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O:\OoP\FLOOD-PLANNING\05_StateFloodPlanning\06_ProjectRanking\2023 Ranking Schema Briefings\04_For_Public\02_Workbooks\"/>
    </mc:Choice>
  </mc:AlternateContent>
  <xr:revisionPtr revIDLastSave="0" documentId="13_ncr:1_{92101A0F-41CD-47F4-B8C5-F5ED4DDFEFFA}" xr6:coauthVersionLast="47" xr6:coauthVersionMax="47" xr10:uidLastSave="{00000000-0000-0000-0000-000000000000}"/>
  <bookViews>
    <workbookView xWindow="20370" yWindow="-120" windowWidth="29040" windowHeight="15840" activeTab="2" xr2:uid="{5C3331C2-F205-4932-96D9-6FBF5E24B1B9}"/>
  </bookViews>
  <sheets>
    <sheet name="Read_Me" sheetId="4" r:id="rId1"/>
    <sheet name="FMS_InputData" sheetId="2" state="hidden" r:id="rId2"/>
    <sheet name="Ranking_Criteria" sheetId="6" r:id="rId3"/>
    <sheet name="FMS_Ranking"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F6" i="3"/>
  <c r="L46" i="6"/>
  <c r="J46" i="6"/>
  <c r="I47" i="6" s="1"/>
  <c r="F46" i="6"/>
  <c r="I28" i="6"/>
  <c r="F28" i="6"/>
  <c r="N23" i="6"/>
  <c r="N21" i="6"/>
  <c r="N14" i="6"/>
  <c r="K13" i="6"/>
  <c r="K11" i="6"/>
  <c r="K6" i="6"/>
  <c r="K23" i="6"/>
  <c r="K21" i="6"/>
  <c r="K14" i="6"/>
  <c r="N13" i="6"/>
  <c r="N11" i="6"/>
  <c r="N6" i="6"/>
  <c r="H13" i="6"/>
  <c r="H11" i="6"/>
  <c r="H6" i="6"/>
  <c r="F47" i="6" l="1"/>
  <c r="T6" i="3" l="1"/>
  <c r="B7" i="6" l="1"/>
  <c r="B8" i="6" s="1"/>
  <c r="B9" i="6" s="1"/>
  <c r="B10" i="6" s="1"/>
  <c r="B11" i="6" s="1"/>
  <c r="B12" i="6" s="1"/>
  <c r="B13" i="6" s="1"/>
  <c r="B14" i="6" s="1"/>
  <c r="B15" i="6" s="1"/>
  <c r="B16" i="6" s="1"/>
  <c r="B17" i="6" s="1"/>
  <c r="B18" i="6" s="1"/>
  <c r="B19" i="6" s="1"/>
  <c r="B20" i="6" s="1"/>
  <c r="B21" i="6" s="1"/>
  <c r="B22" i="6" s="1"/>
  <c r="B23" i="6" s="1"/>
  <c r="B24" i="6" l="1"/>
  <c r="B25" i="6" s="1"/>
  <c r="B26" i="6" s="1"/>
  <c r="H7" i="3"/>
  <c r="AA249" i="3"/>
  <c r="AB249" i="3" s="1"/>
  <c r="AA64" i="3"/>
  <c r="AB64" i="3" s="1"/>
  <c r="AA289" i="3"/>
  <c r="AA290" i="3"/>
  <c r="AA291" i="3"/>
  <c r="AB291" i="3" s="1"/>
  <c r="AA217" i="3"/>
  <c r="AA218" i="3"/>
  <c r="AA219" i="3"/>
  <c r="AB219" i="3" s="1"/>
  <c r="AA55" i="3"/>
  <c r="AA187" i="3"/>
  <c r="AA188" i="3"/>
  <c r="AA189" i="3"/>
  <c r="AA53" i="3"/>
  <c r="AB53" i="3" s="1"/>
  <c r="AA84" i="3"/>
  <c r="AB84" i="3" s="1"/>
  <c r="AA41" i="3"/>
  <c r="AA85" i="3"/>
  <c r="AB85" i="3" s="1"/>
  <c r="AA86" i="3"/>
  <c r="AA87" i="3"/>
  <c r="AA200" i="3"/>
  <c r="AA131" i="3"/>
  <c r="AA120" i="3"/>
  <c r="AB120" i="3" s="1"/>
  <c r="AA98" i="3"/>
  <c r="AB98" i="3" s="1"/>
  <c r="AA99" i="3"/>
  <c r="AA100" i="3"/>
  <c r="AB100" i="3" s="1"/>
  <c r="AA101" i="3"/>
  <c r="AA376" i="3"/>
  <c r="AA377" i="3"/>
  <c r="AA133" i="3"/>
  <c r="AA238" i="3"/>
  <c r="AB238" i="3" s="1"/>
  <c r="AA324" i="3"/>
  <c r="AA325" i="3"/>
  <c r="AA339" i="3"/>
  <c r="AB339" i="3" s="1"/>
  <c r="AA337" i="3"/>
  <c r="AB337" i="3" s="1"/>
  <c r="AA240" i="3"/>
  <c r="AB240" i="3" s="1"/>
  <c r="AA239" i="3"/>
  <c r="AB239" i="3" s="1"/>
  <c r="AA207" i="3"/>
  <c r="AA26" i="3"/>
  <c r="AB26" i="3" s="1"/>
  <c r="AA27" i="3"/>
  <c r="AA28" i="3"/>
  <c r="AA70" i="3"/>
  <c r="AB70" i="3" s="1"/>
  <c r="AA42" i="3"/>
  <c r="AB42" i="3" s="1"/>
  <c r="AA67" i="3"/>
  <c r="AB67" i="3" s="1"/>
  <c r="AA68" i="3"/>
  <c r="AA69" i="3"/>
  <c r="AA246" i="3"/>
  <c r="AB246" i="3" s="1"/>
  <c r="AA247" i="3"/>
  <c r="AA139" i="3"/>
  <c r="AA248" i="3"/>
  <c r="AB248" i="3" s="1"/>
  <c r="AA93" i="3"/>
  <c r="AA209" i="3"/>
  <c r="AA210" i="3"/>
  <c r="AA211" i="3"/>
  <c r="AA236" i="3"/>
  <c r="AB236" i="3" s="1"/>
  <c r="AA286" i="3"/>
  <c r="AB286" i="3" s="1"/>
  <c r="AA175" i="3"/>
  <c r="AA102" i="3"/>
  <c r="AB102" i="3" s="1"/>
  <c r="AA237" i="3"/>
  <c r="AA138" i="3"/>
  <c r="AA110" i="3"/>
  <c r="AA140" i="3"/>
  <c r="AA141" i="3"/>
  <c r="AB141" i="3" s="1"/>
  <c r="AA25" i="3"/>
  <c r="AB25" i="3" s="1"/>
  <c r="AA44" i="3"/>
  <c r="AA45" i="3"/>
  <c r="AB45" i="3" s="1"/>
  <c r="AA94" i="3"/>
  <c r="AA378" i="3"/>
  <c r="AA341" i="3"/>
  <c r="AA6" i="3"/>
  <c r="AA108" i="3"/>
  <c r="AB108" i="3" s="1"/>
  <c r="AA7" i="3"/>
  <c r="AA8" i="3"/>
  <c r="AA9" i="3"/>
  <c r="AB9" i="3" s="1"/>
  <c r="AA10" i="3"/>
  <c r="AA103" i="3"/>
  <c r="AB103" i="3" s="1"/>
  <c r="AA109" i="3"/>
  <c r="AB109" i="3" s="1"/>
  <c r="AA208" i="3"/>
  <c r="AA104" i="3"/>
  <c r="AB104" i="3" s="1"/>
  <c r="AA379" i="3"/>
  <c r="AA357" i="3"/>
  <c r="AA95" i="3"/>
  <c r="AB95" i="3" s="1"/>
  <c r="AA11" i="3"/>
  <c r="AA380" i="3"/>
  <c r="AB380" i="3" s="1"/>
  <c r="AA13" i="3"/>
  <c r="AA14" i="3"/>
  <c r="AA15" i="3"/>
  <c r="AB15" i="3" s="1"/>
  <c r="AA16" i="3"/>
  <c r="AA17" i="3"/>
  <c r="AA293" i="3"/>
  <c r="AB293" i="3" s="1"/>
  <c r="AA294" i="3"/>
  <c r="AA295" i="3"/>
  <c r="AA296" i="3"/>
  <c r="AA128" i="3"/>
  <c r="AA129" i="3"/>
  <c r="AB129" i="3" s="1"/>
  <c r="AA130" i="3"/>
  <c r="AB130" i="3" s="1"/>
  <c r="AA78" i="3"/>
  <c r="AA79" i="3"/>
  <c r="AB79" i="3" s="1"/>
  <c r="AA261" i="3"/>
  <c r="AA262" i="3"/>
  <c r="AA263" i="3"/>
  <c r="AA74" i="3"/>
  <c r="AA75" i="3"/>
  <c r="AB75" i="3" s="1"/>
  <c r="AA76" i="3"/>
  <c r="AB76" i="3" s="1"/>
  <c r="AA180" i="3"/>
  <c r="AA18" i="3"/>
  <c r="AB18" i="3" s="1"/>
  <c r="AA19" i="3"/>
  <c r="AA20" i="3"/>
  <c r="AA21" i="3"/>
  <c r="AA22" i="3"/>
  <c r="AA344" i="3"/>
  <c r="AB344" i="3" s="1"/>
  <c r="AA345" i="3"/>
  <c r="AA346" i="3"/>
  <c r="AA250" i="3"/>
  <c r="AB250" i="3" s="1"/>
  <c r="AA251" i="3"/>
  <c r="AA71" i="3"/>
  <c r="AB71" i="3" s="1"/>
  <c r="AA72" i="3"/>
  <c r="AB72" i="3" s="1"/>
  <c r="AA73" i="3"/>
  <c r="AA181" i="3"/>
  <c r="AB181" i="3" s="1"/>
  <c r="AA182" i="3"/>
  <c r="AA111" i="3"/>
  <c r="AA112" i="3"/>
  <c r="AB112" i="3" s="1"/>
  <c r="AA185" i="3"/>
  <c r="AA186" i="3"/>
  <c r="AB186" i="3" s="1"/>
  <c r="AA106" i="3"/>
  <c r="AB106" i="3" s="1"/>
  <c r="AA107" i="3"/>
  <c r="AA193" i="3"/>
  <c r="AB193" i="3" s="1"/>
  <c r="AA194" i="3"/>
  <c r="AA195" i="3"/>
  <c r="AA196" i="3"/>
  <c r="AB196" i="3" s="1"/>
  <c r="AA197" i="3"/>
  <c r="AA254" i="3"/>
  <c r="AA255" i="3"/>
  <c r="AB255" i="3" s="1"/>
  <c r="AA256" i="3"/>
  <c r="AA298" i="3"/>
  <c r="AB298" i="3" s="1"/>
  <c r="AA299" i="3"/>
  <c r="AB299" i="3" s="1"/>
  <c r="AA318" i="3"/>
  <c r="AA136" i="3"/>
  <c r="AB136" i="3" s="1"/>
  <c r="AA213" i="3"/>
  <c r="AA214" i="3"/>
  <c r="Y249" i="3"/>
  <c r="Y64" i="3"/>
  <c r="Y289" i="3"/>
  <c r="Y290" i="3"/>
  <c r="Y291" i="3"/>
  <c r="Y217" i="3"/>
  <c r="Y218" i="3"/>
  <c r="Y219" i="3"/>
  <c r="Y55" i="3"/>
  <c r="Y187" i="3"/>
  <c r="Y188" i="3"/>
  <c r="Y189" i="3"/>
  <c r="Y53" i="3"/>
  <c r="Y84" i="3"/>
  <c r="Y41" i="3"/>
  <c r="Y85" i="3"/>
  <c r="Y86" i="3"/>
  <c r="Y87" i="3"/>
  <c r="Y200" i="3"/>
  <c r="Y131" i="3"/>
  <c r="Y120" i="3"/>
  <c r="Y98" i="3"/>
  <c r="Y99" i="3"/>
  <c r="Y100" i="3"/>
  <c r="Y101" i="3"/>
  <c r="Y376" i="3"/>
  <c r="Y377" i="3"/>
  <c r="Y133" i="3"/>
  <c r="Y238" i="3"/>
  <c r="Y324" i="3"/>
  <c r="Y325" i="3"/>
  <c r="Y339" i="3"/>
  <c r="Y337" i="3"/>
  <c r="Y240" i="3"/>
  <c r="Y239" i="3"/>
  <c r="Y207" i="3"/>
  <c r="Y26" i="3"/>
  <c r="Y27" i="3"/>
  <c r="Y28" i="3"/>
  <c r="Y70" i="3"/>
  <c r="Y42" i="3"/>
  <c r="Y67" i="3"/>
  <c r="Y68" i="3"/>
  <c r="Y69" i="3"/>
  <c r="Y246" i="3"/>
  <c r="Y247" i="3"/>
  <c r="Y139" i="3"/>
  <c r="Y248" i="3"/>
  <c r="Y93" i="3"/>
  <c r="Y209" i="3"/>
  <c r="Y210" i="3"/>
  <c r="Y211" i="3"/>
  <c r="Y236" i="3"/>
  <c r="Y286" i="3"/>
  <c r="Y175" i="3"/>
  <c r="Y102" i="3"/>
  <c r="Y237" i="3"/>
  <c r="Y138" i="3"/>
  <c r="Y110" i="3"/>
  <c r="Y140" i="3"/>
  <c r="Y141" i="3"/>
  <c r="Y25" i="3"/>
  <c r="Y44" i="3"/>
  <c r="Y45" i="3"/>
  <c r="Y94" i="3"/>
  <c r="Y378" i="3"/>
  <c r="Y341" i="3"/>
  <c r="Y6" i="3"/>
  <c r="Y108" i="3"/>
  <c r="Y7" i="3"/>
  <c r="Y8" i="3"/>
  <c r="Y9" i="3"/>
  <c r="Y10" i="3"/>
  <c r="Y103" i="3"/>
  <c r="Y109" i="3"/>
  <c r="Y208" i="3"/>
  <c r="Y104" i="3"/>
  <c r="Y379" i="3"/>
  <c r="Y357" i="3"/>
  <c r="Y95" i="3"/>
  <c r="Y11" i="3"/>
  <c r="Y380" i="3"/>
  <c r="Y13" i="3"/>
  <c r="Y14" i="3"/>
  <c r="Y15" i="3"/>
  <c r="Y16" i="3"/>
  <c r="Y17" i="3"/>
  <c r="Y293" i="3"/>
  <c r="Y294" i="3"/>
  <c r="Y295" i="3"/>
  <c r="Y296" i="3"/>
  <c r="Y128" i="3"/>
  <c r="Y129" i="3"/>
  <c r="Y130" i="3"/>
  <c r="Y78" i="3"/>
  <c r="Y79" i="3"/>
  <c r="Y261" i="3"/>
  <c r="Y262" i="3"/>
  <c r="Y263" i="3"/>
  <c r="Y74" i="3"/>
  <c r="Y75" i="3"/>
  <c r="Y76" i="3"/>
  <c r="Y180" i="3"/>
  <c r="Y18" i="3"/>
  <c r="Y19" i="3"/>
  <c r="Y20" i="3"/>
  <c r="Y21" i="3"/>
  <c r="Y22" i="3"/>
  <c r="Y344" i="3"/>
  <c r="Y345" i="3"/>
  <c r="Y346" i="3"/>
  <c r="Y250" i="3"/>
  <c r="Y251" i="3"/>
  <c r="Y71" i="3"/>
  <c r="Y72" i="3"/>
  <c r="Y73" i="3"/>
  <c r="Y181" i="3"/>
  <c r="Y182" i="3"/>
  <c r="Y111" i="3"/>
  <c r="Y112" i="3"/>
  <c r="Y185" i="3"/>
  <c r="Y186" i="3"/>
  <c r="Y106" i="3"/>
  <c r="Y107" i="3"/>
  <c r="Y193" i="3"/>
  <c r="Y194" i="3"/>
  <c r="Y195" i="3"/>
  <c r="Y196" i="3"/>
  <c r="Y197" i="3"/>
  <c r="Y254" i="3"/>
  <c r="Y255" i="3"/>
  <c r="Y256" i="3"/>
  <c r="Y298" i="3"/>
  <c r="Y299" i="3"/>
  <c r="Y318" i="3"/>
  <c r="Y136" i="3"/>
  <c r="Y213" i="3"/>
  <c r="Y214" i="3"/>
  <c r="X249" i="3"/>
  <c r="X64" i="3"/>
  <c r="X289" i="3"/>
  <c r="X290" i="3"/>
  <c r="X291" i="3"/>
  <c r="X217" i="3"/>
  <c r="X218" i="3"/>
  <c r="X219" i="3"/>
  <c r="X55" i="3"/>
  <c r="X187" i="3"/>
  <c r="X188" i="3"/>
  <c r="X189" i="3"/>
  <c r="X53" i="3"/>
  <c r="X84" i="3"/>
  <c r="X41" i="3"/>
  <c r="X85" i="3"/>
  <c r="X86" i="3"/>
  <c r="X87" i="3"/>
  <c r="X200" i="3"/>
  <c r="X131" i="3"/>
  <c r="X120" i="3"/>
  <c r="X98" i="3"/>
  <c r="X99" i="3"/>
  <c r="X100" i="3"/>
  <c r="X101" i="3"/>
  <c r="X376" i="3"/>
  <c r="X377" i="3"/>
  <c r="X133" i="3"/>
  <c r="X238" i="3"/>
  <c r="X324" i="3"/>
  <c r="X325" i="3"/>
  <c r="X339" i="3"/>
  <c r="X337" i="3"/>
  <c r="X240" i="3"/>
  <c r="X239" i="3"/>
  <c r="X207" i="3"/>
  <c r="X26" i="3"/>
  <c r="X27" i="3"/>
  <c r="X28" i="3"/>
  <c r="X70" i="3"/>
  <c r="X42" i="3"/>
  <c r="X67" i="3"/>
  <c r="X68" i="3"/>
  <c r="X69" i="3"/>
  <c r="X246" i="3"/>
  <c r="X247" i="3"/>
  <c r="X139" i="3"/>
  <c r="X248" i="3"/>
  <c r="X93" i="3"/>
  <c r="X209" i="3"/>
  <c r="X210" i="3"/>
  <c r="X211" i="3"/>
  <c r="X236" i="3"/>
  <c r="X286" i="3"/>
  <c r="X175" i="3"/>
  <c r="X102" i="3"/>
  <c r="X237" i="3"/>
  <c r="X138" i="3"/>
  <c r="X110" i="3"/>
  <c r="X140" i="3"/>
  <c r="X141" i="3"/>
  <c r="X25" i="3"/>
  <c r="X44" i="3"/>
  <c r="X45" i="3"/>
  <c r="X94" i="3"/>
  <c r="X378" i="3"/>
  <c r="X341" i="3"/>
  <c r="X6" i="3"/>
  <c r="X108" i="3"/>
  <c r="X7" i="3"/>
  <c r="X8" i="3"/>
  <c r="X9" i="3"/>
  <c r="X10" i="3"/>
  <c r="X103" i="3"/>
  <c r="X109" i="3"/>
  <c r="X208" i="3"/>
  <c r="X104" i="3"/>
  <c r="X379" i="3"/>
  <c r="X357" i="3"/>
  <c r="X95" i="3"/>
  <c r="X11" i="3"/>
  <c r="X380" i="3"/>
  <c r="X13" i="3"/>
  <c r="X14" i="3"/>
  <c r="X15" i="3"/>
  <c r="X16" i="3"/>
  <c r="X17" i="3"/>
  <c r="X293" i="3"/>
  <c r="X294" i="3"/>
  <c r="X295" i="3"/>
  <c r="X296" i="3"/>
  <c r="X128" i="3"/>
  <c r="X129" i="3"/>
  <c r="X130" i="3"/>
  <c r="X78" i="3"/>
  <c r="X79" i="3"/>
  <c r="X261" i="3"/>
  <c r="X262" i="3"/>
  <c r="X263" i="3"/>
  <c r="X74" i="3"/>
  <c r="X75" i="3"/>
  <c r="X76" i="3"/>
  <c r="X180" i="3"/>
  <c r="X18" i="3"/>
  <c r="X19" i="3"/>
  <c r="X20" i="3"/>
  <c r="X21" i="3"/>
  <c r="X22" i="3"/>
  <c r="X344" i="3"/>
  <c r="X345" i="3"/>
  <c r="X346" i="3"/>
  <c r="X250" i="3"/>
  <c r="X251" i="3"/>
  <c r="X71" i="3"/>
  <c r="X72" i="3"/>
  <c r="X73" i="3"/>
  <c r="X181" i="3"/>
  <c r="X182" i="3"/>
  <c r="X111" i="3"/>
  <c r="X112" i="3"/>
  <c r="X185" i="3"/>
  <c r="X186" i="3"/>
  <c r="X106" i="3"/>
  <c r="X107" i="3"/>
  <c r="X193" i="3"/>
  <c r="X194" i="3"/>
  <c r="X195" i="3"/>
  <c r="X196" i="3"/>
  <c r="X197" i="3"/>
  <c r="X254" i="3"/>
  <c r="X255" i="3"/>
  <c r="X256" i="3"/>
  <c r="X298" i="3"/>
  <c r="X299" i="3"/>
  <c r="X318" i="3"/>
  <c r="X136" i="3"/>
  <c r="X213" i="3"/>
  <c r="X214" i="3"/>
  <c r="W249" i="3"/>
  <c r="W64" i="3"/>
  <c r="W289" i="3"/>
  <c r="W290" i="3"/>
  <c r="W291" i="3"/>
  <c r="W217" i="3"/>
  <c r="W218" i="3"/>
  <c r="W219" i="3"/>
  <c r="W55" i="3"/>
  <c r="W187" i="3"/>
  <c r="W188" i="3"/>
  <c r="W189" i="3"/>
  <c r="W53" i="3"/>
  <c r="W84" i="3"/>
  <c r="W41" i="3"/>
  <c r="W85" i="3"/>
  <c r="W86" i="3"/>
  <c r="W87" i="3"/>
  <c r="W200" i="3"/>
  <c r="W131" i="3"/>
  <c r="W120" i="3"/>
  <c r="W98" i="3"/>
  <c r="W99" i="3"/>
  <c r="W100" i="3"/>
  <c r="W101" i="3"/>
  <c r="W376" i="3"/>
  <c r="W377" i="3"/>
  <c r="W133" i="3"/>
  <c r="W238" i="3"/>
  <c r="W324" i="3"/>
  <c r="W325" i="3"/>
  <c r="W339" i="3"/>
  <c r="W337" i="3"/>
  <c r="W240" i="3"/>
  <c r="W239" i="3"/>
  <c r="W207" i="3"/>
  <c r="W26" i="3"/>
  <c r="W27" i="3"/>
  <c r="W28" i="3"/>
  <c r="W70" i="3"/>
  <c r="W42" i="3"/>
  <c r="W67" i="3"/>
  <c r="W68" i="3"/>
  <c r="W69" i="3"/>
  <c r="W246" i="3"/>
  <c r="W247" i="3"/>
  <c r="W139" i="3"/>
  <c r="W248" i="3"/>
  <c r="W93" i="3"/>
  <c r="W209" i="3"/>
  <c r="W210" i="3"/>
  <c r="W211" i="3"/>
  <c r="W236" i="3"/>
  <c r="W286" i="3"/>
  <c r="W175" i="3"/>
  <c r="W102" i="3"/>
  <c r="W237" i="3"/>
  <c r="W138" i="3"/>
  <c r="W110" i="3"/>
  <c r="W140" i="3"/>
  <c r="W141" i="3"/>
  <c r="W25" i="3"/>
  <c r="W44" i="3"/>
  <c r="W45" i="3"/>
  <c r="W94" i="3"/>
  <c r="W378" i="3"/>
  <c r="W341" i="3"/>
  <c r="W6" i="3"/>
  <c r="W108" i="3"/>
  <c r="W7" i="3"/>
  <c r="W8" i="3"/>
  <c r="W9" i="3"/>
  <c r="W10" i="3"/>
  <c r="W103" i="3"/>
  <c r="W109" i="3"/>
  <c r="W208" i="3"/>
  <c r="W104" i="3"/>
  <c r="W379" i="3"/>
  <c r="W357" i="3"/>
  <c r="W95" i="3"/>
  <c r="W11" i="3"/>
  <c r="W380" i="3"/>
  <c r="W13" i="3"/>
  <c r="W14" i="3"/>
  <c r="W15" i="3"/>
  <c r="W16" i="3"/>
  <c r="W17" i="3"/>
  <c r="W293" i="3"/>
  <c r="W294" i="3"/>
  <c r="W295" i="3"/>
  <c r="W296" i="3"/>
  <c r="W128" i="3"/>
  <c r="W129" i="3"/>
  <c r="W130" i="3"/>
  <c r="W78" i="3"/>
  <c r="W79" i="3"/>
  <c r="W261" i="3"/>
  <c r="W262" i="3"/>
  <c r="W263" i="3"/>
  <c r="W74" i="3"/>
  <c r="W75" i="3"/>
  <c r="W76" i="3"/>
  <c r="W180" i="3"/>
  <c r="W18" i="3"/>
  <c r="W19" i="3"/>
  <c r="W20" i="3"/>
  <c r="W21" i="3"/>
  <c r="W22" i="3"/>
  <c r="W344" i="3"/>
  <c r="W345" i="3"/>
  <c r="W346" i="3"/>
  <c r="W250" i="3"/>
  <c r="W251" i="3"/>
  <c r="W71" i="3"/>
  <c r="W72" i="3"/>
  <c r="W73" i="3"/>
  <c r="W181" i="3"/>
  <c r="W182" i="3"/>
  <c r="W111" i="3"/>
  <c r="W112" i="3"/>
  <c r="W185" i="3"/>
  <c r="W186" i="3"/>
  <c r="W106" i="3"/>
  <c r="W107" i="3"/>
  <c r="W193" i="3"/>
  <c r="W194" i="3"/>
  <c r="W195" i="3"/>
  <c r="W196" i="3"/>
  <c r="W197" i="3"/>
  <c r="W254" i="3"/>
  <c r="W255" i="3"/>
  <c r="W256" i="3"/>
  <c r="W298" i="3"/>
  <c r="W299" i="3"/>
  <c r="W318" i="3"/>
  <c r="W136" i="3"/>
  <c r="W213" i="3"/>
  <c r="W214" i="3"/>
  <c r="V249" i="3"/>
  <c r="V64" i="3"/>
  <c r="V289" i="3"/>
  <c r="V290" i="3"/>
  <c r="V291" i="3"/>
  <c r="V217" i="3"/>
  <c r="V218" i="3"/>
  <c r="V219" i="3"/>
  <c r="V55" i="3"/>
  <c r="V187" i="3"/>
  <c r="V188" i="3"/>
  <c r="V189" i="3"/>
  <c r="V53" i="3"/>
  <c r="V84" i="3"/>
  <c r="V41" i="3"/>
  <c r="V85" i="3"/>
  <c r="V86" i="3"/>
  <c r="V87" i="3"/>
  <c r="V200" i="3"/>
  <c r="V131" i="3"/>
  <c r="V120" i="3"/>
  <c r="V98" i="3"/>
  <c r="V99" i="3"/>
  <c r="V100" i="3"/>
  <c r="V101" i="3"/>
  <c r="V376" i="3"/>
  <c r="V377" i="3"/>
  <c r="V133" i="3"/>
  <c r="V238" i="3"/>
  <c r="V324" i="3"/>
  <c r="V325" i="3"/>
  <c r="V339" i="3"/>
  <c r="V337" i="3"/>
  <c r="V240" i="3"/>
  <c r="V239" i="3"/>
  <c r="V207" i="3"/>
  <c r="V26" i="3"/>
  <c r="V27" i="3"/>
  <c r="V28" i="3"/>
  <c r="V70" i="3"/>
  <c r="V42" i="3"/>
  <c r="V67" i="3"/>
  <c r="V68" i="3"/>
  <c r="V69" i="3"/>
  <c r="V246" i="3"/>
  <c r="V247" i="3"/>
  <c r="V139" i="3"/>
  <c r="V248" i="3"/>
  <c r="V93" i="3"/>
  <c r="V209" i="3"/>
  <c r="V210" i="3"/>
  <c r="V211" i="3"/>
  <c r="V236" i="3"/>
  <c r="V286" i="3"/>
  <c r="V175" i="3"/>
  <c r="V102" i="3"/>
  <c r="V237" i="3"/>
  <c r="V138" i="3"/>
  <c r="V110" i="3"/>
  <c r="V140" i="3"/>
  <c r="V141" i="3"/>
  <c r="V25" i="3"/>
  <c r="V44" i="3"/>
  <c r="V45" i="3"/>
  <c r="V94" i="3"/>
  <c r="V378" i="3"/>
  <c r="V341" i="3"/>
  <c r="V6" i="3"/>
  <c r="V108" i="3"/>
  <c r="V7" i="3"/>
  <c r="V8" i="3"/>
  <c r="V9" i="3"/>
  <c r="V10" i="3"/>
  <c r="V103" i="3"/>
  <c r="V109" i="3"/>
  <c r="V208" i="3"/>
  <c r="V104" i="3"/>
  <c r="V379" i="3"/>
  <c r="V357" i="3"/>
  <c r="V95" i="3"/>
  <c r="V11" i="3"/>
  <c r="V380" i="3"/>
  <c r="V13" i="3"/>
  <c r="V14" i="3"/>
  <c r="V15" i="3"/>
  <c r="V16" i="3"/>
  <c r="V17" i="3"/>
  <c r="V293" i="3"/>
  <c r="V294" i="3"/>
  <c r="V295" i="3"/>
  <c r="V296" i="3"/>
  <c r="V128" i="3"/>
  <c r="V129" i="3"/>
  <c r="V130" i="3"/>
  <c r="V78" i="3"/>
  <c r="V79" i="3"/>
  <c r="V261" i="3"/>
  <c r="V262" i="3"/>
  <c r="V263" i="3"/>
  <c r="V74" i="3"/>
  <c r="V75" i="3"/>
  <c r="V76" i="3"/>
  <c r="V180" i="3"/>
  <c r="V18" i="3"/>
  <c r="V19" i="3"/>
  <c r="V20" i="3"/>
  <c r="V21" i="3"/>
  <c r="V22" i="3"/>
  <c r="V344" i="3"/>
  <c r="V345" i="3"/>
  <c r="V346" i="3"/>
  <c r="V250" i="3"/>
  <c r="V251" i="3"/>
  <c r="V71" i="3"/>
  <c r="V72" i="3"/>
  <c r="V73" i="3"/>
  <c r="V181" i="3"/>
  <c r="V182" i="3"/>
  <c r="V111" i="3"/>
  <c r="V112" i="3"/>
  <c r="V185" i="3"/>
  <c r="V186" i="3"/>
  <c r="V106" i="3"/>
  <c r="V107" i="3"/>
  <c r="V193" i="3"/>
  <c r="V194" i="3"/>
  <c r="V195" i="3"/>
  <c r="V196" i="3"/>
  <c r="V197" i="3"/>
  <c r="V254" i="3"/>
  <c r="V255" i="3"/>
  <c r="V256" i="3"/>
  <c r="V298" i="3"/>
  <c r="V299" i="3"/>
  <c r="V318" i="3"/>
  <c r="V136" i="3"/>
  <c r="V213" i="3"/>
  <c r="V214" i="3"/>
  <c r="U249" i="3"/>
  <c r="U64" i="3"/>
  <c r="U289" i="3"/>
  <c r="U290" i="3"/>
  <c r="U291" i="3"/>
  <c r="U217" i="3"/>
  <c r="U218" i="3"/>
  <c r="U219" i="3"/>
  <c r="U55" i="3"/>
  <c r="U187" i="3"/>
  <c r="U188" i="3"/>
  <c r="U189" i="3"/>
  <c r="U53" i="3"/>
  <c r="U84" i="3"/>
  <c r="U41" i="3"/>
  <c r="U85" i="3"/>
  <c r="U86" i="3"/>
  <c r="U87" i="3"/>
  <c r="U200" i="3"/>
  <c r="U131" i="3"/>
  <c r="U120" i="3"/>
  <c r="U98" i="3"/>
  <c r="U99" i="3"/>
  <c r="U100" i="3"/>
  <c r="U101" i="3"/>
  <c r="U376" i="3"/>
  <c r="U377" i="3"/>
  <c r="U133" i="3"/>
  <c r="U238" i="3"/>
  <c r="U324" i="3"/>
  <c r="U325" i="3"/>
  <c r="U339" i="3"/>
  <c r="U337" i="3"/>
  <c r="U240" i="3"/>
  <c r="U239" i="3"/>
  <c r="U207" i="3"/>
  <c r="U26" i="3"/>
  <c r="U27" i="3"/>
  <c r="U28" i="3"/>
  <c r="U70" i="3"/>
  <c r="U42" i="3"/>
  <c r="U67" i="3"/>
  <c r="U68" i="3"/>
  <c r="U69" i="3"/>
  <c r="U246" i="3"/>
  <c r="U247" i="3"/>
  <c r="U139" i="3"/>
  <c r="U248" i="3"/>
  <c r="U93" i="3"/>
  <c r="U209" i="3"/>
  <c r="U210" i="3"/>
  <c r="U211" i="3"/>
  <c r="U236" i="3"/>
  <c r="U286" i="3"/>
  <c r="U175" i="3"/>
  <c r="U102" i="3"/>
  <c r="U237" i="3"/>
  <c r="U138" i="3"/>
  <c r="U110" i="3"/>
  <c r="U140" i="3"/>
  <c r="U141" i="3"/>
  <c r="U25" i="3"/>
  <c r="U44" i="3"/>
  <c r="U45" i="3"/>
  <c r="U94" i="3"/>
  <c r="U378" i="3"/>
  <c r="U341" i="3"/>
  <c r="U6" i="3"/>
  <c r="U108" i="3"/>
  <c r="U7" i="3"/>
  <c r="U8" i="3"/>
  <c r="U9" i="3"/>
  <c r="U10" i="3"/>
  <c r="U103" i="3"/>
  <c r="U109" i="3"/>
  <c r="U208" i="3"/>
  <c r="U104" i="3"/>
  <c r="U379" i="3"/>
  <c r="U357" i="3"/>
  <c r="U95" i="3"/>
  <c r="U11" i="3"/>
  <c r="U380" i="3"/>
  <c r="U13" i="3"/>
  <c r="U14" i="3"/>
  <c r="U15" i="3"/>
  <c r="U16" i="3"/>
  <c r="U17" i="3"/>
  <c r="U293" i="3"/>
  <c r="U294" i="3"/>
  <c r="U295" i="3"/>
  <c r="U296" i="3"/>
  <c r="U128" i="3"/>
  <c r="U129" i="3"/>
  <c r="U130" i="3"/>
  <c r="U78" i="3"/>
  <c r="U79" i="3"/>
  <c r="U261" i="3"/>
  <c r="U262" i="3"/>
  <c r="U263" i="3"/>
  <c r="U74" i="3"/>
  <c r="U75" i="3"/>
  <c r="U76" i="3"/>
  <c r="U180" i="3"/>
  <c r="U18" i="3"/>
  <c r="U19" i="3"/>
  <c r="U20" i="3"/>
  <c r="U21" i="3"/>
  <c r="U22" i="3"/>
  <c r="U344" i="3"/>
  <c r="U345" i="3"/>
  <c r="U346" i="3"/>
  <c r="U250" i="3"/>
  <c r="U251" i="3"/>
  <c r="U71" i="3"/>
  <c r="U72" i="3"/>
  <c r="U73" i="3"/>
  <c r="U181" i="3"/>
  <c r="U182" i="3"/>
  <c r="U111" i="3"/>
  <c r="U112" i="3"/>
  <c r="U185" i="3"/>
  <c r="U186" i="3"/>
  <c r="U106" i="3"/>
  <c r="U107" i="3"/>
  <c r="U193" i="3"/>
  <c r="U194" i="3"/>
  <c r="U195" i="3"/>
  <c r="U196" i="3"/>
  <c r="U197" i="3"/>
  <c r="U254" i="3"/>
  <c r="U255" i="3"/>
  <c r="U256" i="3"/>
  <c r="U298" i="3"/>
  <c r="U299" i="3"/>
  <c r="U318" i="3"/>
  <c r="U136" i="3"/>
  <c r="U213" i="3"/>
  <c r="U214" i="3"/>
  <c r="T249" i="3"/>
  <c r="T64" i="3"/>
  <c r="T289" i="3"/>
  <c r="T290" i="3"/>
  <c r="T291" i="3"/>
  <c r="T217" i="3"/>
  <c r="T218" i="3"/>
  <c r="T219" i="3"/>
  <c r="T55" i="3"/>
  <c r="T187" i="3"/>
  <c r="T188" i="3"/>
  <c r="T189" i="3"/>
  <c r="T53" i="3"/>
  <c r="T84" i="3"/>
  <c r="T41" i="3"/>
  <c r="T85" i="3"/>
  <c r="T86" i="3"/>
  <c r="T87" i="3"/>
  <c r="T200" i="3"/>
  <c r="T131" i="3"/>
  <c r="T120" i="3"/>
  <c r="T98" i="3"/>
  <c r="T99" i="3"/>
  <c r="T100" i="3"/>
  <c r="T101" i="3"/>
  <c r="T376" i="3"/>
  <c r="T377" i="3"/>
  <c r="T133" i="3"/>
  <c r="T238" i="3"/>
  <c r="T324" i="3"/>
  <c r="T325" i="3"/>
  <c r="T339" i="3"/>
  <c r="T337" i="3"/>
  <c r="T240" i="3"/>
  <c r="T239" i="3"/>
  <c r="T207" i="3"/>
  <c r="T26" i="3"/>
  <c r="T27" i="3"/>
  <c r="T28" i="3"/>
  <c r="T70" i="3"/>
  <c r="T42" i="3"/>
  <c r="T67" i="3"/>
  <c r="T68" i="3"/>
  <c r="T69" i="3"/>
  <c r="T246" i="3"/>
  <c r="T247" i="3"/>
  <c r="T139" i="3"/>
  <c r="T248" i="3"/>
  <c r="T93" i="3"/>
  <c r="T209" i="3"/>
  <c r="T210" i="3"/>
  <c r="T211" i="3"/>
  <c r="T236" i="3"/>
  <c r="T286" i="3"/>
  <c r="T175" i="3"/>
  <c r="T102" i="3"/>
  <c r="T237" i="3"/>
  <c r="T138" i="3"/>
  <c r="T110" i="3"/>
  <c r="T140" i="3"/>
  <c r="T141" i="3"/>
  <c r="T25" i="3"/>
  <c r="T44" i="3"/>
  <c r="T45" i="3"/>
  <c r="T94" i="3"/>
  <c r="T378" i="3"/>
  <c r="T341" i="3"/>
  <c r="T108" i="3"/>
  <c r="T7" i="3"/>
  <c r="T8" i="3"/>
  <c r="T9" i="3"/>
  <c r="T10" i="3"/>
  <c r="T103" i="3"/>
  <c r="T109" i="3"/>
  <c r="T208" i="3"/>
  <c r="T104" i="3"/>
  <c r="T379" i="3"/>
  <c r="T357" i="3"/>
  <c r="T95" i="3"/>
  <c r="T11" i="3"/>
  <c r="T380" i="3"/>
  <c r="T13" i="3"/>
  <c r="T14" i="3"/>
  <c r="T15" i="3"/>
  <c r="T16" i="3"/>
  <c r="T17" i="3"/>
  <c r="T293" i="3"/>
  <c r="T294" i="3"/>
  <c r="T295" i="3"/>
  <c r="T296" i="3"/>
  <c r="T128" i="3"/>
  <c r="T129" i="3"/>
  <c r="T130" i="3"/>
  <c r="T78" i="3"/>
  <c r="T79" i="3"/>
  <c r="T261" i="3"/>
  <c r="T262" i="3"/>
  <c r="T263" i="3"/>
  <c r="T74" i="3"/>
  <c r="T75" i="3"/>
  <c r="T76" i="3"/>
  <c r="T180" i="3"/>
  <c r="T18" i="3"/>
  <c r="T19" i="3"/>
  <c r="T20" i="3"/>
  <c r="T21" i="3"/>
  <c r="T22" i="3"/>
  <c r="T344" i="3"/>
  <c r="T345" i="3"/>
  <c r="T346" i="3"/>
  <c r="T250" i="3"/>
  <c r="T251" i="3"/>
  <c r="T71" i="3"/>
  <c r="T72" i="3"/>
  <c r="T73" i="3"/>
  <c r="T181" i="3"/>
  <c r="T182" i="3"/>
  <c r="T111" i="3"/>
  <c r="T112" i="3"/>
  <c r="T185" i="3"/>
  <c r="T186" i="3"/>
  <c r="T106" i="3"/>
  <c r="T107" i="3"/>
  <c r="T193" i="3"/>
  <c r="T194" i="3"/>
  <c r="T195" i="3"/>
  <c r="T196" i="3"/>
  <c r="T197" i="3"/>
  <c r="T254" i="3"/>
  <c r="T255" i="3"/>
  <c r="T256" i="3"/>
  <c r="T298" i="3"/>
  <c r="T299" i="3"/>
  <c r="T318" i="3"/>
  <c r="T136" i="3"/>
  <c r="T213" i="3"/>
  <c r="T214" i="3"/>
  <c r="S249" i="3"/>
  <c r="S64" i="3"/>
  <c r="S289" i="3"/>
  <c r="S290" i="3"/>
  <c r="S291" i="3"/>
  <c r="S217" i="3"/>
  <c r="S218" i="3"/>
  <c r="S219" i="3"/>
  <c r="S55" i="3"/>
  <c r="S187" i="3"/>
  <c r="S188" i="3"/>
  <c r="S189" i="3"/>
  <c r="S53" i="3"/>
  <c r="S84" i="3"/>
  <c r="S41" i="3"/>
  <c r="S85" i="3"/>
  <c r="S86" i="3"/>
  <c r="S87" i="3"/>
  <c r="S200" i="3"/>
  <c r="S131" i="3"/>
  <c r="S120" i="3"/>
  <c r="S98" i="3"/>
  <c r="S99" i="3"/>
  <c r="S100" i="3"/>
  <c r="S101" i="3"/>
  <c r="S376" i="3"/>
  <c r="S377" i="3"/>
  <c r="S133" i="3"/>
  <c r="S238" i="3"/>
  <c r="S324" i="3"/>
  <c r="S325" i="3"/>
  <c r="S339" i="3"/>
  <c r="S337" i="3"/>
  <c r="S240" i="3"/>
  <c r="S239" i="3"/>
  <c r="S207" i="3"/>
  <c r="S26" i="3"/>
  <c r="S27" i="3"/>
  <c r="S28" i="3"/>
  <c r="S70" i="3"/>
  <c r="S42" i="3"/>
  <c r="S67" i="3"/>
  <c r="S68" i="3"/>
  <c r="S69" i="3"/>
  <c r="S246" i="3"/>
  <c r="S247" i="3"/>
  <c r="S139" i="3"/>
  <c r="S248" i="3"/>
  <c r="S93" i="3"/>
  <c r="S209" i="3"/>
  <c r="S210" i="3"/>
  <c r="S211" i="3"/>
  <c r="S236" i="3"/>
  <c r="S286" i="3"/>
  <c r="S175" i="3"/>
  <c r="S102" i="3"/>
  <c r="S237" i="3"/>
  <c r="S138" i="3"/>
  <c r="S110" i="3"/>
  <c r="S140" i="3"/>
  <c r="S141" i="3"/>
  <c r="S25" i="3"/>
  <c r="S44" i="3"/>
  <c r="S45" i="3"/>
  <c r="S94" i="3"/>
  <c r="S378" i="3"/>
  <c r="S341" i="3"/>
  <c r="S6" i="3"/>
  <c r="S108" i="3"/>
  <c r="S7" i="3"/>
  <c r="S8" i="3"/>
  <c r="S9" i="3"/>
  <c r="S10" i="3"/>
  <c r="S103" i="3"/>
  <c r="S109" i="3"/>
  <c r="S208" i="3"/>
  <c r="S104" i="3"/>
  <c r="S379" i="3"/>
  <c r="S357" i="3"/>
  <c r="S95" i="3"/>
  <c r="S11" i="3"/>
  <c r="S380" i="3"/>
  <c r="S13" i="3"/>
  <c r="S14" i="3"/>
  <c r="S15" i="3"/>
  <c r="S16" i="3"/>
  <c r="S17" i="3"/>
  <c r="S293" i="3"/>
  <c r="S294" i="3"/>
  <c r="S295" i="3"/>
  <c r="S296" i="3"/>
  <c r="S128" i="3"/>
  <c r="S129" i="3"/>
  <c r="S130" i="3"/>
  <c r="S78" i="3"/>
  <c r="S79" i="3"/>
  <c r="S261" i="3"/>
  <c r="S262" i="3"/>
  <c r="S263" i="3"/>
  <c r="S74" i="3"/>
  <c r="S75" i="3"/>
  <c r="S76" i="3"/>
  <c r="S180" i="3"/>
  <c r="S18" i="3"/>
  <c r="S19" i="3"/>
  <c r="S20" i="3"/>
  <c r="S21" i="3"/>
  <c r="S22" i="3"/>
  <c r="S344" i="3"/>
  <c r="S345" i="3"/>
  <c r="S346" i="3"/>
  <c r="S250" i="3"/>
  <c r="S251" i="3"/>
  <c r="S71" i="3"/>
  <c r="S72" i="3"/>
  <c r="S73" i="3"/>
  <c r="S181" i="3"/>
  <c r="S182" i="3"/>
  <c r="S111" i="3"/>
  <c r="S112" i="3"/>
  <c r="S185" i="3"/>
  <c r="S186" i="3"/>
  <c r="S106" i="3"/>
  <c r="S107" i="3"/>
  <c r="S193" i="3"/>
  <c r="S194" i="3"/>
  <c r="S195" i="3"/>
  <c r="S196" i="3"/>
  <c r="S197" i="3"/>
  <c r="S254" i="3"/>
  <c r="S255" i="3"/>
  <c r="S256" i="3"/>
  <c r="S298" i="3"/>
  <c r="S299" i="3"/>
  <c r="S318" i="3"/>
  <c r="S136" i="3"/>
  <c r="S213" i="3"/>
  <c r="S214" i="3"/>
  <c r="R249" i="3"/>
  <c r="R64" i="3"/>
  <c r="R289" i="3"/>
  <c r="R290" i="3"/>
  <c r="R291" i="3"/>
  <c r="R217" i="3"/>
  <c r="R218" i="3"/>
  <c r="R219" i="3"/>
  <c r="R55" i="3"/>
  <c r="R187" i="3"/>
  <c r="R188" i="3"/>
  <c r="R189" i="3"/>
  <c r="R53" i="3"/>
  <c r="R84" i="3"/>
  <c r="R41" i="3"/>
  <c r="R85" i="3"/>
  <c r="R86" i="3"/>
  <c r="R87" i="3"/>
  <c r="R200" i="3"/>
  <c r="R131" i="3"/>
  <c r="R120" i="3"/>
  <c r="R98" i="3"/>
  <c r="R99" i="3"/>
  <c r="R100" i="3"/>
  <c r="R101" i="3"/>
  <c r="R376" i="3"/>
  <c r="R377" i="3"/>
  <c r="R133" i="3"/>
  <c r="R238" i="3"/>
  <c r="R324" i="3"/>
  <c r="R325" i="3"/>
  <c r="R339" i="3"/>
  <c r="R337" i="3"/>
  <c r="R240" i="3"/>
  <c r="R239" i="3"/>
  <c r="R207" i="3"/>
  <c r="R26" i="3"/>
  <c r="R27" i="3"/>
  <c r="R28" i="3"/>
  <c r="R70" i="3"/>
  <c r="R42" i="3"/>
  <c r="R67" i="3"/>
  <c r="R68" i="3"/>
  <c r="R69" i="3"/>
  <c r="R246" i="3"/>
  <c r="R247" i="3"/>
  <c r="R139" i="3"/>
  <c r="R248" i="3"/>
  <c r="R93" i="3"/>
  <c r="R209" i="3"/>
  <c r="R210" i="3"/>
  <c r="R211" i="3"/>
  <c r="R236" i="3"/>
  <c r="R286" i="3"/>
  <c r="R175" i="3"/>
  <c r="R102" i="3"/>
  <c r="R237" i="3"/>
  <c r="R138" i="3"/>
  <c r="R110" i="3"/>
  <c r="R140" i="3"/>
  <c r="R141" i="3"/>
  <c r="R25" i="3"/>
  <c r="R44" i="3"/>
  <c r="R45" i="3"/>
  <c r="R94" i="3"/>
  <c r="R378" i="3"/>
  <c r="R341" i="3"/>
  <c r="R6" i="3"/>
  <c r="R108" i="3"/>
  <c r="R7" i="3"/>
  <c r="R8" i="3"/>
  <c r="R9" i="3"/>
  <c r="R10" i="3"/>
  <c r="R103" i="3"/>
  <c r="R109" i="3"/>
  <c r="R208" i="3"/>
  <c r="R104" i="3"/>
  <c r="R379" i="3"/>
  <c r="R357" i="3"/>
  <c r="R95" i="3"/>
  <c r="R11" i="3"/>
  <c r="R380" i="3"/>
  <c r="R13" i="3"/>
  <c r="R14" i="3"/>
  <c r="R15" i="3"/>
  <c r="R16" i="3"/>
  <c r="R17" i="3"/>
  <c r="R293" i="3"/>
  <c r="R294" i="3"/>
  <c r="R295" i="3"/>
  <c r="R296" i="3"/>
  <c r="R128" i="3"/>
  <c r="R129" i="3"/>
  <c r="R130" i="3"/>
  <c r="R78" i="3"/>
  <c r="R79" i="3"/>
  <c r="R261" i="3"/>
  <c r="R262" i="3"/>
  <c r="R263" i="3"/>
  <c r="R74" i="3"/>
  <c r="R75" i="3"/>
  <c r="R76" i="3"/>
  <c r="R180" i="3"/>
  <c r="R18" i="3"/>
  <c r="R19" i="3"/>
  <c r="R20" i="3"/>
  <c r="R21" i="3"/>
  <c r="R22" i="3"/>
  <c r="R344" i="3"/>
  <c r="R345" i="3"/>
  <c r="R346" i="3"/>
  <c r="R250" i="3"/>
  <c r="R251" i="3"/>
  <c r="R71" i="3"/>
  <c r="R72" i="3"/>
  <c r="R73" i="3"/>
  <c r="R181" i="3"/>
  <c r="R182" i="3"/>
  <c r="R111" i="3"/>
  <c r="R112" i="3"/>
  <c r="R185" i="3"/>
  <c r="R186" i="3"/>
  <c r="R106" i="3"/>
  <c r="R107" i="3"/>
  <c r="R193" i="3"/>
  <c r="R194" i="3"/>
  <c r="R195" i="3"/>
  <c r="R196" i="3"/>
  <c r="R197" i="3"/>
  <c r="R254" i="3"/>
  <c r="R255" i="3"/>
  <c r="R256" i="3"/>
  <c r="R298" i="3"/>
  <c r="R299" i="3"/>
  <c r="R318" i="3"/>
  <c r="R136" i="3"/>
  <c r="R213" i="3"/>
  <c r="R214" i="3"/>
  <c r="Q249" i="3"/>
  <c r="Q64" i="3"/>
  <c r="Q289" i="3"/>
  <c r="Q290" i="3"/>
  <c r="Q291" i="3"/>
  <c r="Q217" i="3"/>
  <c r="Q218" i="3"/>
  <c r="Q219" i="3"/>
  <c r="Q55" i="3"/>
  <c r="Q187" i="3"/>
  <c r="Q188" i="3"/>
  <c r="Q189" i="3"/>
  <c r="Q53" i="3"/>
  <c r="Q84" i="3"/>
  <c r="Q41" i="3"/>
  <c r="Q85" i="3"/>
  <c r="Q86" i="3"/>
  <c r="Q87" i="3"/>
  <c r="Q200" i="3"/>
  <c r="Q131" i="3"/>
  <c r="Q120" i="3"/>
  <c r="Q98" i="3"/>
  <c r="Q99" i="3"/>
  <c r="Q100" i="3"/>
  <c r="Q101" i="3"/>
  <c r="Q376" i="3"/>
  <c r="Q377" i="3"/>
  <c r="Q133" i="3"/>
  <c r="Q238" i="3"/>
  <c r="Q324" i="3"/>
  <c r="Q325" i="3"/>
  <c r="Q339" i="3"/>
  <c r="Q337" i="3"/>
  <c r="Q240" i="3"/>
  <c r="Q239" i="3"/>
  <c r="Q207" i="3"/>
  <c r="Q26" i="3"/>
  <c r="Q27" i="3"/>
  <c r="Q28" i="3"/>
  <c r="Q70" i="3"/>
  <c r="Q42" i="3"/>
  <c r="Q67" i="3"/>
  <c r="Q68" i="3"/>
  <c r="Q69" i="3"/>
  <c r="Q246" i="3"/>
  <c r="Q247" i="3"/>
  <c r="Q139" i="3"/>
  <c r="Q248" i="3"/>
  <c r="Q93" i="3"/>
  <c r="Q209" i="3"/>
  <c r="Q210" i="3"/>
  <c r="Q211" i="3"/>
  <c r="Q236" i="3"/>
  <c r="Q286" i="3"/>
  <c r="Q175" i="3"/>
  <c r="Q102" i="3"/>
  <c r="Q237" i="3"/>
  <c r="Q138" i="3"/>
  <c r="Q110" i="3"/>
  <c r="Q140" i="3"/>
  <c r="Q141" i="3"/>
  <c r="Q25" i="3"/>
  <c r="Q44" i="3"/>
  <c r="Q45" i="3"/>
  <c r="Q94" i="3"/>
  <c r="Q378" i="3"/>
  <c r="Q341" i="3"/>
  <c r="Q6" i="3"/>
  <c r="Q108" i="3"/>
  <c r="Q7" i="3"/>
  <c r="Q8" i="3"/>
  <c r="Q9" i="3"/>
  <c r="Q10" i="3"/>
  <c r="Q103" i="3"/>
  <c r="Q109" i="3"/>
  <c r="Q208" i="3"/>
  <c r="Q104" i="3"/>
  <c r="Q379" i="3"/>
  <c r="Q357" i="3"/>
  <c r="Q95" i="3"/>
  <c r="Q11" i="3"/>
  <c r="Q380" i="3"/>
  <c r="Q13" i="3"/>
  <c r="Q14" i="3"/>
  <c r="Q15" i="3"/>
  <c r="Q16" i="3"/>
  <c r="Q17" i="3"/>
  <c r="Q293" i="3"/>
  <c r="Q294" i="3"/>
  <c r="Q295" i="3"/>
  <c r="Q296" i="3"/>
  <c r="Q128" i="3"/>
  <c r="Q129" i="3"/>
  <c r="Q130" i="3"/>
  <c r="Q78" i="3"/>
  <c r="Q79" i="3"/>
  <c r="Q261" i="3"/>
  <c r="Q262" i="3"/>
  <c r="Q263" i="3"/>
  <c r="Q74" i="3"/>
  <c r="Q75" i="3"/>
  <c r="Q76" i="3"/>
  <c r="Q180" i="3"/>
  <c r="Q18" i="3"/>
  <c r="Q19" i="3"/>
  <c r="Q20" i="3"/>
  <c r="Q21" i="3"/>
  <c r="Q22" i="3"/>
  <c r="Q344" i="3"/>
  <c r="Q345" i="3"/>
  <c r="Q346" i="3"/>
  <c r="Q250" i="3"/>
  <c r="Q251" i="3"/>
  <c r="Q71" i="3"/>
  <c r="Q72" i="3"/>
  <c r="Q73" i="3"/>
  <c r="Q181" i="3"/>
  <c r="Q182" i="3"/>
  <c r="Q111" i="3"/>
  <c r="Q112" i="3"/>
  <c r="Q185" i="3"/>
  <c r="Q186" i="3"/>
  <c r="Q106" i="3"/>
  <c r="Q107" i="3"/>
  <c r="Q193" i="3"/>
  <c r="Q194" i="3"/>
  <c r="Q195" i="3"/>
  <c r="Q196" i="3"/>
  <c r="Q197" i="3"/>
  <c r="Q254" i="3"/>
  <c r="Q255" i="3"/>
  <c r="Q256" i="3"/>
  <c r="Q298" i="3"/>
  <c r="Q299" i="3"/>
  <c r="Q318" i="3"/>
  <c r="Q136" i="3"/>
  <c r="Q213" i="3"/>
  <c r="Q214" i="3"/>
  <c r="P249" i="3"/>
  <c r="P64" i="3"/>
  <c r="P289" i="3"/>
  <c r="P290" i="3"/>
  <c r="P291" i="3"/>
  <c r="P217" i="3"/>
  <c r="P218" i="3"/>
  <c r="P219" i="3"/>
  <c r="P55" i="3"/>
  <c r="P187" i="3"/>
  <c r="P188" i="3"/>
  <c r="P189" i="3"/>
  <c r="P53" i="3"/>
  <c r="P84" i="3"/>
  <c r="P41" i="3"/>
  <c r="P85" i="3"/>
  <c r="P86" i="3"/>
  <c r="P87" i="3"/>
  <c r="P200" i="3"/>
  <c r="P131" i="3"/>
  <c r="P120" i="3"/>
  <c r="P98" i="3"/>
  <c r="P99" i="3"/>
  <c r="P100" i="3"/>
  <c r="P101" i="3"/>
  <c r="P376" i="3"/>
  <c r="P377" i="3"/>
  <c r="P133" i="3"/>
  <c r="P238" i="3"/>
  <c r="P324" i="3"/>
  <c r="P325" i="3"/>
  <c r="P339" i="3"/>
  <c r="P337" i="3"/>
  <c r="P240" i="3"/>
  <c r="P239" i="3"/>
  <c r="P207" i="3"/>
  <c r="P26" i="3"/>
  <c r="P27" i="3"/>
  <c r="P28" i="3"/>
  <c r="P70" i="3"/>
  <c r="P42" i="3"/>
  <c r="P67" i="3"/>
  <c r="P68" i="3"/>
  <c r="P69" i="3"/>
  <c r="P246" i="3"/>
  <c r="P247" i="3"/>
  <c r="P139" i="3"/>
  <c r="P248" i="3"/>
  <c r="P93" i="3"/>
  <c r="P209" i="3"/>
  <c r="P210" i="3"/>
  <c r="P211" i="3"/>
  <c r="P236" i="3"/>
  <c r="P286" i="3"/>
  <c r="P175" i="3"/>
  <c r="P102" i="3"/>
  <c r="P237" i="3"/>
  <c r="P138" i="3"/>
  <c r="P110" i="3"/>
  <c r="P140" i="3"/>
  <c r="P141" i="3"/>
  <c r="P25" i="3"/>
  <c r="P44" i="3"/>
  <c r="P45" i="3"/>
  <c r="P94" i="3"/>
  <c r="P378" i="3"/>
  <c r="P341" i="3"/>
  <c r="P6" i="3"/>
  <c r="P108" i="3"/>
  <c r="P7" i="3"/>
  <c r="P8" i="3"/>
  <c r="P9" i="3"/>
  <c r="P10" i="3"/>
  <c r="P103" i="3"/>
  <c r="P109" i="3"/>
  <c r="P208" i="3"/>
  <c r="P104" i="3"/>
  <c r="P379" i="3"/>
  <c r="P357" i="3"/>
  <c r="P95" i="3"/>
  <c r="P11" i="3"/>
  <c r="P380" i="3"/>
  <c r="P13" i="3"/>
  <c r="P14" i="3"/>
  <c r="P15" i="3"/>
  <c r="P16" i="3"/>
  <c r="P17" i="3"/>
  <c r="P293" i="3"/>
  <c r="P294" i="3"/>
  <c r="P295" i="3"/>
  <c r="P296" i="3"/>
  <c r="P128" i="3"/>
  <c r="P129" i="3"/>
  <c r="P130" i="3"/>
  <c r="P78" i="3"/>
  <c r="P79" i="3"/>
  <c r="P261" i="3"/>
  <c r="P262" i="3"/>
  <c r="P263" i="3"/>
  <c r="P74" i="3"/>
  <c r="P75" i="3"/>
  <c r="P76" i="3"/>
  <c r="P180" i="3"/>
  <c r="P18" i="3"/>
  <c r="P19" i="3"/>
  <c r="P20" i="3"/>
  <c r="P21" i="3"/>
  <c r="P22" i="3"/>
  <c r="P344" i="3"/>
  <c r="P345" i="3"/>
  <c r="P346" i="3"/>
  <c r="P250" i="3"/>
  <c r="P251" i="3"/>
  <c r="P71" i="3"/>
  <c r="P72" i="3"/>
  <c r="P73" i="3"/>
  <c r="P181" i="3"/>
  <c r="P182" i="3"/>
  <c r="P111" i="3"/>
  <c r="P112" i="3"/>
  <c r="P185" i="3"/>
  <c r="P186" i="3"/>
  <c r="P106" i="3"/>
  <c r="P107" i="3"/>
  <c r="P193" i="3"/>
  <c r="P194" i="3"/>
  <c r="P195" i="3"/>
  <c r="P196" i="3"/>
  <c r="P197" i="3"/>
  <c r="P254" i="3"/>
  <c r="P255" i="3"/>
  <c r="P256" i="3"/>
  <c r="P298" i="3"/>
  <c r="P299" i="3"/>
  <c r="P318" i="3"/>
  <c r="P136" i="3"/>
  <c r="P213" i="3"/>
  <c r="P214" i="3"/>
  <c r="O249" i="3"/>
  <c r="O64" i="3"/>
  <c r="O289" i="3"/>
  <c r="O290" i="3"/>
  <c r="O291" i="3"/>
  <c r="O217" i="3"/>
  <c r="O218" i="3"/>
  <c r="O219" i="3"/>
  <c r="O55" i="3"/>
  <c r="O187" i="3"/>
  <c r="O188" i="3"/>
  <c r="O189" i="3"/>
  <c r="O53" i="3"/>
  <c r="O84" i="3"/>
  <c r="O41" i="3"/>
  <c r="O85" i="3"/>
  <c r="O86" i="3"/>
  <c r="O87" i="3"/>
  <c r="O200" i="3"/>
  <c r="O131" i="3"/>
  <c r="O120" i="3"/>
  <c r="O98" i="3"/>
  <c r="O99" i="3"/>
  <c r="O100" i="3"/>
  <c r="O101" i="3"/>
  <c r="O376" i="3"/>
  <c r="O377" i="3"/>
  <c r="O133" i="3"/>
  <c r="O238" i="3"/>
  <c r="O324" i="3"/>
  <c r="O325" i="3"/>
  <c r="O339" i="3"/>
  <c r="O337" i="3"/>
  <c r="O240" i="3"/>
  <c r="O239" i="3"/>
  <c r="O207" i="3"/>
  <c r="O26" i="3"/>
  <c r="O27" i="3"/>
  <c r="O28" i="3"/>
  <c r="O70" i="3"/>
  <c r="O42" i="3"/>
  <c r="O67" i="3"/>
  <c r="O68" i="3"/>
  <c r="O69" i="3"/>
  <c r="O246" i="3"/>
  <c r="O247" i="3"/>
  <c r="O139" i="3"/>
  <c r="O248" i="3"/>
  <c r="O93" i="3"/>
  <c r="O209" i="3"/>
  <c r="O210" i="3"/>
  <c r="O211" i="3"/>
  <c r="O236" i="3"/>
  <c r="O286" i="3"/>
  <c r="O175" i="3"/>
  <c r="O102" i="3"/>
  <c r="O237" i="3"/>
  <c r="O138" i="3"/>
  <c r="O110" i="3"/>
  <c r="O140" i="3"/>
  <c r="O141" i="3"/>
  <c r="O25" i="3"/>
  <c r="O44" i="3"/>
  <c r="O45" i="3"/>
  <c r="O94" i="3"/>
  <c r="O378" i="3"/>
  <c r="O341" i="3"/>
  <c r="O6" i="3"/>
  <c r="O108" i="3"/>
  <c r="O7" i="3"/>
  <c r="O8" i="3"/>
  <c r="O9" i="3"/>
  <c r="O10" i="3"/>
  <c r="O103" i="3"/>
  <c r="O109" i="3"/>
  <c r="O208" i="3"/>
  <c r="O104" i="3"/>
  <c r="O379" i="3"/>
  <c r="O357" i="3"/>
  <c r="O95" i="3"/>
  <c r="O11" i="3"/>
  <c r="O380" i="3"/>
  <c r="O13" i="3"/>
  <c r="O14" i="3"/>
  <c r="O15" i="3"/>
  <c r="O16" i="3"/>
  <c r="O17" i="3"/>
  <c r="O293" i="3"/>
  <c r="O294" i="3"/>
  <c r="O295" i="3"/>
  <c r="O296" i="3"/>
  <c r="O128" i="3"/>
  <c r="O129" i="3"/>
  <c r="O130" i="3"/>
  <c r="O78" i="3"/>
  <c r="O79" i="3"/>
  <c r="O261" i="3"/>
  <c r="O262" i="3"/>
  <c r="O263" i="3"/>
  <c r="O74" i="3"/>
  <c r="O75" i="3"/>
  <c r="O76" i="3"/>
  <c r="O180" i="3"/>
  <c r="O18" i="3"/>
  <c r="O19" i="3"/>
  <c r="O20" i="3"/>
  <c r="O21" i="3"/>
  <c r="O22" i="3"/>
  <c r="O344" i="3"/>
  <c r="O345" i="3"/>
  <c r="O346" i="3"/>
  <c r="O250" i="3"/>
  <c r="O251" i="3"/>
  <c r="O71" i="3"/>
  <c r="O72" i="3"/>
  <c r="O73" i="3"/>
  <c r="O181" i="3"/>
  <c r="O182" i="3"/>
  <c r="O111" i="3"/>
  <c r="O112" i="3"/>
  <c r="O185" i="3"/>
  <c r="O186" i="3"/>
  <c r="O106" i="3"/>
  <c r="O107" i="3"/>
  <c r="O193" i="3"/>
  <c r="O194" i="3"/>
  <c r="O195" i="3"/>
  <c r="O196" i="3"/>
  <c r="O197" i="3"/>
  <c r="O254" i="3"/>
  <c r="O255" i="3"/>
  <c r="O256" i="3"/>
  <c r="O298" i="3"/>
  <c r="O299" i="3"/>
  <c r="O318" i="3"/>
  <c r="O136" i="3"/>
  <c r="O213" i="3"/>
  <c r="O214" i="3"/>
  <c r="N249" i="3"/>
  <c r="N64" i="3"/>
  <c r="N289" i="3"/>
  <c r="N290" i="3"/>
  <c r="N291" i="3"/>
  <c r="N217" i="3"/>
  <c r="N218" i="3"/>
  <c r="N219" i="3"/>
  <c r="N55" i="3"/>
  <c r="N187" i="3"/>
  <c r="N188" i="3"/>
  <c r="N189" i="3"/>
  <c r="N53" i="3"/>
  <c r="N84" i="3"/>
  <c r="N41" i="3"/>
  <c r="N85" i="3"/>
  <c r="N86" i="3"/>
  <c r="N87" i="3"/>
  <c r="N200" i="3"/>
  <c r="N131" i="3"/>
  <c r="N120" i="3"/>
  <c r="N98" i="3"/>
  <c r="N99" i="3"/>
  <c r="N100" i="3"/>
  <c r="N101" i="3"/>
  <c r="N376" i="3"/>
  <c r="N377" i="3"/>
  <c r="N133" i="3"/>
  <c r="N238" i="3"/>
  <c r="N324" i="3"/>
  <c r="N325" i="3"/>
  <c r="N339" i="3"/>
  <c r="N337" i="3"/>
  <c r="N240" i="3"/>
  <c r="N239" i="3"/>
  <c r="N207" i="3"/>
  <c r="N26" i="3"/>
  <c r="N27" i="3"/>
  <c r="N28" i="3"/>
  <c r="N70" i="3"/>
  <c r="N42" i="3"/>
  <c r="N67" i="3"/>
  <c r="N68" i="3"/>
  <c r="N69" i="3"/>
  <c r="N246" i="3"/>
  <c r="N247" i="3"/>
  <c r="N139" i="3"/>
  <c r="N248" i="3"/>
  <c r="N93" i="3"/>
  <c r="N209" i="3"/>
  <c r="N210" i="3"/>
  <c r="N211" i="3"/>
  <c r="N236" i="3"/>
  <c r="N286" i="3"/>
  <c r="N175" i="3"/>
  <c r="N102" i="3"/>
  <c r="N237" i="3"/>
  <c r="N138" i="3"/>
  <c r="N110" i="3"/>
  <c r="N140" i="3"/>
  <c r="N141" i="3"/>
  <c r="N25" i="3"/>
  <c r="N44" i="3"/>
  <c r="N45" i="3"/>
  <c r="N94" i="3"/>
  <c r="N378" i="3"/>
  <c r="N341" i="3"/>
  <c r="N6" i="3"/>
  <c r="N108" i="3"/>
  <c r="N7" i="3"/>
  <c r="N8" i="3"/>
  <c r="N9" i="3"/>
  <c r="N10" i="3"/>
  <c r="N103" i="3"/>
  <c r="N109" i="3"/>
  <c r="N208" i="3"/>
  <c r="N104" i="3"/>
  <c r="N379" i="3"/>
  <c r="N357" i="3"/>
  <c r="N95" i="3"/>
  <c r="N11" i="3"/>
  <c r="N380" i="3"/>
  <c r="N13" i="3"/>
  <c r="N14" i="3"/>
  <c r="N15" i="3"/>
  <c r="N16" i="3"/>
  <c r="N17" i="3"/>
  <c r="N293" i="3"/>
  <c r="N294" i="3"/>
  <c r="N295" i="3"/>
  <c r="N296" i="3"/>
  <c r="N128" i="3"/>
  <c r="N129" i="3"/>
  <c r="N130" i="3"/>
  <c r="N78" i="3"/>
  <c r="N79" i="3"/>
  <c r="N261" i="3"/>
  <c r="N262" i="3"/>
  <c r="N263" i="3"/>
  <c r="N74" i="3"/>
  <c r="N75" i="3"/>
  <c r="N76" i="3"/>
  <c r="N180" i="3"/>
  <c r="N18" i="3"/>
  <c r="N19" i="3"/>
  <c r="N20" i="3"/>
  <c r="N21" i="3"/>
  <c r="N22" i="3"/>
  <c r="N344" i="3"/>
  <c r="N345" i="3"/>
  <c r="N346" i="3"/>
  <c r="N250" i="3"/>
  <c r="N251" i="3"/>
  <c r="N71" i="3"/>
  <c r="N72" i="3"/>
  <c r="N73" i="3"/>
  <c r="N181" i="3"/>
  <c r="N182" i="3"/>
  <c r="N111" i="3"/>
  <c r="N112" i="3"/>
  <c r="N185" i="3"/>
  <c r="N186" i="3"/>
  <c r="N106" i="3"/>
  <c r="N107" i="3"/>
  <c r="N193" i="3"/>
  <c r="N194" i="3"/>
  <c r="N195" i="3"/>
  <c r="N196" i="3"/>
  <c r="N197" i="3"/>
  <c r="N254" i="3"/>
  <c r="N255" i="3"/>
  <c r="N256" i="3"/>
  <c r="N298" i="3"/>
  <c r="N299" i="3"/>
  <c r="N318" i="3"/>
  <c r="N136" i="3"/>
  <c r="N213" i="3"/>
  <c r="N214" i="3"/>
  <c r="M249" i="3"/>
  <c r="M64" i="3"/>
  <c r="M289" i="3"/>
  <c r="M290" i="3"/>
  <c r="M291" i="3"/>
  <c r="M217" i="3"/>
  <c r="M218" i="3"/>
  <c r="M219" i="3"/>
  <c r="M55" i="3"/>
  <c r="M187" i="3"/>
  <c r="M188" i="3"/>
  <c r="M189" i="3"/>
  <c r="M53" i="3"/>
  <c r="M84" i="3"/>
  <c r="M41" i="3"/>
  <c r="M85" i="3"/>
  <c r="M86" i="3"/>
  <c r="M87" i="3"/>
  <c r="M200" i="3"/>
  <c r="M131" i="3"/>
  <c r="M120" i="3"/>
  <c r="M98" i="3"/>
  <c r="M99" i="3"/>
  <c r="M100" i="3"/>
  <c r="M101" i="3"/>
  <c r="M376" i="3"/>
  <c r="M377" i="3"/>
  <c r="M133" i="3"/>
  <c r="M238" i="3"/>
  <c r="M324" i="3"/>
  <c r="M325" i="3"/>
  <c r="M339" i="3"/>
  <c r="M337" i="3"/>
  <c r="M240" i="3"/>
  <c r="M239" i="3"/>
  <c r="M207" i="3"/>
  <c r="M26" i="3"/>
  <c r="M27" i="3"/>
  <c r="M28" i="3"/>
  <c r="M70" i="3"/>
  <c r="M42" i="3"/>
  <c r="M67" i="3"/>
  <c r="M68" i="3"/>
  <c r="M69" i="3"/>
  <c r="M246" i="3"/>
  <c r="M247" i="3"/>
  <c r="M139" i="3"/>
  <c r="M248" i="3"/>
  <c r="M93" i="3"/>
  <c r="M209" i="3"/>
  <c r="M210" i="3"/>
  <c r="M211" i="3"/>
  <c r="M236" i="3"/>
  <c r="M286" i="3"/>
  <c r="M175" i="3"/>
  <c r="M102" i="3"/>
  <c r="M237" i="3"/>
  <c r="M138" i="3"/>
  <c r="M110" i="3"/>
  <c r="M140" i="3"/>
  <c r="M141" i="3"/>
  <c r="M25" i="3"/>
  <c r="M44" i="3"/>
  <c r="M45" i="3"/>
  <c r="M94" i="3"/>
  <c r="M378" i="3"/>
  <c r="M341" i="3"/>
  <c r="M6" i="3"/>
  <c r="M108" i="3"/>
  <c r="M7" i="3"/>
  <c r="M8" i="3"/>
  <c r="M9" i="3"/>
  <c r="M10" i="3"/>
  <c r="M103" i="3"/>
  <c r="M109" i="3"/>
  <c r="M208" i="3"/>
  <c r="M104" i="3"/>
  <c r="M379" i="3"/>
  <c r="M357" i="3"/>
  <c r="M95" i="3"/>
  <c r="M11" i="3"/>
  <c r="M380" i="3"/>
  <c r="M13" i="3"/>
  <c r="M14" i="3"/>
  <c r="M15" i="3"/>
  <c r="M16" i="3"/>
  <c r="M17" i="3"/>
  <c r="M293" i="3"/>
  <c r="M294" i="3"/>
  <c r="M295" i="3"/>
  <c r="M296" i="3"/>
  <c r="M128" i="3"/>
  <c r="M129" i="3"/>
  <c r="M130" i="3"/>
  <c r="M78" i="3"/>
  <c r="M79" i="3"/>
  <c r="M261" i="3"/>
  <c r="M262" i="3"/>
  <c r="M263" i="3"/>
  <c r="M74" i="3"/>
  <c r="M75" i="3"/>
  <c r="M76" i="3"/>
  <c r="M180" i="3"/>
  <c r="M18" i="3"/>
  <c r="M19" i="3"/>
  <c r="M20" i="3"/>
  <c r="M21" i="3"/>
  <c r="M22" i="3"/>
  <c r="M344" i="3"/>
  <c r="M345" i="3"/>
  <c r="M346" i="3"/>
  <c r="M250" i="3"/>
  <c r="M251" i="3"/>
  <c r="M71" i="3"/>
  <c r="M72" i="3"/>
  <c r="M73" i="3"/>
  <c r="M181" i="3"/>
  <c r="M182" i="3"/>
  <c r="M111" i="3"/>
  <c r="M112" i="3"/>
  <c r="M185" i="3"/>
  <c r="M186" i="3"/>
  <c r="M106" i="3"/>
  <c r="M107" i="3"/>
  <c r="M193" i="3"/>
  <c r="M194" i="3"/>
  <c r="M195" i="3"/>
  <c r="M196" i="3"/>
  <c r="M197" i="3"/>
  <c r="M254" i="3"/>
  <c r="M255" i="3"/>
  <c r="M256" i="3"/>
  <c r="M298" i="3"/>
  <c r="M299" i="3"/>
  <c r="M318" i="3"/>
  <c r="M136" i="3"/>
  <c r="M213" i="3"/>
  <c r="M214" i="3"/>
  <c r="L249" i="3"/>
  <c r="L64" i="3"/>
  <c r="L289" i="3"/>
  <c r="L290" i="3"/>
  <c r="L291" i="3"/>
  <c r="L217" i="3"/>
  <c r="L218" i="3"/>
  <c r="L219" i="3"/>
  <c r="L55" i="3"/>
  <c r="L187" i="3"/>
  <c r="L188" i="3"/>
  <c r="L189" i="3"/>
  <c r="L53" i="3"/>
  <c r="L84" i="3"/>
  <c r="L41" i="3"/>
  <c r="L85" i="3"/>
  <c r="L86" i="3"/>
  <c r="L87" i="3"/>
  <c r="L200" i="3"/>
  <c r="L131" i="3"/>
  <c r="L120" i="3"/>
  <c r="L98" i="3"/>
  <c r="L99" i="3"/>
  <c r="L100" i="3"/>
  <c r="L101" i="3"/>
  <c r="L376" i="3"/>
  <c r="L377" i="3"/>
  <c r="L133" i="3"/>
  <c r="L238" i="3"/>
  <c r="L324" i="3"/>
  <c r="L325" i="3"/>
  <c r="L339" i="3"/>
  <c r="L337" i="3"/>
  <c r="L240" i="3"/>
  <c r="L239" i="3"/>
  <c r="L207" i="3"/>
  <c r="L26" i="3"/>
  <c r="L27" i="3"/>
  <c r="L28" i="3"/>
  <c r="L70" i="3"/>
  <c r="L42" i="3"/>
  <c r="L67" i="3"/>
  <c r="L68" i="3"/>
  <c r="L69" i="3"/>
  <c r="L246" i="3"/>
  <c r="L247" i="3"/>
  <c r="L139" i="3"/>
  <c r="L248" i="3"/>
  <c r="L93" i="3"/>
  <c r="L209" i="3"/>
  <c r="L210" i="3"/>
  <c r="L211" i="3"/>
  <c r="L236" i="3"/>
  <c r="L286" i="3"/>
  <c r="L175" i="3"/>
  <c r="L102" i="3"/>
  <c r="L237" i="3"/>
  <c r="L138" i="3"/>
  <c r="L110" i="3"/>
  <c r="L140" i="3"/>
  <c r="L141" i="3"/>
  <c r="L25" i="3"/>
  <c r="L44" i="3"/>
  <c r="L45" i="3"/>
  <c r="L94" i="3"/>
  <c r="L378" i="3"/>
  <c r="L341" i="3"/>
  <c r="L6" i="3"/>
  <c r="L108" i="3"/>
  <c r="L7" i="3"/>
  <c r="L8" i="3"/>
  <c r="L9" i="3"/>
  <c r="L10" i="3"/>
  <c r="L103" i="3"/>
  <c r="L109" i="3"/>
  <c r="L208" i="3"/>
  <c r="L104" i="3"/>
  <c r="L379" i="3"/>
  <c r="L357" i="3"/>
  <c r="L95" i="3"/>
  <c r="L11" i="3"/>
  <c r="L380" i="3"/>
  <c r="L13" i="3"/>
  <c r="L14" i="3"/>
  <c r="L15" i="3"/>
  <c r="L16" i="3"/>
  <c r="L17" i="3"/>
  <c r="L293" i="3"/>
  <c r="L294" i="3"/>
  <c r="L295" i="3"/>
  <c r="L296" i="3"/>
  <c r="L128" i="3"/>
  <c r="L129" i="3"/>
  <c r="L130" i="3"/>
  <c r="L78" i="3"/>
  <c r="L79" i="3"/>
  <c r="L261" i="3"/>
  <c r="L262" i="3"/>
  <c r="L263" i="3"/>
  <c r="L74" i="3"/>
  <c r="L75" i="3"/>
  <c r="L76" i="3"/>
  <c r="L180" i="3"/>
  <c r="L18" i="3"/>
  <c r="L19" i="3"/>
  <c r="L20" i="3"/>
  <c r="L21" i="3"/>
  <c r="L22" i="3"/>
  <c r="L344" i="3"/>
  <c r="L345" i="3"/>
  <c r="L346" i="3"/>
  <c r="L250" i="3"/>
  <c r="L251" i="3"/>
  <c r="L71" i="3"/>
  <c r="L72" i="3"/>
  <c r="L73" i="3"/>
  <c r="L181" i="3"/>
  <c r="L182" i="3"/>
  <c r="L111" i="3"/>
  <c r="L112" i="3"/>
  <c r="L185" i="3"/>
  <c r="L186" i="3"/>
  <c r="L106" i="3"/>
  <c r="L107" i="3"/>
  <c r="L193" i="3"/>
  <c r="L194" i="3"/>
  <c r="L195" i="3"/>
  <c r="L196" i="3"/>
  <c r="L197" i="3"/>
  <c r="L254" i="3"/>
  <c r="L255" i="3"/>
  <c r="L256" i="3"/>
  <c r="L298" i="3"/>
  <c r="L299" i="3"/>
  <c r="L318" i="3"/>
  <c r="L136" i="3"/>
  <c r="L213" i="3"/>
  <c r="L214" i="3"/>
  <c r="K249" i="3"/>
  <c r="K64" i="3"/>
  <c r="K289" i="3"/>
  <c r="K290" i="3"/>
  <c r="K291" i="3"/>
  <c r="K217" i="3"/>
  <c r="K218" i="3"/>
  <c r="K219" i="3"/>
  <c r="K55" i="3"/>
  <c r="K187" i="3"/>
  <c r="K188" i="3"/>
  <c r="K189" i="3"/>
  <c r="K53" i="3"/>
  <c r="K84" i="3"/>
  <c r="K41" i="3"/>
  <c r="K85" i="3"/>
  <c r="K86" i="3"/>
  <c r="K87" i="3"/>
  <c r="K200" i="3"/>
  <c r="K131" i="3"/>
  <c r="K120" i="3"/>
  <c r="K98" i="3"/>
  <c r="K99" i="3"/>
  <c r="K100" i="3"/>
  <c r="K101" i="3"/>
  <c r="K376" i="3"/>
  <c r="K377" i="3"/>
  <c r="K133" i="3"/>
  <c r="K238" i="3"/>
  <c r="K324" i="3"/>
  <c r="K325" i="3"/>
  <c r="K339" i="3"/>
  <c r="K337" i="3"/>
  <c r="K240" i="3"/>
  <c r="K239" i="3"/>
  <c r="K207" i="3"/>
  <c r="K26" i="3"/>
  <c r="K27" i="3"/>
  <c r="K28" i="3"/>
  <c r="K70" i="3"/>
  <c r="K42" i="3"/>
  <c r="K67" i="3"/>
  <c r="K68" i="3"/>
  <c r="K69" i="3"/>
  <c r="K246" i="3"/>
  <c r="K247" i="3"/>
  <c r="K139" i="3"/>
  <c r="K248" i="3"/>
  <c r="K93" i="3"/>
  <c r="K209" i="3"/>
  <c r="K210" i="3"/>
  <c r="K211" i="3"/>
  <c r="K236" i="3"/>
  <c r="K286" i="3"/>
  <c r="K175" i="3"/>
  <c r="K102" i="3"/>
  <c r="K237" i="3"/>
  <c r="K138" i="3"/>
  <c r="K110" i="3"/>
  <c r="K140" i="3"/>
  <c r="K141" i="3"/>
  <c r="K25" i="3"/>
  <c r="K44" i="3"/>
  <c r="K45" i="3"/>
  <c r="K94" i="3"/>
  <c r="K378" i="3"/>
  <c r="K341" i="3"/>
  <c r="K6" i="3"/>
  <c r="K108" i="3"/>
  <c r="K7" i="3"/>
  <c r="K8" i="3"/>
  <c r="K9" i="3"/>
  <c r="K10" i="3"/>
  <c r="K103" i="3"/>
  <c r="K109" i="3"/>
  <c r="K208" i="3"/>
  <c r="K104" i="3"/>
  <c r="K379" i="3"/>
  <c r="K357" i="3"/>
  <c r="K95" i="3"/>
  <c r="K11" i="3"/>
  <c r="K380" i="3"/>
  <c r="K13" i="3"/>
  <c r="K14" i="3"/>
  <c r="K15" i="3"/>
  <c r="K16" i="3"/>
  <c r="K17" i="3"/>
  <c r="K293" i="3"/>
  <c r="K294" i="3"/>
  <c r="K295" i="3"/>
  <c r="K296" i="3"/>
  <c r="K128" i="3"/>
  <c r="K129" i="3"/>
  <c r="K130" i="3"/>
  <c r="K78" i="3"/>
  <c r="K79" i="3"/>
  <c r="K261" i="3"/>
  <c r="K262" i="3"/>
  <c r="K263" i="3"/>
  <c r="K74" i="3"/>
  <c r="K75" i="3"/>
  <c r="K76" i="3"/>
  <c r="K180" i="3"/>
  <c r="K18" i="3"/>
  <c r="K19" i="3"/>
  <c r="K20" i="3"/>
  <c r="K21" i="3"/>
  <c r="K22" i="3"/>
  <c r="K344" i="3"/>
  <c r="K345" i="3"/>
  <c r="K346" i="3"/>
  <c r="K250" i="3"/>
  <c r="K251" i="3"/>
  <c r="K71" i="3"/>
  <c r="K72" i="3"/>
  <c r="K73" i="3"/>
  <c r="K181" i="3"/>
  <c r="K182" i="3"/>
  <c r="K111" i="3"/>
  <c r="K112" i="3"/>
  <c r="K185" i="3"/>
  <c r="K186" i="3"/>
  <c r="K106" i="3"/>
  <c r="K107" i="3"/>
  <c r="K193" i="3"/>
  <c r="K194" i="3"/>
  <c r="K195" i="3"/>
  <c r="K196" i="3"/>
  <c r="K197" i="3"/>
  <c r="K254" i="3"/>
  <c r="K255" i="3"/>
  <c r="K256" i="3"/>
  <c r="K298" i="3"/>
  <c r="K299" i="3"/>
  <c r="K318" i="3"/>
  <c r="K136" i="3"/>
  <c r="K213" i="3"/>
  <c r="K214" i="3"/>
  <c r="J249" i="3"/>
  <c r="J64" i="3"/>
  <c r="J289" i="3"/>
  <c r="J290" i="3"/>
  <c r="J291" i="3"/>
  <c r="J217" i="3"/>
  <c r="J218" i="3"/>
  <c r="J219" i="3"/>
  <c r="J55" i="3"/>
  <c r="J187" i="3"/>
  <c r="J188" i="3"/>
  <c r="J189" i="3"/>
  <c r="J53" i="3"/>
  <c r="J84" i="3"/>
  <c r="J41" i="3"/>
  <c r="J85" i="3"/>
  <c r="J86" i="3"/>
  <c r="J87" i="3"/>
  <c r="J200" i="3"/>
  <c r="J131" i="3"/>
  <c r="J120" i="3"/>
  <c r="J98" i="3"/>
  <c r="J99" i="3"/>
  <c r="J100" i="3"/>
  <c r="J101" i="3"/>
  <c r="J376" i="3"/>
  <c r="J377" i="3"/>
  <c r="J133" i="3"/>
  <c r="J238" i="3"/>
  <c r="J324" i="3"/>
  <c r="J325" i="3"/>
  <c r="J339" i="3"/>
  <c r="J337" i="3"/>
  <c r="J240" i="3"/>
  <c r="J239" i="3"/>
  <c r="J207" i="3"/>
  <c r="J26" i="3"/>
  <c r="J27" i="3"/>
  <c r="J28" i="3"/>
  <c r="J70" i="3"/>
  <c r="J42" i="3"/>
  <c r="J67" i="3"/>
  <c r="J68" i="3"/>
  <c r="J69" i="3"/>
  <c r="J246" i="3"/>
  <c r="J247" i="3"/>
  <c r="J139" i="3"/>
  <c r="J248" i="3"/>
  <c r="J93" i="3"/>
  <c r="J209" i="3"/>
  <c r="J210" i="3"/>
  <c r="J211" i="3"/>
  <c r="J236" i="3"/>
  <c r="J286" i="3"/>
  <c r="J175" i="3"/>
  <c r="J102" i="3"/>
  <c r="J237" i="3"/>
  <c r="J138" i="3"/>
  <c r="J110" i="3"/>
  <c r="J140" i="3"/>
  <c r="J141" i="3"/>
  <c r="J25" i="3"/>
  <c r="J44" i="3"/>
  <c r="J45" i="3"/>
  <c r="J94" i="3"/>
  <c r="J378" i="3"/>
  <c r="J341" i="3"/>
  <c r="J6" i="3"/>
  <c r="J108" i="3"/>
  <c r="J7" i="3"/>
  <c r="J8" i="3"/>
  <c r="J9" i="3"/>
  <c r="J10" i="3"/>
  <c r="J103" i="3"/>
  <c r="J109" i="3"/>
  <c r="J208" i="3"/>
  <c r="J104" i="3"/>
  <c r="J379" i="3"/>
  <c r="J357" i="3"/>
  <c r="J95" i="3"/>
  <c r="J11" i="3"/>
  <c r="J380" i="3"/>
  <c r="J13" i="3"/>
  <c r="J14" i="3"/>
  <c r="J15" i="3"/>
  <c r="J16" i="3"/>
  <c r="J17" i="3"/>
  <c r="J293" i="3"/>
  <c r="J294" i="3"/>
  <c r="J295" i="3"/>
  <c r="J296" i="3"/>
  <c r="J128" i="3"/>
  <c r="J129" i="3"/>
  <c r="J130" i="3"/>
  <c r="J78" i="3"/>
  <c r="J79" i="3"/>
  <c r="J261" i="3"/>
  <c r="J262" i="3"/>
  <c r="J263" i="3"/>
  <c r="J74" i="3"/>
  <c r="J75" i="3"/>
  <c r="J76" i="3"/>
  <c r="J180" i="3"/>
  <c r="J18" i="3"/>
  <c r="J19" i="3"/>
  <c r="J20" i="3"/>
  <c r="J21" i="3"/>
  <c r="J22" i="3"/>
  <c r="J344" i="3"/>
  <c r="J345" i="3"/>
  <c r="J346" i="3"/>
  <c r="J250" i="3"/>
  <c r="J251" i="3"/>
  <c r="J71" i="3"/>
  <c r="J72" i="3"/>
  <c r="J73" i="3"/>
  <c r="J181" i="3"/>
  <c r="J182" i="3"/>
  <c r="J111" i="3"/>
  <c r="J112" i="3"/>
  <c r="J185" i="3"/>
  <c r="J186" i="3"/>
  <c r="J106" i="3"/>
  <c r="J107" i="3"/>
  <c r="J193" i="3"/>
  <c r="J194" i="3"/>
  <c r="J195" i="3"/>
  <c r="J196" i="3"/>
  <c r="J197" i="3"/>
  <c r="J254" i="3"/>
  <c r="J255" i="3"/>
  <c r="J256" i="3"/>
  <c r="J298" i="3"/>
  <c r="J299" i="3"/>
  <c r="J318" i="3"/>
  <c r="J136" i="3"/>
  <c r="J213" i="3"/>
  <c r="J214" i="3"/>
  <c r="I249" i="3"/>
  <c r="I64" i="3"/>
  <c r="I289" i="3"/>
  <c r="I290" i="3"/>
  <c r="I291" i="3"/>
  <c r="I217" i="3"/>
  <c r="I218" i="3"/>
  <c r="I219" i="3"/>
  <c r="I55" i="3"/>
  <c r="I187" i="3"/>
  <c r="I188" i="3"/>
  <c r="I189" i="3"/>
  <c r="I53" i="3"/>
  <c r="I84" i="3"/>
  <c r="I41" i="3"/>
  <c r="I85" i="3"/>
  <c r="I86" i="3"/>
  <c r="I87" i="3"/>
  <c r="I200" i="3"/>
  <c r="I131" i="3"/>
  <c r="I120" i="3"/>
  <c r="I98" i="3"/>
  <c r="I99" i="3"/>
  <c r="I100" i="3"/>
  <c r="I101" i="3"/>
  <c r="I376" i="3"/>
  <c r="I377" i="3"/>
  <c r="I133" i="3"/>
  <c r="I238" i="3"/>
  <c r="I324" i="3"/>
  <c r="I325" i="3"/>
  <c r="I339" i="3"/>
  <c r="I337" i="3"/>
  <c r="I240" i="3"/>
  <c r="I239" i="3"/>
  <c r="I207" i="3"/>
  <c r="I26" i="3"/>
  <c r="I27" i="3"/>
  <c r="I28" i="3"/>
  <c r="I70" i="3"/>
  <c r="I42" i="3"/>
  <c r="I67" i="3"/>
  <c r="I68" i="3"/>
  <c r="I69" i="3"/>
  <c r="I246" i="3"/>
  <c r="I247" i="3"/>
  <c r="I139" i="3"/>
  <c r="I248" i="3"/>
  <c r="I93" i="3"/>
  <c r="I209" i="3"/>
  <c r="I210" i="3"/>
  <c r="I211" i="3"/>
  <c r="I236" i="3"/>
  <c r="I286" i="3"/>
  <c r="I175" i="3"/>
  <c r="I102" i="3"/>
  <c r="I237" i="3"/>
  <c r="I138" i="3"/>
  <c r="I110" i="3"/>
  <c r="I140" i="3"/>
  <c r="I141" i="3"/>
  <c r="I25" i="3"/>
  <c r="I44" i="3"/>
  <c r="I45" i="3"/>
  <c r="I94" i="3"/>
  <c r="I378" i="3"/>
  <c r="I341" i="3"/>
  <c r="I6" i="3"/>
  <c r="I108" i="3"/>
  <c r="I7" i="3"/>
  <c r="I8" i="3"/>
  <c r="I9" i="3"/>
  <c r="I10" i="3"/>
  <c r="I103" i="3"/>
  <c r="I109" i="3"/>
  <c r="I208" i="3"/>
  <c r="I104" i="3"/>
  <c r="I379" i="3"/>
  <c r="I357" i="3"/>
  <c r="I95" i="3"/>
  <c r="I11" i="3"/>
  <c r="I380" i="3"/>
  <c r="I13" i="3"/>
  <c r="I14" i="3"/>
  <c r="I15" i="3"/>
  <c r="I16" i="3"/>
  <c r="I17" i="3"/>
  <c r="I293" i="3"/>
  <c r="I294" i="3"/>
  <c r="I295" i="3"/>
  <c r="I296" i="3"/>
  <c r="I128" i="3"/>
  <c r="I129" i="3"/>
  <c r="I130" i="3"/>
  <c r="I78" i="3"/>
  <c r="I79" i="3"/>
  <c r="I261" i="3"/>
  <c r="I262" i="3"/>
  <c r="I263" i="3"/>
  <c r="I74" i="3"/>
  <c r="I75" i="3"/>
  <c r="I76" i="3"/>
  <c r="I180" i="3"/>
  <c r="I18" i="3"/>
  <c r="I19" i="3"/>
  <c r="I20" i="3"/>
  <c r="I21" i="3"/>
  <c r="I22" i="3"/>
  <c r="I344" i="3"/>
  <c r="I345" i="3"/>
  <c r="I346" i="3"/>
  <c r="I250" i="3"/>
  <c r="I251" i="3"/>
  <c r="I71" i="3"/>
  <c r="I72" i="3"/>
  <c r="I73" i="3"/>
  <c r="I181" i="3"/>
  <c r="I182" i="3"/>
  <c r="I111" i="3"/>
  <c r="I112" i="3"/>
  <c r="I185" i="3"/>
  <c r="I186" i="3"/>
  <c r="I106" i="3"/>
  <c r="I107" i="3"/>
  <c r="I193" i="3"/>
  <c r="I194" i="3"/>
  <c r="I195" i="3"/>
  <c r="I196" i="3"/>
  <c r="I197" i="3"/>
  <c r="I254" i="3"/>
  <c r="I255" i="3"/>
  <c r="I256" i="3"/>
  <c r="I298" i="3"/>
  <c r="I299" i="3"/>
  <c r="I318" i="3"/>
  <c r="I136" i="3"/>
  <c r="I213" i="3"/>
  <c r="I214" i="3"/>
  <c r="F249" i="3"/>
  <c r="G249" i="3" s="1"/>
  <c r="F64" i="3"/>
  <c r="G64" i="3" s="1"/>
  <c r="F289" i="3"/>
  <c r="F290" i="3"/>
  <c r="G290" i="3" s="1"/>
  <c r="F291" i="3"/>
  <c r="G291" i="3" s="1"/>
  <c r="F217" i="3"/>
  <c r="G217" i="3" s="1"/>
  <c r="F218" i="3"/>
  <c r="G218" i="3" s="1"/>
  <c r="F219" i="3"/>
  <c r="G219" i="3" s="1"/>
  <c r="F55" i="3"/>
  <c r="G55" i="3" s="1"/>
  <c r="F187" i="3"/>
  <c r="G187" i="3" s="1"/>
  <c r="F188" i="3"/>
  <c r="G188" i="3" s="1"/>
  <c r="F189" i="3"/>
  <c r="G189" i="3" s="1"/>
  <c r="F53" i="3"/>
  <c r="G53" i="3" s="1"/>
  <c r="F84" i="3"/>
  <c r="G84" i="3" s="1"/>
  <c r="F41" i="3"/>
  <c r="G41" i="3" s="1"/>
  <c r="F85" i="3"/>
  <c r="G85" i="3" s="1"/>
  <c r="F86" i="3"/>
  <c r="G86" i="3" s="1"/>
  <c r="F87" i="3"/>
  <c r="G87" i="3" s="1"/>
  <c r="F200" i="3"/>
  <c r="G200" i="3" s="1"/>
  <c r="F131" i="3"/>
  <c r="G131" i="3" s="1"/>
  <c r="F120" i="3"/>
  <c r="G120" i="3" s="1"/>
  <c r="F98" i="3"/>
  <c r="G98" i="3" s="1"/>
  <c r="F99" i="3"/>
  <c r="G99" i="3" s="1"/>
  <c r="F100" i="3"/>
  <c r="G100" i="3" s="1"/>
  <c r="F101" i="3"/>
  <c r="G101" i="3" s="1"/>
  <c r="F376" i="3"/>
  <c r="G376" i="3" s="1"/>
  <c r="F377" i="3"/>
  <c r="G377" i="3" s="1"/>
  <c r="F133" i="3"/>
  <c r="G133" i="3" s="1"/>
  <c r="F238" i="3"/>
  <c r="G238" i="3" s="1"/>
  <c r="F324" i="3"/>
  <c r="G324" i="3" s="1"/>
  <c r="F325" i="3"/>
  <c r="G325" i="3" s="1"/>
  <c r="F339" i="3"/>
  <c r="G339" i="3" s="1"/>
  <c r="F337" i="3"/>
  <c r="G337" i="3" s="1"/>
  <c r="F240" i="3"/>
  <c r="G240" i="3" s="1"/>
  <c r="F239" i="3"/>
  <c r="G239" i="3" s="1"/>
  <c r="F207" i="3"/>
  <c r="G207" i="3" s="1"/>
  <c r="F26" i="3"/>
  <c r="G26" i="3" s="1"/>
  <c r="F27" i="3"/>
  <c r="G27" i="3" s="1"/>
  <c r="F28" i="3"/>
  <c r="G28" i="3" s="1"/>
  <c r="F70" i="3"/>
  <c r="G70" i="3" s="1"/>
  <c r="F42" i="3"/>
  <c r="G42" i="3" s="1"/>
  <c r="F67" i="3"/>
  <c r="G67" i="3" s="1"/>
  <c r="F68" i="3"/>
  <c r="F69" i="3"/>
  <c r="G69" i="3" s="1"/>
  <c r="F246" i="3"/>
  <c r="G246" i="3" s="1"/>
  <c r="F247" i="3"/>
  <c r="G247" i="3" s="1"/>
  <c r="F139" i="3"/>
  <c r="G139" i="3" s="1"/>
  <c r="F248" i="3"/>
  <c r="G248" i="3" s="1"/>
  <c r="F93" i="3"/>
  <c r="G93" i="3" s="1"/>
  <c r="F209" i="3"/>
  <c r="G209" i="3" s="1"/>
  <c r="F210" i="3"/>
  <c r="G210" i="3" s="1"/>
  <c r="F211" i="3"/>
  <c r="G211" i="3" s="1"/>
  <c r="F236" i="3"/>
  <c r="G236" i="3" s="1"/>
  <c r="F286" i="3"/>
  <c r="G286" i="3" s="1"/>
  <c r="F175" i="3"/>
  <c r="G175" i="3" s="1"/>
  <c r="F102" i="3"/>
  <c r="G102" i="3" s="1"/>
  <c r="F237" i="3"/>
  <c r="G237" i="3" s="1"/>
  <c r="F138" i="3"/>
  <c r="G138" i="3" s="1"/>
  <c r="F110" i="3"/>
  <c r="G110" i="3" s="1"/>
  <c r="F140" i="3"/>
  <c r="G140" i="3" s="1"/>
  <c r="F141" i="3"/>
  <c r="G141" i="3" s="1"/>
  <c r="F25" i="3"/>
  <c r="G25" i="3" s="1"/>
  <c r="F44" i="3"/>
  <c r="G44" i="3" s="1"/>
  <c r="F45" i="3"/>
  <c r="G45" i="3" s="1"/>
  <c r="F94" i="3"/>
  <c r="G94" i="3" s="1"/>
  <c r="F378" i="3"/>
  <c r="G378" i="3" s="1"/>
  <c r="F341" i="3"/>
  <c r="G341" i="3" s="1"/>
  <c r="G6" i="3"/>
  <c r="F108" i="3"/>
  <c r="G108" i="3" s="1"/>
  <c r="F7" i="3"/>
  <c r="G7" i="3" s="1"/>
  <c r="F8" i="3"/>
  <c r="G8" i="3" s="1"/>
  <c r="F9" i="3"/>
  <c r="G9" i="3" s="1"/>
  <c r="F10" i="3"/>
  <c r="G10" i="3" s="1"/>
  <c r="F103" i="3"/>
  <c r="G103" i="3" s="1"/>
  <c r="F109" i="3"/>
  <c r="G109" i="3" s="1"/>
  <c r="F208" i="3"/>
  <c r="G208" i="3" s="1"/>
  <c r="F104" i="3"/>
  <c r="G104" i="3" s="1"/>
  <c r="F379" i="3"/>
  <c r="G379" i="3" s="1"/>
  <c r="F357" i="3"/>
  <c r="G357" i="3" s="1"/>
  <c r="F95" i="3"/>
  <c r="G95" i="3" s="1"/>
  <c r="F11" i="3"/>
  <c r="G11" i="3" s="1"/>
  <c r="F380" i="3"/>
  <c r="G380" i="3" s="1"/>
  <c r="F13" i="3"/>
  <c r="G13" i="3" s="1"/>
  <c r="F14" i="3"/>
  <c r="G14" i="3" s="1"/>
  <c r="F15" i="3"/>
  <c r="G15" i="3" s="1"/>
  <c r="F16" i="3"/>
  <c r="G16" i="3" s="1"/>
  <c r="F17" i="3"/>
  <c r="G17" i="3" s="1"/>
  <c r="F293" i="3"/>
  <c r="G293" i="3" s="1"/>
  <c r="F294" i="3"/>
  <c r="G294" i="3" s="1"/>
  <c r="F295" i="3"/>
  <c r="G295" i="3" s="1"/>
  <c r="F296" i="3"/>
  <c r="F128" i="3"/>
  <c r="G128" i="3" s="1"/>
  <c r="F129" i="3"/>
  <c r="G129" i="3" s="1"/>
  <c r="F130" i="3"/>
  <c r="G130" i="3" s="1"/>
  <c r="F78" i="3"/>
  <c r="G78" i="3" s="1"/>
  <c r="F79" i="3"/>
  <c r="G79" i="3" s="1"/>
  <c r="F261" i="3"/>
  <c r="G261" i="3" s="1"/>
  <c r="F262" i="3"/>
  <c r="G262" i="3" s="1"/>
  <c r="F263" i="3"/>
  <c r="F74" i="3"/>
  <c r="G74" i="3" s="1"/>
  <c r="F75" i="3"/>
  <c r="G75" i="3" s="1"/>
  <c r="F76" i="3"/>
  <c r="G76" i="3" s="1"/>
  <c r="F180" i="3"/>
  <c r="G180" i="3" s="1"/>
  <c r="F18" i="3"/>
  <c r="G18" i="3" s="1"/>
  <c r="F19" i="3"/>
  <c r="G19" i="3" s="1"/>
  <c r="F20" i="3"/>
  <c r="G20" i="3" s="1"/>
  <c r="F21" i="3"/>
  <c r="G21" i="3" s="1"/>
  <c r="F22" i="3"/>
  <c r="G22" i="3" s="1"/>
  <c r="F344" i="3"/>
  <c r="G344" i="3" s="1"/>
  <c r="F345" i="3"/>
  <c r="G345" i="3" s="1"/>
  <c r="F346" i="3"/>
  <c r="G346" i="3" s="1"/>
  <c r="F250" i="3"/>
  <c r="G250" i="3" s="1"/>
  <c r="F251" i="3"/>
  <c r="G251" i="3" s="1"/>
  <c r="F71" i="3"/>
  <c r="G71" i="3" s="1"/>
  <c r="F72" i="3"/>
  <c r="G72" i="3" s="1"/>
  <c r="F73" i="3"/>
  <c r="G73" i="3" s="1"/>
  <c r="F181" i="3"/>
  <c r="G181" i="3" s="1"/>
  <c r="F182" i="3"/>
  <c r="G182" i="3" s="1"/>
  <c r="F111" i="3"/>
  <c r="G111" i="3" s="1"/>
  <c r="F112" i="3"/>
  <c r="G112" i="3" s="1"/>
  <c r="F185" i="3"/>
  <c r="G185" i="3" s="1"/>
  <c r="F186" i="3"/>
  <c r="G186" i="3" s="1"/>
  <c r="F106" i="3"/>
  <c r="G106" i="3" s="1"/>
  <c r="F107" i="3"/>
  <c r="G107" i="3" s="1"/>
  <c r="F193" i="3"/>
  <c r="G193" i="3" s="1"/>
  <c r="F194" i="3"/>
  <c r="G194" i="3" s="1"/>
  <c r="F195" i="3"/>
  <c r="G195" i="3" s="1"/>
  <c r="F196" i="3"/>
  <c r="G196" i="3" s="1"/>
  <c r="F197" i="3"/>
  <c r="G197" i="3" s="1"/>
  <c r="F254" i="3"/>
  <c r="G254" i="3" s="1"/>
  <c r="F255" i="3"/>
  <c r="G255" i="3" s="1"/>
  <c r="F256" i="3"/>
  <c r="G256" i="3" s="1"/>
  <c r="F298" i="3"/>
  <c r="G298" i="3" s="1"/>
  <c r="F299" i="3"/>
  <c r="G299" i="3" s="1"/>
  <c r="F318" i="3"/>
  <c r="G318" i="3" s="1"/>
  <c r="F136" i="3"/>
  <c r="G136" i="3" s="1"/>
  <c r="F213" i="3"/>
  <c r="G213" i="3" s="1"/>
  <c r="F214" i="3"/>
  <c r="G214" i="3" s="1"/>
  <c r="E249" i="3"/>
  <c r="E64" i="3"/>
  <c r="E289" i="3"/>
  <c r="E290" i="3"/>
  <c r="E291" i="3"/>
  <c r="E217" i="3"/>
  <c r="E218" i="3"/>
  <c r="E219" i="3"/>
  <c r="E55" i="3"/>
  <c r="E187" i="3"/>
  <c r="E188" i="3"/>
  <c r="E189" i="3"/>
  <c r="E53" i="3"/>
  <c r="E84" i="3"/>
  <c r="E41" i="3"/>
  <c r="E85" i="3"/>
  <c r="E86" i="3"/>
  <c r="E87" i="3"/>
  <c r="E200" i="3"/>
  <c r="E131" i="3"/>
  <c r="E120" i="3"/>
  <c r="E98" i="3"/>
  <c r="E99" i="3"/>
  <c r="E100" i="3"/>
  <c r="E101" i="3"/>
  <c r="E376" i="3"/>
  <c r="E377" i="3"/>
  <c r="E133" i="3"/>
  <c r="E238" i="3"/>
  <c r="E324" i="3"/>
  <c r="E325" i="3"/>
  <c r="E339" i="3"/>
  <c r="E337" i="3"/>
  <c r="E240" i="3"/>
  <c r="E239" i="3"/>
  <c r="E207" i="3"/>
  <c r="E26" i="3"/>
  <c r="E27" i="3"/>
  <c r="E28" i="3"/>
  <c r="E70" i="3"/>
  <c r="E42" i="3"/>
  <c r="E67" i="3"/>
  <c r="E68" i="3"/>
  <c r="E69" i="3"/>
  <c r="E246" i="3"/>
  <c r="E247" i="3"/>
  <c r="E139" i="3"/>
  <c r="E248" i="3"/>
  <c r="E93" i="3"/>
  <c r="E209" i="3"/>
  <c r="E210" i="3"/>
  <c r="E211" i="3"/>
  <c r="E236" i="3"/>
  <c r="E286" i="3"/>
  <c r="E175" i="3"/>
  <c r="E102" i="3"/>
  <c r="E237" i="3"/>
  <c r="E138" i="3"/>
  <c r="E110" i="3"/>
  <c r="E140" i="3"/>
  <c r="E141" i="3"/>
  <c r="E25" i="3"/>
  <c r="E44" i="3"/>
  <c r="E45" i="3"/>
  <c r="E94" i="3"/>
  <c r="E378" i="3"/>
  <c r="E341" i="3"/>
  <c r="E6" i="3"/>
  <c r="E108" i="3"/>
  <c r="E7" i="3"/>
  <c r="E8" i="3"/>
  <c r="E9" i="3"/>
  <c r="E10" i="3"/>
  <c r="E103" i="3"/>
  <c r="E109" i="3"/>
  <c r="E208" i="3"/>
  <c r="E104" i="3"/>
  <c r="E379" i="3"/>
  <c r="E357" i="3"/>
  <c r="E95" i="3"/>
  <c r="E11" i="3"/>
  <c r="E380" i="3"/>
  <c r="E13" i="3"/>
  <c r="E14" i="3"/>
  <c r="E15" i="3"/>
  <c r="E16" i="3"/>
  <c r="E17" i="3"/>
  <c r="E293" i="3"/>
  <c r="E294" i="3"/>
  <c r="E295" i="3"/>
  <c r="E296" i="3"/>
  <c r="E128" i="3"/>
  <c r="E129" i="3"/>
  <c r="E130" i="3"/>
  <c r="E78" i="3"/>
  <c r="E79" i="3"/>
  <c r="E261" i="3"/>
  <c r="E262" i="3"/>
  <c r="E263" i="3"/>
  <c r="E74" i="3"/>
  <c r="E75" i="3"/>
  <c r="E76" i="3"/>
  <c r="E180" i="3"/>
  <c r="E18" i="3"/>
  <c r="E19" i="3"/>
  <c r="E20" i="3"/>
  <c r="E21" i="3"/>
  <c r="E22" i="3"/>
  <c r="E344" i="3"/>
  <c r="E345" i="3"/>
  <c r="E346" i="3"/>
  <c r="E250" i="3"/>
  <c r="E251" i="3"/>
  <c r="E71" i="3"/>
  <c r="E72" i="3"/>
  <c r="E73" i="3"/>
  <c r="E181" i="3"/>
  <c r="E182" i="3"/>
  <c r="E111" i="3"/>
  <c r="E112" i="3"/>
  <c r="E185" i="3"/>
  <c r="E186" i="3"/>
  <c r="E106" i="3"/>
  <c r="E107" i="3"/>
  <c r="E193" i="3"/>
  <c r="E194" i="3"/>
  <c r="E195" i="3"/>
  <c r="E196" i="3"/>
  <c r="E197" i="3"/>
  <c r="E254" i="3"/>
  <c r="E255" i="3"/>
  <c r="E256" i="3"/>
  <c r="E298" i="3"/>
  <c r="E299" i="3"/>
  <c r="E318" i="3"/>
  <c r="E136" i="3"/>
  <c r="E213" i="3"/>
  <c r="E214" i="3"/>
  <c r="D249" i="3"/>
  <c r="D64" i="3"/>
  <c r="D289" i="3"/>
  <c r="D290" i="3"/>
  <c r="D291" i="3"/>
  <c r="D217" i="3"/>
  <c r="D218" i="3"/>
  <c r="D219" i="3"/>
  <c r="D55" i="3"/>
  <c r="D187" i="3"/>
  <c r="D188" i="3"/>
  <c r="D189" i="3"/>
  <c r="D53" i="3"/>
  <c r="D84" i="3"/>
  <c r="D41" i="3"/>
  <c r="D85" i="3"/>
  <c r="D86" i="3"/>
  <c r="D87" i="3"/>
  <c r="D200" i="3"/>
  <c r="D131" i="3"/>
  <c r="D120" i="3"/>
  <c r="D98" i="3"/>
  <c r="D99" i="3"/>
  <c r="D100" i="3"/>
  <c r="D101" i="3"/>
  <c r="D376" i="3"/>
  <c r="D377" i="3"/>
  <c r="D133" i="3"/>
  <c r="D238" i="3"/>
  <c r="D324" i="3"/>
  <c r="D325" i="3"/>
  <c r="D339" i="3"/>
  <c r="D337" i="3"/>
  <c r="D240" i="3"/>
  <c r="D239" i="3"/>
  <c r="D207" i="3"/>
  <c r="D26" i="3"/>
  <c r="D27" i="3"/>
  <c r="D28" i="3"/>
  <c r="D70" i="3"/>
  <c r="D42" i="3"/>
  <c r="D67" i="3"/>
  <c r="D68" i="3"/>
  <c r="D69" i="3"/>
  <c r="D246" i="3"/>
  <c r="D247" i="3"/>
  <c r="D139" i="3"/>
  <c r="D248" i="3"/>
  <c r="D93" i="3"/>
  <c r="D209" i="3"/>
  <c r="D210" i="3"/>
  <c r="D211" i="3"/>
  <c r="D236" i="3"/>
  <c r="D286" i="3"/>
  <c r="D175" i="3"/>
  <c r="D102" i="3"/>
  <c r="D237" i="3"/>
  <c r="D138" i="3"/>
  <c r="D110" i="3"/>
  <c r="D140" i="3"/>
  <c r="D141" i="3"/>
  <c r="D25" i="3"/>
  <c r="D44" i="3"/>
  <c r="D45" i="3"/>
  <c r="D94" i="3"/>
  <c r="D378" i="3"/>
  <c r="D341" i="3"/>
  <c r="D6" i="3"/>
  <c r="D108" i="3"/>
  <c r="D7" i="3"/>
  <c r="D8" i="3"/>
  <c r="D9" i="3"/>
  <c r="D10" i="3"/>
  <c r="D103" i="3"/>
  <c r="D109" i="3"/>
  <c r="D208" i="3"/>
  <c r="D104" i="3"/>
  <c r="D379" i="3"/>
  <c r="D357" i="3"/>
  <c r="D95" i="3"/>
  <c r="D11" i="3"/>
  <c r="D380" i="3"/>
  <c r="D13" i="3"/>
  <c r="D14" i="3"/>
  <c r="D15" i="3"/>
  <c r="D16" i="3"/>
  <c r="D17" i="3"/>
  <c r="D293" i="3"/>
  <c r="D294" i="3"/>
  <c r="D295" i="3"/>
  <c r="D296" i="3"/>
  <c r="D128" i="3"/>
  <c r="D129" i="3"/>
  <c r="D130" i="3"/>
  <c r="D78" i="3"/>
  <c r="D79" i="3"/>
  <c r="D261" i="3"/>
  <c r="D262" i="3"/>
  <c r="D263" i="3"/>
  <c r="D74" i="3"/>
  <c r="D75" i="3"/>
  <c r="D76" i="3"/>
  <c r="D180" i="3"/>
  <c r="D18" i="3"/>
  <c r="D19" i="3"/>
  <c r="D20" i="3"/>
  <c r="D21" i="3"/>
  <c r="D22" i="3"/>
  <c r="D344" i="3"/>
  <c r="D345" i="3"/>
  <c r="D346" i="3"/>
  <c r="D250" i="3"/>
  <c r="D251" i="3"/>
  <c r="D71" i="3"/>
  <c r="D72" i="3"/>
  <c r="D73" i="3"/>
  <c r="D181" i="3"/>
  <c r="D182" i="3"/>
  <c r="D111" i="3"/>
  <c r="D112" i="3"/>
  <c r="D185" i="3"/>
  <c r="D186" i="3"/>
  <c r="D106" i="3"/>
  <c r="D107" i="3"/>
  <c r="D193" i="3"/>
  <c r="D194" i="3"/>
  <c r="D195" i="3"/>
  <c r="D196" i="3"/>
  <c r="D197" i="3"/>
  <c r="D254" i="3"/>
  <c r="D255" i="3"/>
  <c r="D256" i="3"/>
  <c r="D298" i="3"/>
  <c r="D299" i="3"/>
  <c r="D318" i="3"/>
  <c r="D136" i="3"/>
  <c r="D213" i="3"/>
  <c r="D214" i="3"/>
  <c r="C249" i="3"/>
  <c r="C64" i="3"/>
  <c r="C289" i="3"/>
  <c r="C290" i="3"/>
  <c r="C291" i="3"/>
  <c r="C217" i="3"/>
  <c r="C218" i="3"/>
  <c r="C219" i="3"/>
  <c r="C55" i="3"/>
  <c r="C187" i="3"/>
  <c r="C188" i="3"/>
  <c r="C189" i="3"/>
  <c r="C53" i="3"/>
  <c r="C84" i="3"/>
  <c r="C41" i="3"/>
  <c r="C85" i="3"/>
  <c r="C86" i="3"/>
  <c r="C87" i="3"/>
  <c r="C200" i="3"/>
  <c r="C131" i="3"/>
  <c r="C120" i="3"/>
  <c r="C98" i="3"/>
  <c r="C99" i="3"/>
  <c r="C100" i="3"/>
  <c r="C101" i="3"/>
  <c r="C376" i="3"/>
  <c r="C377" i="3"/>
  <c r="C133" i="3"/>
  <c r="C238" i="3"/>
  <c r="C324" i="3"/>
  <c r="C325" i="3"/>
  <c r="C339" i="3"/>
  <c r="C337" i="3"/>
  <c r="C240" i="3"/>
  <c r="C239" i="3"/>
  <c r="C207" i="3"/>
  <c r="C26" i="3"/>
  <c r="C27" i="3"/>
  <c r="C28" i="3"/>
  <c r="C70" i="3"/>
  <c r="C42" i="3"/>
  <c r="C67" i="3"/>
  <c r="C68" i="3"/>
  <c r="C69" i="3"/>
  <c r="C246" i="3"/>
  <c r="C247" i="3"/>
  <c r="C139" i="3"/>
  <c r="C248" i="3"/>
  <c r="C93" i="3"/>
  <c r="C209" i="3"/>
  <c r="C210" i="3"/>
  <c r="C211" i="3"/>
  <c r="C236" i="3"/>
  <c r="C286" i="3"/>
  <c r="C175" i="3"/>
  <c r="C102" i="3"/>
  <c r="C237" i="3"/>
  <c r="C138" i="3"/>
  <c r="C110" i="3"/>
  <c r="C140" i="3"/>
  <c r="C141" i="3"/>
  <c r="C25" i="3"/>
  <c r="C44" i="3"/>
  <c r="C45" i="3"/>
  <c r="C94" i="3"/>
  <c r="C378" i="3"/>
  <c r="C341" i="3"/>
  <c r="C6" i="3"/>
  <c r="C108" i="3"/>
  <c r="C7" i="3"/>
  <c r="C8" i="3"/>
  <c r="C9" i="3"/>
  <c r="C10" i="3"/>
  <c r="C103" i="3"/>
  <c r="C109" i="3"/>
  <c r="C208" i="3"/>
  <c r="C104" i="3"/>
  <c r="C379" i="3"/>
  <c r="C357" i="3"/>
  <c r="C95" i="3"/>
  <c r="C11" i="3"/>
  <c r="C380" i="3"/>
  <c r="C13" i="3"/>
  <c r="C14" i="3"/>
  <c r="C15" i="3"/>
  <c r="C16" i="3"/>
  <c r="C17" i="3"/>
  <c r="C293" i="3"/>
  <c r="C294" i="3"/>
  <c r="C295" i="3"/>
  <c r="C296" i="3"/>
  <c r="C128" i="3"/>
  <c r="C129" i="3"/>
  <c r="C130" i="3"/>
  <c r="C78" i="3"/>
  <c r="C79" i="3"/>
  <c r="C261" i="3"/>
  <c r="C262" i="3"/>
  <c r="C263" i="3"/>
  <c r="C74" i="3"/>
  <c r="C75" i="3"/>
  <c r="C76" i="3"/>
  <c r="C180" i="3"/>
  <c r="C18" i="3"/>
  <c r="C19" i="3"/>
  <c r="C20" i="3"/>
  <c r="C21" i="3"/>
  <c r="C22" i="3"/>
  <c r="C344" i="3"/>
  <c r="C345" i="3"/>
  <c r="C346" i="3"/>
  <c r="C250" i="3"/>
  <c r="C251" i="3"/>
  <c r="C71" i="3"/>
  <c r="C72" i="3"/>
  <c r="C73" i="3"/>
  <c r="C181" i="3"/>
  <c r="C182" i="3"/>
  <c r="C111" i="3"/>
  <c r="C112" i="3"/>
  <c r="C185" i="3"/>
  <c r="C186" i="3"/>
  <c r="C106" i="3"/>
  <c r="C107" i="3"/>
  <c r="C193" i="3"/>
  <c r="C194" i="3"/>
  <c r="C195" i="3"/>
  <c r="C196" i="3"/>
  <c r="C197" i="3"/>
  <c r="C254" i="3"/>
  <c r="C255" i="3"/>
  <c r="C256" i="3"/>
  <c r="C298" i="3"/>
  <c r="C299" i="3"/>
  <c r="C318" i="3"/>
  <c r="C136" i="3"/>
  <c r="C213" i="3"/>
  <c r="C214" i="3"/>
  <c r="B249" i="3"/>
  <c r="B64" i="3"/>
  <c r="B289" i="3"/>
  <c r="B290" i="3"/>
  <c r="B291" i="3"/>
  <c r="B217" i="3"/>
  <c r="B218" i="3"/>
  <c r="B219" i="3"/>
  <c r="B55" i="3"/>
  <c r="B187" i="3"/>
  <c r="B188" i="3"/>
  <c r="B189" i="3"/>
  <c r="B53" i="3"/>
  <c r="B84" i="3"/>
  <c r="B41" i="3"/>
  <c r="B85" i="3"/>
  <c r="B86" i="3"/>
  <c r="B87" i="3"/>
  <c r="B200" i="3"/>
  <c r="B131" i="3"/>
  <c r="B120" i="3"/>
  <c r="B98" i="3"/>
  <c r="B99" i="3"/>
  <c r="B100" i="3"/>
  <c r="B101" i="3"/>
  <c r="B376" i="3"/>
  <c r="B377" i="3"/>
  <c r="B133" i="3"/>
  <c r="B238" i="3"/>
  <c r="B324" i="3"/>
  <c r="B325" i="3"/>
  <c r="B339" i="3"/>
  <c r="B337" i="3"/>
  <c r="B240" i="3"/>
  <c r="B239" i="3"/>
  <c r="B207" i="3"/>
  <c r="B26" i="3"/>
  <c r="B27" i="3"/>
  <c r="B28" i="3"/>
  <c r="B70" i="3"/>
  <c r="B42" i="3"/>
  <c r="B67" i="3"/>
  <c r="B68" i="3"/>
  <c r="B69" i="3"/>
  <c r="B246" i="3"/>
  <c r="B247" i="3"/>
  <c r="B139" i="3"/>
  <c r="B248" i="3"/>
  <c r="B93" i="3"/>
  <c r="B209" i="3"/>
  <c r="B210" i="3"/>
  <c r="B211" i="3"/>
  <c r="B236" i="3"/>
  <c r="B286" i="3"/>
  <c r="B175" i="3"/>
  <c r="B102" i="3"/>
  <c r="B237" i="3"/>
  <c r="B138" i="3"/>
  <c r="B110" i="3"/>
  <c r="B140" i="3"/>
  <c r="B141" i="3"/>
  <c r="B25" i="3"/>
  <c r="B44" i="3"/>
  <c r="B45" i="3"/>
  <c r="B94" i="3"/>
  <c r="B378" i="3"/>
  <c r="B341" i="3"/>
  <c r="B6" i="3"/>
  <c r="B108" i="3"/>
  <c r="B7" i="3"/>
  <c r="B8" i="3"/>
  <c r="B9" i="3"/>
  <c r="B10" i="3"/>
  <c r="B103" i="3"/>
  <c r="B109" i="3"/>
  <c r="B208" i="3"/>
  <c r="B104" i="3"/>
  <c r="B379" i="3"/>
  <c r="B357" i="3"/>
  <c r="B95" i="3"/>
  <c r="B11" i="3"/>
  <c r="B380" i="3"/>
  <c r="B13" i="3"/>
  <c r="B14" i="3"/>
  <c r="B15" i="3"/>
  <c r="B16" i="3"/>
  <c r="B17" i="3"/>
  <c r="B293" i="3"/>
  <c r="B294" i="3"/>
  <c r="B295" i="3"/>
  <c r="B296" i="3"/>
  <c r="B128" i="3"/>
  <c r="B129" i="3"/>
  <c r="B130" i="3"/>
  <c r="B78" i="3"/>
  <c r="B79" i="3"/>
  <c r="B261" i="3"/>
  <c r="B262" i="3"/>
  <c r="B263" i="3"/>
  <c r="B74" i="3"/>
  <c r="B75" i="3"/>
  <c r="B76" i="3"/>
  <c r="B180" i="3"/>
  <c r="B18" i="3"/>
  <c r="B19" i="3"/>
  <c r="B20" i="3"/>
  <c r="B21" i="3"/>
  <c r="B22" i="3"/>
  <c r="B344" i="3"/>
  <c r="B345" i="3"/>
  <c r="B346" i="3"/>
  <c r="B250" i="3"/>
  <c r="B251" i="3"/>
  <c r="B71" i="3"/>
  <c r="B72" i="3"/>
  <c r="B73" i="3"/>
  <c r="B181" i="3"/>
  <c r="B182" i="3"/>
  <c r="B111" i="3"/>
  <c r="B112" i="3"/>
  <c r="B185" i="3"/>
  <c r="B186" i="3"/>
  <c r="B106" i="3"/>
  <c r="B107" i="3"/>
  <c r="B193" i="3"/>
  <c r="B194" i="3"/>
  <c r="B195" i="3"/>
  <c r="B196" i="3"/>
  <c r="B197" i="3"/>
  <c r="B254" i="3"/>
  <c r="B255" i="3"/>
  <c r="B256" i="3"/>
  <c r="B298" i="3"/>
  <c r="B299" i="3"/>
  <c r="B318" i="3"/>
  <c r="B136" i="3"/>
  <c r="B213" i="3"/>
  <c r="B214" i="3"/>
  <c r="G289" i="3"/>
  <c r="G68" i="3"/>
  <c r="G296" i="3"/>
  <c r="G263" i="3"/>
  <c r="AB217" i="3"/>
  <c r="AB55" i="3"/>
  <c r="AB86" i="3"/>
  <c r="AB101" i="3"/>
  <c r="AB27" i="3"/>
  <c r="AB247" i="3"/>
  <c r="AB93" i="3"/>
  <c r="AB237" i="3"/>
  <c r="AB94" i="3"/>
  <c r="AB7" i="3"/>
  <c r="AB10" i="3"/>
  <c r="AB379" i="3"/>
  <c r="AB11" i="3"/>
  <c r="AB294" i="3"/>
  <c r="AB261" i="3"/>
  <c r="AB19" i="3"/>
  <c r="AB345" i="3"/>
  <c r="AB251" i="3"/>
  <c r="AB185" i="3"/>
  <c r="AB197" i="3"/>
  <c r="AB213" i="3"/>
  <c r="AB289" i="3"/>
  <c r="AB290" i="3"/>
  <c r="AB218" i="3"/>
  <c r="AB187" i="3"/>
  <c r="AB188" i="3"/>
  <c r="AB189" i="3"/>
  <c r="AB41" i="3"/>
  <c r="AB87" i="3"/>
  <c r="AB200" i="3"/>
  <c r="AB131" i="3"/>
  <c r="AB99" i="3"/>
  <c r="AB376" i="3"/>
  <c r="AB377" i="3"/>
  <c r="AB133" i="3"/>
  <c r="AB324" i="3"/>
  <c r="AB325" i="3"/>
  <c r="AB207" i="3"/>
  <c r="AB28" i="3"/>
  <c r="AB68" i="3"/>
  <c r="AB69" i="3"/>
  <c r="AB139" i="3"/>
  <c r="AB209" i="3"/>
  <c r="AB210" i="3"/>
  <c r="AB211" i="3"/>
  <c r="AB175" i="3"/>
  <c r="AB138" i="3"/>
  <c r="AB110" i="3"/>
  <c r="AB140" i="3"/>
  <c r="AB44" i="3"/>
  <c r="AB378" i="3"/>
  <c r="AB341" i="3"/>
  <c r="AB6" i="3"/>
  <c r="AB8" i="3"/>
  <c r="AB208" i="3"/>
  <c r="AB357" i="3"/>
  <c r="AB13" i="3"/>
  <c r="AB14" i="3"/>
  <c r="AB16" i="3"/>
  <c r="AB17" i="3"/>
  <c r="AB295" i="3"/>
  <c r="AB296" i="3"/>
  <c r="AB128" i="3"/>
  <c r="AB78" i="3"/>
  <c r="AB262" i="3"/>
  <c r="AB263" i="3"/>
  <c r="AB74" i="3"/>
  <c r="AB180" i="3"/>
  <c r="AB20" i="3"/>
  <c r="AB21" i="3"/>
  <c r="AB22" i="3"/>
  <c r="AB346" i="3"/>
  <c r="AB73" i="3"/>
  <c r="AB182" i="3"/>
  <c r="AB111" i="3"/>
  <c r="AB107" i="3"/>
  <c r="AB194" i="3"/>
  <c r="AB195" i="3"/>
  <c r="AB254" i="3"/>
  <c r="AB256" i="3"/>
  <c r="AB318" i="3"/>
  <c r="AB214" i="3"/>
  <c r="AA334" i="3" l="1"/>
  <c r="AB334" i="3" s="1"/>
  <c r="Y334" i="3"/>
  <c r="X334" i="3"/>
  <c r="W334" i="3"/>
  <c r="V334" i="3"/>
  <c r="U334" i="3"/>
  <c r="T334" i="3"/>
  <c r="S334" i="3"/>
  <c r="R334" i="3"/>
  <c r="Q334" i="3"/>
  <c r="P334" i="3"/>
  <c r="O334" i="3"/>
  <c r="N334" i="3"/>
  <c r="M334" i="3"/>
  <c r="L334" i="3"/>
  <c r="K334" i="3"/>
  <c r="J334" i="3"/>
  <c r="I334" i="3"/>
  <c r="F334" i="3"/>
  <c r="G334" i="3" s="1"/>
  <c r="E334" i="3"/>
  <c r="D334" i="3"/>
  <c r="C334" i="3"/>
  <c r="B334" i="3"/>
  <c r="AA48" i="3" l="1"/>
  <c r="AB48" i="3" s="1"/>
  <c r="AA150" i="3"/>
  <c r="AB150" i="3" s="1"/>
  <c r="AA226" i="3"/>
  <c r="AB226" i="3" s="1"/>
  <c r="AA32" i="3"/>
  <c r="AB32" i="3" s="1"/>
  <c r="AA33" i="3"/>
  <c r="AB33" i="3" s="1"/>
  <c r="AA34" i="3"/>
  <c r="AB34" i="3" s="1"/>
  <c r="AA259" i="3"/>
  <c r="AB259" i="3" s="1"/>
  <c r="AA155" i="3"/>
  <c r="AB155" i="3" s="1"/>
  <c r="AA83" i="3"/>
  <c r="AA215" i="3"/>
  <c r="AA156" i="3"/>
  <c r="AA177" i="3"/>
  <c r="AB177" i="3" s="1"/>
  <c r="AA82" i="3"/>
  <c r="AB82" i="3" s="1"/>
  <c r="AA39" i="3"/>
  <c r="AB39" i="3" s="1"/>
  <c r="AA159" i="3"/>
  <c r="AB159" i="3" s="1"/>
  <c r="AA206" i="3"/>
  <c r="AB206" i="3" s="1"/>
  <c r="AA327" i="3"/>
  <c r="AB327" i="3" s="1"/>
  <c r="AA174" i="3"/>
  <c r="AB174" i="3" s="1"/>
  <c r="AA260" i="3"/>
  <c r="AB260" i="3" s="1"/>
  <c r="AA288" i="3"/>
  <c r="AB288" i="3" s="1"/>
  <c r="AA179" i="3"/>
  <c r="AB179" i="3" s="1"/>
  <c r="AA328" i="3"/>
  <c r="AB328" i="3" s="1"/>
  <c r="AA374" i="3"/>
  <c r="AB374" i="3" s="1"/>
  <c r="AA366" i="3"/>
  <c r="AB366" i="3" s="1"/>
  <c r="AA342" i="3"/>
  <c r="AB342" i="3" s="1"/>
  <c r="AA183" i="3"/>
  <c r="AB183" i="3" s="1"/>
  <c r="AA61" i="3"/>
  <c r="AB61" i="3" s="1"/>
  <c r="AA134" i="3"/>
  <c r="AA201" i="3"/>
  <c r="AB201" i="3" s="1"/>
  <c r="AA270" i="3"/>
  <c r="AB270" i="3" s="1"/>
  <c r="AA199" i="3"/>
  <c r="AB199" i="3" s="1"/>
  <c r="AA309" i="3"/>
  <c r="AB309" i="3" s="1"/>
  <c r="AA319" i="3"/>
  <c r="AB319" i="3" s="1"/>
  <c r="Y48" i="3"/>
  <c r="Y150" i="3"/>
  <c r="Y226" i="3"/>
  <c r="Y32" i="3"/>
  <c r="Y33" i="3"/>
  <c r="Y34" i="3"/>
  <c r="Y259" i="3"/>
  <c r="Y155" i="3"/>
  <c r="Y83" i="3"/>
  <c r="Y215" i="3"/>
  <c r="Y156" i="3"/>
  <c r="Y177" i="3"/>
  <c r="Y82" i="3"/>
  <c r="Y39" i="3"/>
  <c r="Y159" i="3"/>
  <c r="Y206" i="3"/>
  <c r="Y327" i="3"/>
  <c r="Y174" i="3"/>
  <c r="Y260" i="3"/>
  <c r="Y288" i="3"/>
  <c r="Y179" i="3"/>
  <c r="Y328" i="3"/>
  <c r="Y374" i="3"/>
  <c r="Y366" i="3"/>
  <c r="Y342" i="3"/>
  <c r="Y183" i="3"/>
  <c r="Y61" i="3"/>
  <c r="Y134" i="3"/>
  <c r="Y201" i="3"/>
  <c r="Y270" i="3"/>
  <c r="Y199" i="3"/>
  <c r="Y309" i="3"/>
  <c r="Y319" i="3"/>
  <c r="X48" i="3"/>
  <c r="X150" i="3"/>
  <c r="X226" i="3"/>
  <c r="X32" i="3"/>
  <c r="X33" i="3"/>
  <c r="X34" i="3"/>
  <c r="X259" i="3"/>
  <c r="X155" i="3"/>
  <c r="X83" i="3"/>
  <c r="X215" i="3"/>
  <c r="X156" i="3"/>
  <c r="X177" i="3"/>
  <c r="X82" i="3"/>
  <c r="X39" i="3"/>
  <c r="X159" i="3"/>
  <c r="X206" i="3"/>
  <c r="X327" i="3"/>
  <c r="X174" i="3"/>
  <c r="X260" i="3"/>
  <c r="X288" i="3"/>
  <c r="X179" i="3"/>
  <c r="X328" i="3"/>
  <c r="X374" i="3"/>
  <c r="X366" i="3"/>
  <c r="X342" i="3"/>
  <c r="X183" i="3"/>
  <c r="X61" i="3"/>
  <c r="X134" i="3"/>
  <c r="X201" i="3"/>
  <c r="X270" i="3"/>
  <c r="X199" i="3"/>
  <c r="X309" i="3"/>
  <c r="X319" i="3"/>
  <c r="W48" i="3"/>
  <c r="W150" i="3"/>
  <c r="W226" i="3"/>
  <c r="W32" i="3"/>
  <c r="W33" i="3"/>
  <c r="W34" i="3"/>
  <c r="W259" i="3"/>
  <c r="W155" i="3"/>
  <c r="W83" i="3"/>
  <c r="W215" i="3"/>
  <c r="W156" i="3"/>
  <c r="W177" i="3"/>
  <c r="W82" i="3"/>
  <c r="W39" i="3"/>
  <c r="W159" i="3"/>
  <c r="W206" i="3"/>
  <c r="W327" i="3"/>
  <c r="W174" i="3"/>
  <c r="W260" i="3"/>
  <c r="W288" i="3"/>
  <c r="W179" i="3"/>
  <c r="W328" i="3"/>
  <c r="W374" i="3"/>
  <c r="W366" i="3"/>
  <c r="W342" i="3"/>
  <c r="W183" i="3"/>
  <c r="W61" i="3"/>
  <c r="W134" i="3"/>
  <c r="W201" i="3"/>
  <c r="W270" i="3"/>
  <c r="W199" i="3"/>
  <c r="W309" i="3"/>
  <c r="W319" i="3"/>
  <c r="V48" i="3"/>
  <c r="V150" i="3"/>
  <c r="V226" i="3"/>
  <c r="V32" i="3"/>
  <c r="V33" i="3"/>
  <c r="V34" i="3"/>
  <c r="V259" i="3"/>
  <c r="V155" i="3"/>
  <c r="V83" i="3"/>
  <c r="V215" i="3"/>
  <c r="V156" i="3"/>
  <c r="V177" i="3"/>
  <c r="V82" i="3"/>
  <c r="V39" i="3"/>
  <c r="V159" i="3"/>
  <c r="V206" i="3"/>
  <c r="V327" i="3"/>
  <c r="V174" i="3"/>
  <c r="V260" i="3"/>
  <c r="V288" i="3"/>
  <c r="V179" i="3"/>
  <c r="V328" i="3"/>
  <c r="V374" i="3"/>
  <c r="V366" i="3"/>
  <c r="V342" i="3"/>
  <c r="V183" i="3"/>
  <c r="V61" i="3"/>
  <c r="V134" i="3"/>
  <c r="V201" i="3"/>
  <c r="V270" i="3"/>
  <c r="V199" i="3"/>
  <c r="V309" i="3"/>
  <c r="V319" i="3"/>
  <c r="U48" i="3"/>
  <c r="U150" i="3"/>
  <c r="U226" i="3"/>
  <c r="U32" i="3"/>
  <c r="U33" i="3"/>
  <c r="U34" i="3"/>
  <c r="U259" i="3"/>
  <c r="U155" i="3"/>
  <c r="U83" i="3"/>
  <c r="U215" i="3"/>
  <c r="U156" i="3"/>
  <c r="U177" i="3"/>
  <c r="U82" i="3"/>
  <c r="U39" i="3"/>
  <c r="U159" i="3"/>
  <c r="U206" i="3"/>
  <c r="U327" i="3"/>
  <c r="U174" i="3"/>
  <c r="U260" i="3"/>
  <c r="U288" i="3"/>
  <c r="U179" i="3"/>
  <c r="U328" i="3"/>
  <c r="U374" i="3"/>
  <c r="U366" i="3"/>
  <c r="U342" i="3"/>
  <c r="U183" i="3"/>
  <c r="U61" i="3"/>
  <c r="U134" i="3"/>
  <c r="U201" i="3"/>
  <c r="U270" i="3"/>
  <c r="U199" i="3"/>
  <c r="U309" i="3"/>
  <c r="U319" i="3"/>
  <c r="T48" i="3"/>
  <c r="T150" i="3"/>
  <c r="T226" i="3"/>
  <c r="T32" i="3"/>
  <c r="T33" i="3"/>
  <c r="T34" i="3"/>
  <c r="T259" i="3"/>
  <c r="T155" i="3"/>
  <c r="T83" i="3"/>
  <c r="T215" i="3"/>
  <c r="T156" i="3"/>
  <c r="T177" i="3"/>
  <c r="T82" i="3"/>
  <c r="T39" i="3"/>
  <c r="T159" i="3"/>
  <c r="T206" i="3"/>
  <c r="T327" i="3"/>
  <c r="T174" i="3"/>
  <c r="T260" i="3"/>
  <c r="T288" i="3"/>
  <c r="T179" i="3"/>
  <c r="T328" i="3"/>
  <c r="T374" i="3"/>
  <c r="T366" i="3"/>
  <c r="T342" i="3"/>
  <c r="T183" i="3"/>
  <c r="T61" i="3"/>
  <c r="T134" i="3"/>
  <c r="T201" i="3"/>
  <c r="T270" i="3"/>
  <c r="T199" i="3"/>
  <c r="T309" i="3"/>
  <c r="T319" i="3"/>
  <c r="S48" i="3"/>
  <c r="S150" i="3"/>
  <c r="S226" i="3"/>
  <c r="S32" i="3"/>
  <c r="S33" i="3"/>
  <c r="S34" i="3"/>
  <c r="S259" i="3"/>
  <c r="S155" i="3"/>
  <c r="S83" i="3"/>
  <c r="S215" i="3"/>
  <c r="S156" i="3"/>
  <c r="S177" i="3"/>
  <c r="S82" i="3"/>
  <c r="S39" i="3"/>
  <c r="S159" i="3"/>
  <c r="S206" i="3"/>
  <c r="S327" i="3"/>
  <c r="S174" i="3"/>
  <c r="S260" i="3"/>
  <c r="S288" i="3"/>
  <c r="S179" i="3"/>
  <c r="S328" i="3"/>
  <c r="S374" i="3"/>
  <c r="S366" i="3"/>
  <c r="S342" i="3"/>
  <c r="S183" i="3"/>
  <c r="S61" i="3"/>
  <c r="S134" i="3"/>
  <c r="S201" i="3"/>
  <c r="S270" i="3"/>
  <c r="S199" i="3"/>
  <c r="S309" i="3"/>
  <c r="S319" i="3"/>
  <c r="R48" i="3"/>
  <c r="R150" i="3"/>
  <c r="R226" i="3"/>
  <c r="R32" i="3"/>
  <c r="R33" i="3"/>
  <c r="R34" i="3"/>
  <c r="R259" i="3"/>
  <c r="R155" i="3"/>
  <c r="R83" i="3"/>
  <c r="R215" i="3"/>
  <c r="R156" i="3"/>
  <c r="R177" i="3"/>
  <c r="R82" i="3"/>
  <c r="R39" i="3"/>
  <c r="R159" i="3"/>
  <c r="R206" i="3"/>
  <c r="R327" i="3"/>
  <c r="R174" i="3"/>
  <c r="R260" i="3"/>
  <c r="R288" i="3"/>
  <c r="R179" i="3"/>
  <c r="R328" i="3"/>
  <c r="R374" i="3"/>
  <c r="R366" i="3"/>
  <c r="R342" i="3"/>
  <c r="R183" i="3"/>
  <c r="R61" i="3"/>
  <c r="R134" i="3"/>
  <c r="R201" i="3"/>
  <c r="R270" i="3"/>
  <c r="R199" i="3"/>
  <c r="R309" i="3"/>
  <c r="R319" i="3"/>
  <c r="Q48" i="3"/>
  <c r="Q150" i="3"/>
  <c r="Q226" i="3"/>
  <c r="Q32" i="3"/>
  <c r="Q33" i="3"/>
  <c r="Q34" i="3"/>
  <c r="Q259" i="3"/>
  <c r="Q155" i="3"/>
  <c r="Q83" i="3"/>
  <c r="Q215" i="3"/>
  <c r="Q156" i="3"/>
  <c r="Q177" i="3"/>
  <c r="Q82" i="3"/>
  <c r="Q39" i="3"/>
  <c r="Q159" i="3"/>
  <c r="Q206" i="3"/>
  <c r="Q327" i="3"/>
  <c r="Q174" i="3"/>
  <c r="Q260" i="3"/>
  <c r="Q288" i="3"/>
  <c r="Q179" i="3"/>
  <c r="Q328" i="3"/>
  <c r="Q374" i="3"/>
  <c r="Q366" i="3"/>
  <c r="Q342" i="3"/>
  <c r="Q183" i="3"/>
  <c r="Q61" i="3"/>
  <c r="Q134" i="3"/>
  <c r="Q201" i="3"/>
  <c r="Q270" i="3"/>
  <c r="Q199" i="3"/>
  <c r="Q309" i="3"/>
  <c r="Q319" i="3"/>
  <c r="P48" i="3"/>
  <c r="P150" i="3"/>
  <c r="P226" i="3"/>
  <c r="P32" i="3"/>
  <c r="P33" i="3"/>
  <c r="P34" i="3"/>
  <c r="P259" i="3"/>
  <c r="P155" i="3"/>
  <c r="P83" i="3"/>
  <c r="P215" i="3"/>
  <c r="P156" i="3"/>
  <c r="P177" i="3"/>
  <c r="P82" i="3"/>
  <c r="P39" i="3"/>
  <c r="P159" i="3"/>
  <c r="P206" i="3"/>
  <c r="P327" i="3"/>
  <c r="P174" i="3"/>
  <c r="P260" i="3"/>
  <c r="P288" i="3"/>
  <c r="P179" i="3"/>
  <c r="P328" i="3"/>
  <c r="P374" i="3"/>
  <c r="P366" i="3"/>
  <c r="P342" i="3"/>
  <c r="P183" i="3"/>
  <c r="P61" i="3"/>
  <c r="P134" i="3"/>
  <c r="P201" i="3"/>
  <c r="P270" i="3"/>
  <c r="P199" i="3"/>
  <c r="P309" i="3"/>
  <c r="P319" i="3"/>
  <c r="O48" i="3"/>
  <c r="O150" i="3"/>
  <c r="O226" i="3"/>
  <c r="O32" i="3"/>
  <c r="O33" i="3"/>
  <c r="O34" i="3"/>
  <c r="O259" i="3"/>
  <c r="O155" i="3"/>
  <c r="O83" i="3"/>
  <c r="O215" i="3"/>
  <c r="O156" i="3"/>
  <c r="O177" i="3"/>
  <c r="O82" i="3"/>
  <c r="O39" i="3"/>
  <c r="O159" i="3"/>
  <c r="O206" i="3"/>
  <c r="O327" i="3"/>
  <c r="O174" i="3"/>
  <c r="O260" i="3"/>
  <c r="O288" i="3"/>
  <c r="O179" i="3"/>
  <c r="O328" i="3"/>
  <c r="O374" i="3"/>
  <c r="O366" i="3"/>
  <c r="O342" i="3"/>
  <c r="O183" i="3"/>
  <c r="O61" i="3"/>
  <c r="O134" i="3"/>
  <c r="O201" i="3"/>
  <c r="O270" i="3"/>
  <c r="O199" i="3"/>
  <c r="O309" i="3"/>
  <c r="O319" i="3"/>
  <c r="N48" i="3"/>
  <c r="N150" i="3"/>
  <c r="N226" i="3"/>
  <c r="N32" i="3"/>
  <c r="N33" i="3"/>
  <c r="N34" i="3"/>
  <c r="N259" i="3"/>
  <c r="N155" i="3"/>
  <c r="N83" i="3"/>
  <c r="N215" i="3"/>
  <c r="N156" i="3"/>
  <c r="N177" i="3"/>
  <c r="N82" i="3"/>
  <c r="N39" i="3"/>
  <c r="N159" i="3"/>
  <c r="N206" i="3"/>
  <c r="N327" i="3"/>
  <c r="N174" i="3"/>
  <c r="N260" i="3"/>
  <c r="N288" i="3"/>
  <c r="N179" i="3"/>
  <c r="N328" i="3"/>
  <c r="N374" i="3"/>
  <c r="N366" i="3"/>
  <c r="N342" i="3"/>
  <c r="N183" i="3"/>
  <c r="N61" i="3"/>
  <c r="N134" i="3"/>
  <c r="N201" i="3"/>
  <c r="N270" i="3"/>
  <c r="N199" i="3"/>
  <c r="N309" i="3"/>
  <c r="N319" i="3"/>
  <c r="M48" i="3"/>
  <c r="M150" i="3"/>
  <c r="M226" i="3"/>
  <c r="M32" i="3"/>
  <c r="M33" i="3"/>
  <c r="M34" i="3"/>
  <c r="M259" i="3"/>
  <c r="M155" i="3"/>
  <c r="M83" i="3"/>
  <c r="M215" i="3"/>
  <c r="M156" i="3"/>
  <c r="M177" i="3"/>
  <c r="M82" i="3"/>
  <c r="M39" i="3"/>
  <c r="M159" i="3"/>
  <c r="M206" i="3"/>
  <c r="M327" i="3"/>
  <c r="M174" i="3"/>
  <c r="M260" i="3"/>
  <c r="M288" i="3"/>
  <c r="M179" i="3"/>
  <c r="M328" i="3"/>
  <c r="M374" i="3"/>
  <c r="M366" i="3"/>
  <c r="M342" i="3"/>
  <c r="M183" i="3"/>
  <c r="M61" i="3"/>
  <c r="M134" i="3"/>
  <c r="M201" i="3"/>
  <c r="M270" i="3"/>
  <c r="M199" i="3"/>
  <c r="M309" i="3"/>
  <c r="M319" i="3"/>
  <c r="L48" i="3"/>
  <c r="L150" i="3"/>
  <c r="L226" i="3"/>
  <c r="L32" i="3"/>
  <c r="L33" i="3"/>
  <c r="L34" i="3"/>
  <c r="L259" i="3"/>
  <c r="L155" i="3"/>
  <c r="L83" i="3"/>
  <c r="L215" i="3"/>
  <c r="L156" i="3"/>
  <c r="L177" i="3"/>
  <c r="L82" i="3"/>
  <c r="L39" i="3"/>
  <c r="L159" i="3"/>
  <c r="L206" i="3"/>
  <c r="L327" i="3"/>
  <c r="L174" i="3"/>
  <c r="L260" i="3"/>
  <c r="L288" i="3"/>
  <c r="L179" i="3"/>
  <c r="L328" i="3"/>
  <c r="L374" i="3"/>
  <c r="L366" i="3"/>
  <c r="L342" i="3"/>
  <c r="L183" i="3"/>
  <c r="L61" i="3"/>
  <c r="L134" i="3"/>
  <c r="L201" i="3"/>
  <c r="L270" i="3"/>
  <c r="L199" i="3"/>
  <c r="L309" i="3"/>
  <c r="L319" i="3"/>
  <c r="K48" i="3"/>
  <c r="K150" i="3"/>
  <c r="K226" i="3"/>
  <c r="K32" i="3"/>
  <c r="K33" i="3"/>
  <c r="K34" i="3"/>
  <c r="K259" i="3"/>
  <c r="K155" i="3"/>
  <c r="K83" i="3"/>
  <c r="K215" i="3"/>
  <c r="K156" i="3"/>
  <c r="K177" i="3"/>
  <c r="K82" i="3"/>
  <c r="K39" i="3"/>
  <c r="K159" i="3"/>
  <c r="K206" i="3"/>
  <c r="K327" i="3"/>
  <c r="K174" i="3"/>
  <c r="K260" i="3"/>
  <c r="K288" i="3"/>
  <c r="K179" i="3"/>
  <c r="K328" i="3"/>
  <c r="K374" i="3"/>
  <c r="K366" i="3"/>
  <c r="K342" i="3"/>
  <c r="K183" i="3"/>
  <c r="K61" i="3"/>
  <c r="K134" i="3"/>
  <c r="K201" i="3"/>
  <c r="K270" i="3"/>
  <c r="K199" i="3"/>
  <c r="K309" i="3"/>
  <c r="K319" i="3"/>
  <c r="J48" i="3"/>
  <c r="J150" i="3"/>
  <c r="J226" i="3"/>
  <c r="J32" i="3"/>
  <c r="J33" i="3"/>
  <c r="J34" i="3"/>
  <c r="J259" i="3"/>
  <c r="J155" i="3"/>
  <c r="J83" i="3"/>
  <c r="J215" i="3"/>
  <c r="J156" i="3"/>
  <c r="J177" i="3"/>
  <c r="J82" i="3"/>
  <c r="J39" i="3"/>
  <c r="J159" i="3"/>
  <c r="J206" i="3"/>
  <c r="J327" i="3"/>
  <c r="J174" i="3"/>
  <c r="J260" i="3"/>
  <c r="J288" i="3"/>
  <c r="J179" i="3"/>
  <c r="J328" i="3"/>
  <c r="J374" i="3"/>
  <c r="J366" i="3"/>
  <c r="J342" i="3"/>
  <c r="J183" i="3"/>
  <c r="J61" i="3"/>
  <c r="J134" i="3"/>
  <c r="J201" i="3"/>
  <c r="J270" i="3"/>
  <c r="J199" i="3"/>
  <c r="J309" i="3"/>
  <c r="J319" i="3"/>
  <c r="I48" i="3"/>
  <c r="I150" i="3"/>
  <c r="I226" i="3"/>
  <c r="I32" i="3"/>
  <c r="I33" i="3"/>
  <c r="I34" i="3"/>
  <c r="I259" i="3"/>
  <c r="I155" i="3"/>
  <c r="I83" i="3"/>
  <c r="I215" i="3"/>
  <c r="I156" i="3"/>
  <c r="I177" i="3"/>
  <c r="I82" i="3"/>
  <c r="I39" i="3"/>
  <c r="I159" i="3"/>
  <c r="I206" i="3"/>
  <c r="I327" i="3"/>
  <c r="I174" i="3"/>
  <c r="I260" i="3"/>
  <c r="I288" i="3"/>
  <c r="I179" i="3"/>
  <c r="I328" i="3"/>
  <c r="I374" i="3"/>
  <c r="I366" i="3"/>
  <c r="I342" i="3"/>
  <c r="I183" i="3"/>
  <c r="I61" i="3"/>
  <c r="I134" i="3"/>
  <c r="I201" i="3"/>
  <c r="I270" i="3"/>
  <c r="I199" i="3"/>
  <c r="I309" i="3"/>
  <c r="I319" i="3"/>
  <c r="F48" i="3"/>
  <c r="G48" i="3" s="1"/>
  <c r="F150" i="3"/>
  <c r="G150" i="3" s="1"/>
  <c r="F226" i="3"/>
  <c r="G226" i="3" s="1"/>
  <c r="F32" i="3"/>
  <c r="G32" i="3" s="1"/>
  <c r="F33" i="3"/>
  <c r="G33" i="3" s="1"/>
  <c r="F34" i="3"/>
  <c r="G34" i="3" s="1"/>
  <c r="F259" i="3"/>
  <c r="G259" i="3" s="1"/>
  <c r="F155" i="3"/>
  <c r="G155" i="3" s="1"/>
  <c r="F83" i="3"/>
  <c r="G83" i="3" s="1"/>
  <c r="F215" i="3"/>
  <c r="G215" i="3" s="1"/>
  <c r="F156" i="3"/>
  <c r="G156" i="3" s="1"/>
  <c r="F177" i="3"/>
  <c r="G177" i="3" s="1"/>
  <c r="F82" i="3"/>
  <c r="G82" i="3" s="1"/>
  <c r="F39" i="3"/>
  <c r="G39" i="3" s="1"/>
  <c r="F159" i="3"/>
  <c r="G159" i="3" s="1"/>
  <c r="F206" i="3"/>
  <c r="G206" i="3" s="1"/>
  <c r="F327" i="3"/>
  <c r="G327" i="3" s="1"/>
  <c r="F174" i="3"/>
  <c r="G174" i="3" s="1"/>
  <c r="F260" i="3"/>
  <c r="G260" i="3" s="1"/>
  <c r="F288" i="3"/>
  <c r="G288" i="3" s="1"/>
  <c r="F179" i="3"/>
  <c r="G179" i="3" s="1"/>
  <c r="F328" i="3"/>
  <c r="G328" i="3" s="1"/>
  <c r="F374" i="3"/>
  <c r="G374" i="3" s="1"/>
  <c r="F366" i="3"/>
  <c r="G366" i="3" s="1"/>
  <c r="F342" i="3"/>
  <c r="G342" i="3" s="1"/>
  <c r="F183" i="3"/>
  <c r="G183" i="3" s="1"/>
  <c r="F61" i="3"/>
  <c r="G61" i="3" s="1"/>
  <c r="F134" i="3"/>
  <c r="G134" i="3" s="1"/>
  <c r="F201" i="3"/>
  <c r="G201" i="3" s="1"/>
  <c r="F270" i="3"/>
  <c r="G270" i="3" s="1"/>
  <c r="F199" i="3"/>
  <c r="G199" i="3" s="1"/>
  <c r="F309" i="3"/>
  <c r="G309" i="3" s="1"/>
  <c r="F319" i="3"/>
  <c r="G319" i="3" s="1"/>
  <c r="E48" i="3"/>
  <c r="E150" i="3"/>
  <c r="E226" i="3"/>
  <c r="E32" i="3"/>
  <c r="E33" i="3"/>
  <c r="E34" i="3"/>
  <c r="E259" i="3"/>
  <c r="E155" i="3"/>
  <c r="E83" i="3"/>
  <c r="E215" i="3"/>
  <c r="E156" i="3"/>
  <c r="E177" i="3"/>
  <c r="E82" i="3"/>
  <c r="E39" i="3"/>
  <c r="E159" i="3"/>
  <c r="E206" i="3"/>
  <c r="E327" i="3"/>
  <c r="E174" i="3"/>
  <c r="E260" i="3"/>
  <c r="E288" i="3"/>
  <c r="E179" i="3"/>
  <c r="E328" i="3"/>
  <c r="E374" i="3"/>
  <c r="E366" i="3"/>
  <c r="E342" i="3"/>
  <c r="E183" i="3"/>
  <c r="E61" i="3"/>
  <c r="E134" i="3"/>
  <c r="E201" i="3"/>
  <c r="E270" i="3"/>
  <c r="E199" i="3"/>
  <c r="E309" i="3"/>
  <c r="E319" i="3"/>
  <c r="D48" i="3"/>
  <c r="D150" i="3"/>
  <c r="D226" i="3"/>
  <c r="D32" i="3"/>
  <c r="D33" i="3"/>
  <c r="D34" i="3"/>
  <c r="D259" i="3"/>
  <c r="D155" i="3"/>
  <c r="D83" i="3"/>
  <c r="D215" i="3"/>
  <c r="D156" i="3"/>
  <c r="D177" i="3"/>
  <c r="D82" i="3"/>
  <c r="D39" i="3"/>
  <c r="D159" i="3"/>
  <c r="D206" i="3"/>
  <c r="D327" i="3"/>
  <c r="D174" i="3"/>
  <c r="D260" i="3"/>
  <c r="D288" i="3"/>
  <c r="D179" i="3"/>
  <c r="D328" i="3"/>
  <c r="D374" i="3"/>
  <c r="D366" i="3"/>
  <c r="D342" i="3"/>
  <c r="D183" i="3"/>
  <c r="D61" i="3"/>
  <c r="D134" i="3"/>
  <c r="D201" i="3"/>
  <c r="D270" i="3"/>
  <c r="D199" i="3"/>
  <c r="D309" i="3"/>
  <c r="D319" i="3"/>
  <c r="C48" i="3"/>
  <c r="C150" i="3"/>
  <c r="C226" i="3"/>
  <c r="C32" i="3"/>
  <c r="C33" i="3"/>
  <c r="C34" i="3"/>
  <c r="C259" i="3"/>
  <c r="C155" i="3"/>
  <c r="C83" i="3"/>
  <c r="C215" i="3"/>
  <c r="C156" i="3"/>
  <c r="C177" i="3"/>
  <c r="C82" i="3"/>
  <c r="C39" i="3"/>
  <c r="C159" i="3"/>
  <c r="C206" i="3"/>
  <c r="C327" i="3"/>
  <c r="C174" i="3"/>
  <c r="C260" i="3"/>
  <c r="C288" i="3"/>
  <c r="C179" i="3"/>
  <c r="C328" i="3"/>
  <c r="C374" i="3"/>
  <c r="C366" i="3"/>
  <c r="C342" i="3"/>
  <c r="C183" i="3"/>
  <c r="C61" i="3"/>
  <c r="C134" i="3"/>
  <c r="C201" i="3"/>
  <c r="C270" i="3"/>
  <c r="C199" i="3"/>
  <c r="C309" i="3"/>
  <c r="C319" i="3"/>
  <c r="B48" i="3"/>
  <c r="B150" i="3"/>
  <c r="B226" i="3"/>
  <c r="B32" i="3"/>
  <c r="B33" i="3"/>
  <c r="B34" i="3"/>
  <c r="B259" i="3"/>
  <c r="B155" i="3"/>
  <c r="B83" i="3"/>
  <c r="B215" i="3"/>
  <c r="B156" i="3"/>
  <c r="B177" i="3"/>
  <c r="B82" i="3"/>
  <c r="B39" i="3"/>
  <c r="B159" i="3"/>
  <c r="B206" i="3"/>
  <c r="B327" i="3"/>
  <c r="B174" i="3"/>
  <c r="B260" i="3"/>
  <c r="B288" i="3"/>
  <c r="B179" i="3"/>
  <c r="B328" i="3"/>
  <c r="B374" i="3"/>
  <c r="B366" i="3"/>
  <c r="B342" i="3"/>
  <c r="B183" i="3"/>
  <c r="B61" i="3"/>
  <c r="B134" i="3"/>
  <c r="B201" i="3"/>
  <c r="B270" i="3"/>
  <c r="B199" i="3"/>
  <c r="B309" i="3"/>
  <c r="B319" i="3"/>
  <c r="AB83" i="3"/>
  <c r="AB215" i="3"/>
  <c r="AB156" i="3"/>
  <c r="AB134" i="3"/>
  <c r="Q281" i="3" l="1"/>
  <c r="Q3" i="3"/>
  <c r="Q1" i="3"/>
  <c r="H3" i="3" l="1"/>
  <c r="H1" i="3"/>
  <c r="E281" i="3"/>
  <c r="E313" i="3"/>
  <c r="E220" i="3"/>
  <c r="E92" i="3"/>
  <c r="E118" i="3"/>
  <c r="E191" i="3"/>
  <c r="E354" i="3"/>
  <c r="E63" i="3"/>
  <c r="E97" i="3"/>
  <c r="E329" i="3"/>
  <c r="E304" i="3"/>
  <c r="E314" i="3"/>
  <c r="E348" i="3"/>
  <c r="E77" i="3"/>
  <c r="E365" i="3"/>
  <c r="E292" i="3"/>
  <c r="E372" i="3"/>
  <c r="E88" i="3"/>
  <c r="E241" i="3"/>
  <c r="E137" i="3"/>
  <c r="E171" i="3"/>
  <c r="E146" i="3"/>
  <c r="E105" i="3"/>
  <c r="E227" i="3"/>
  <c r="E49" i="3"/>
  <c r="E54" i="3"/>
  <c r="E184" i="3"/>
  <c r="E368" i="3"/>
  <c r="E271" i="3"/>
  <c r="E124" i="3"/>
  <c r="E258" i="3"/>
  <c r="E301" i="3"/>
  <c r="E359" i="3"/>
  <c r="E358" i="3"/>
  <c r="E170" i="3"/>
  <c r="E305" i="3"/>
  <c r="E272" i="3"/>
  <c r="E192" i="3"/>
  <c r="E56" i="3"/>
  <c r="E225" i="3"/>
  <c r="E47" i="3"/>
  <c r="E36" i="3"/>
  <c r="E279" i="3"/>
  <c r="E12" i="3"/>
  <c r="E23" i="3"/>
  <c r="E29" i="3"/>
  <c r="E310" i="3"/>
  <c r="E322" i="3"/>
  <c r="E144" i="3"/>
  <c r="E122" i="3"/>
  <c r="E306" i="3"/>
  <c r="E273" i="3"/>
  <c r="E202" i="3"/>
  <c r="E91" i="3"/>
  <c r="E364" i="3"/>
  <c r="E203" i="3"/>
  <c r="E234" i="3"/>
  <c r="E242" i="3"/>
  <c r="E351" i="3"/>
  <c r="E362" i="3"/>
  <c r="E360" i="3"/>
  <c r="E235" i="3"/>
  <c r="E232" i="3"/>
  <c r="E330" i="3"/>
  <c r="E243" i="3"/>
  <c r="E369" i="3"/>
  <c r="E80" i="3"/>
  <c r="E152" i="3"/>
  <c r="E204" i="3"/>
  <c r="E233" i="3"/>
  <c r="E245" i="3"/>
  <c r="E266" i="3"/>
  <c r="E302" i="3"/>
  <c r="E65" i="3"/>
  <c r="E268" i="3"/>
  <c r="E317" i="3"/>
  <c r="E151" i="3"/>
  <c r="E244" i="3"/>
  <c r="E66" i="3"/>
  <c r="E178" i="3"/>
  <c r="E161" i="3"/>
  <c r="E168" i="3"/>
  <c r="E252" i="3"/>
  <c r="E142" i="3"/>
  <c r="E160" i="3"/>
  <c r="E167" i="3"/>
  <c r="E166" i="3"/>
  <c r="E353" i="3"/>
  <c r="E37" i="3"/>
  <c r="E321" i="3"/>
  <c r="E320" i="3"/>
  <c r="E157" i="3"/>
  <c r="E278" i="3"/>
  <c r="E326" i="3"/>
  <c r="E303" i="3"/>
  <c r="E312" i="3"/>
  <c r="E336" i="3"/>
  <c r="E371" i="3"/>
  <c r="E117" i="3"/>
  <c r="E300" i="3"/>
  <c r="E176" i="3"/>
  <c r="E264" i="3"/>
  <c r="E50" i="3"/>
  <c r="E164" i="3"/>
  <c r="E30" i="3"/>
  <c r="E352" i="3"/>
  <c r="E350" i="3"/>
  <c r="E81" i="3"/>
  <c r="E38" i="3"/>
  <c r="E116" i="3"/>
  <c r="E311" i="3"/>
  <c r="E340" i="3"/>
  <c r="E173" i="3"/>
  <c r="E147" i="3"/>
  <c r="E169" i="3"/>
  <c r="E356" i="3"/>
  <c r="E149" i="3"/>
  <c r="E223" i="3"/>
  <c r="E282" i="3"/>
  <c r="E370" i="3"/>
  <c r="E316" i="3"/>
  <c r="E347" i="3"/>
  <c r="E276" i="3"/>
  <c r="E285" i="3"/>
  <c r="E222" i="3"/>
  <c r="E165" i="3"/>
  <c r="E280" i="3"/>
  <c r="E89" i="3"/>
  <c r="E59" i="3"/>
  <c r="E315" i="3"/>
  <c r="E265" i="3"/>
  <c r="E269" i="3"/>
  <c r="E287" i="3"/>
  <c r="E229" i="3"/>
  <c r="E163" i="3"/>
  <c r="E331" i="3"/>
  <c r="E224" i="3"/>
  <c r="E335" i="3"/>
  <c r="E198" i="3"/>
  <c r="E148" i="3"/>
  <c r="E267" i="3"/>
  <c r="E333" i="3"/>
  <c r="E283" i="3"/>
  <c r="E221" i="3"/>
  <c r="E114" i="3"/>
  <c r="E115" i="3"/>
  <c r="E145" i="3"/>
  <c r="E307" i="3"/>
  <c r="E349" i="3"/>
  <c r="E212" i="3"/>
  <c r="E123" i="3"/>
  <c r="E274" i="3"/>
  <c r="E332" i="3"/>
  <c r="E57" i="3"/>
  <c r="E228" i="3"/>
  <c r="E90" i="3"/>
  <c r="E62" i="3"/>
  <c r="E363" i="3"/>
  <c r="E190" i="3"/>
  <c r="E31" i="3"/>
  <c r="E132" i="3"/>
  <c r="E308" i="3"/>
  <c r="E158" i="3"/>
  <c r="E127" i="3"/>
  <c r="E253" i="3"/>
  <c r="E52" i="3"/>
  <c r="E153" i="3"/>
  <c r="E154" i="3"/>
  <c r="E257" i="3"/>
  <c r="E119" i="3"/>
  <c r="E43" i="3"/>
  <c r="E277" i="3"/>
  <c r="E231" i="3"/>
  <c r="E355" i="3"/>
  <c r="E121" i="3"/>
  <c r="E361" i="3"/>
  <c r="E172" i="3"/>
  <c r="E60" i="3"/>
  <c r="E216" i="3"/>
  <c r="E46" i="3"/>
  <c r="E367" i="3"/>
  <c r="E373" i="3"/>
  <c r="E338" i="3"/>
  <c r="E323" i="3"/>
  <c r="E24" i="3"/>
  <c r="E143" i="3"/>
  <c r="E58" i="3"/>
  <c r="E125" i="3"/>
  <c r="E126" i="3"/>
  <c r="E343" i="3"/>
  <c r="E275" i="3"/>
  <c r="E284" i="3"/>
  <c r="E35" i="3"/>
  <c r="E230" i="3"/>
  <c r="E51" i="3"/>
  <c r="E297" i="3"/>
  <c r="E96" i="3"/>
  <c r="E205" i="3"/>
  <c r="E113" i="3"/>
  <c r="E162" i="3"/>
  <c r="E135" i="3"/>
  <c r="E375" i="3"/>
  <c r="E40" i="3"/>
  <c r="F281" i="3"/>
  <c r="F313" i="3"/>
  <c r="F220" i="3"/>
  <c r="F92" i="3"/>
  <c r="F118" i="3"/>
  <c r="F191" i="3"/>
  <c r="F354" i="3"/>
  <c r="F63" i="3"/>
  <c r="F97" i="3"/>
  <c r="F329" i="3"/>
  <c r="F304" i="3"/>
  <c r="F314" i="3"/>
  <c r="F348" i="3"/>
  <c r="F77" i="3"/>
  <c r="F365" i="3"/>
  <c r="F292" i="3"/>
  <c r="F372" i="3"/>
  <c r="F88" i="3"/>
  <c r="F241" i="3"/>
  <c r="F137" i="3"/>
  <c r="F171" i="3"/>
  <c r="F146" i="3"/>
  <c r="F105" i="3"/>
  <c r="F227" i="3"/>
  <c r="F49" i="3"/>
  <c r="F54" i="3"/>
  <c r="F184" i="3"/>
  <c r="F368" i="3"/>
  <c r="F271" i="3"/>
  <c r="F124" i="3"/>
  <c r="F258" i="3"/>
  <c r="F301" i="3"/>
  <c r="F359" i="3"/>
  <c r="F358" i="3"/>
  <c r="F170" i="3"/>
  <c r="F305" i="3"/>
  <c r="F272" i="3"/>
  <c r="F192" i="3"/>
  <c r="F56" i="3"/>
  <c r="F225" i="3"/>
  <c r="F47" i="3"/>
  <c r="F36" i="3"/>
  <c r="F279" i="3"/>
  <c r="F12" i="3"/>
  <c r="F23" i="3"/>
  <c r="F29" i="3"/>
  <c r="F310" i="3"/>
  <c r="F322" i="3"/>
  <c r="F144" i="3"/>
  <c r="F122" i="3"/>
  <c r="F306" i="3"/>
  <c r="F273" i="3"/>
  <c r="F202" i="3"/>
  <c r="F91" i="3"/>
  <c r="F364" i="3"/>
  <c r="F203" i="3"/>
  <c r="F234" i="3"/>
  <c r="F242" i="3"/>
  <c r="F351" i="3"/>
  <c r="F362" i="3"/>
  <c r="F360" i="3"/>
  <c r="F235" i="3"/>
  <c r="F232" i="3"/>
  <c r="F330" i="3"/>
  <c r="F243" i="3"/>
  <c r="F369" i="3"/>
  <c r="F80" i="3"/>
  <c r="F152" i="3"/>
  <c r="F204" i="3"/>
  <c r="F233" i="3"/>
  <c r="F245" i="3"/>
  <c r="F266" i="3"/>
  <c r="F302" i="3"/>
  <c r="F65" i="3"/>
  <c r="F268" i="3"/>
  <c r="F317" i="3"/>
  <c r="F151" i="3"/>
  <c r="F244" i="3"/>
  <c r="F66" i="3"/>
  <c r="F178" i="3"/>
  <c r="F161" i="3"/>
  <c r="F168" i="3"/>
  <c r="F252" i="3"/>
  <c r="F142" i="3"/>
  <c r="F160" i="3"/>
  <c r="F167" i="3"/>
  <c r="F166" i="3"/>
  <c r="F353" i="3"/>
  <c r="F37" i="3"/>
  <c r="F321" i="3"/>
  <c r="F320" i="3"/>
  <c r="F157" i="3"/>
  <c r="F278" i="3"/>
  <c r="F326" i="3"/>
  <c r="F303" i="3"/>
  <c r="F312" i="3"/>
  <c r="F336" i="3"/>
  <c r="F371" i="3"/>
  <c r="F117" i="3"/>
  <c r="F300" i="3"/>
  <c r="F176" i="3"/>
  <c r="F264" i="3"/>
  <c r="F50" i="3"/>
  <c r="F164" i="3"/>
  <c r="F30" i="3"/>
  <c r="F352" i="3"/>
  <c r="F350" i="3"/>
  <c r="F81" i="3"/>
  <c r="F38" i="3"/>
  <c r="F116" i="3"/>
  <c r="F311" i="3"/>
  <c r="F340" i="3"/>
  <c r="F173" i="3"/>
  <c r="F147" i="3"/>
  <c r="F169" i="3"/>
  <c r="F356" i="3"/>
  <c r="F149" i="3"/>
  <c r="F223" i="3"/>
  <c r="F282" i="3"/>
  <c r="F370" i="3"/>
  <c r="F316" i="3"/>
  <c r="F347" i="3"/>
  <c r="F276" i="3"/>
  <c r="F285" i="3"/>
  <c r="F222" i="3"/>
  <c r="F165" i="3"/>
  <c r="F280" i="3"/>
  <c r="F89" i="3"/>
  <c r="F59" i="3"/>
  <c r="F315" i="3"/>
  <c r="F265" i="3"/>
  <c r="F269" i="3"/>
  <c r="F287" i="3"/>
  <c r="F229" i="3"/>
  <c r="F163" i="3"/>
  <c r="F331" i="3"/>
  <c r="F224" i="3"/>
  <c r="F335" i="3"/>
  <c r="F198" i="3"/>
  <c r="F148" i="3"/>
  <c r="F267" i="3"/>
  <c r="F333" i="3"/>
  <c r="F283" i="3"/>
  <c r="F221" i="3"/>
  <c r="F114" i="3"/>
  <c r="F115" i="3"/>
  <c r="F145" i="3"/>
  <c r="F307" i="3"/>
  <c r="F349" i="3"/>
  <c r="F212" i="3"/>
  <c r="F123" i="3"/>
  <c r="F274" i="3"/>
  <c r="F332" i="3"/>
  <c r="F57" i="3"/>
  <c r="F228" i="3"/>
  <c r="F90" i="3"/>
  <c r="F62" i="3"/>
  <c r="F363" i="3"/>
  <c r="F190" i="3"/>
  <c r="F31" i="3"/>
  <c r="F132" i="3"/>
  <c r="F308" i="3"/>
  <c r="F158" i="3"/>
  <c r="F127" i="3"/>
  <c r="F253" i="3"/>
  <c r="F52" i="3"/>
  <c r="F153" i="3"/>
  <c r="F154" i="3"/>
  <c r="F257" i="3"/>
  <c r="F119" i="3"/>
  <c r="F43" i="3"/>
  <c r="F277" i="3"/>
  <c r="F231" i="3"/>
  <c r="F355" i="3"/>
  <c r="F121" i="3"/>
  <c r="F361" i="3"/>
  <c r="F172" i="3"/>
  <c r="F60" i="3"/>
  <c r="F216" i="3"/>
  <c r="F46" i="3"/>
  <c r="F367" i="3"/>
  <c r="F373" i="3"/>
  <c r="F338" i="3"/>
  <c r="F323" i="3"/>
  <c r="F24" i="3"/>
  <c r="F143" i="3"/>
  <c r="F58" i="3"/>
  <c r="F125" i="3"/>
  <c r="F126" i="3"/>
  <c r="F343" i="3"/>
  <c r="F275" i="3"/>
  <c r="F284" i="3"/>
  <c r="F35" i="3"/>
  <c r="F230" i="3"/>
  <c r="F51" i="3"/>
  <c r="F297" i="3"/>
  <c r="F96" i="3"/>
  <c r="F205" i="3"/>
  <c r="F113" i="3"/>
  <c r="F162" i="3"/>
  <c r="F135" i="3"/>
  <c r="F375" i="3"/>
  <c r="F40" i="3"/>
  <c r="D281" i="3"/>
  <c r="P281" i="3" l="1"/>
  <c r="P313" i="3"/>
  <c r="P220" i="3"/>
  <c r="P92" i="3"/>
  <c r="P118" i="3"/>
  <c r="P191" i="3"/>
  <c r="P354" i="3"/>
  <c r="P63" i="3"/>
  <c r="P97" i="3"/>
  <c r="P329" i="3"/>
  <c r="P304" i="3"/>
  <c r="P314" i="3"/>
  <c r="P348" i="3"/>
  <c r="P77" i="3"/>
  <c r="P365" i="3"/>
  <c r="P292" i="3"/>
  <c r="P372" i="3"/>
  <c r="P88" i="3"/>
  <c r="P241" i="3"/>
  <c r="P137" i="3"/>
  <c r="P171" i="3"/>
  <c r="P146" i="3"/>
  <c r="P105" i="3"/>
  <c r="P227" i="3"/>
  <c r="P49" i="3"/>
  <c r="P54" i="3"/>
  <c r="P184" i="3"/>
  <c r="P368" i="3"/>
  <c r="P271" i="3"/>
  <c r="P124" i="3"/>
  <c r="P258" i="3"/>
  <c r="P301" i="3"/>
  <c r="P359" i="3"/>
  <c r="P358" i="3"/>
  <c r="P170" i="3"/>
  <c r="P305" i="3"/>
  <c r="P272" i="3"/>
  <c r="P192" i="3"/>
  <c r="P56" i="3"/>
  <c r="P225" i="3"/>
  <c r="P47" i="3"/>
  <c r="P36" i="3"/>
  <c r="P279" i="3"/>
  <c r="P12" i="3"/>
  <c r="P23" i="3"/>
  <c r="P29" i="3"/>
  <c r="P310" i="3"/>
  <c r="P322" i="3"/>
  <c r="P144" i="3"/>
  <c r="P122" i="3"/>
  <c r="P306" i="3"/>
  <c r="P273" i="3"/>
  <c r="P202" i="3"/>
  <c r="P91" i="3"/>
  <c r="P364" i="3"/>
  <c r="P203" i="3"/>
  <c r="P234" i="3"/>
  <c r="P242" i="3"/>
  <c r="P351" i="3"/>
  <c r="P362" i="3"/>
  <c r="P360" i="3"/>
  <c r="P235" i="3"/>
  <c r="P232" i="3"/>
  <c r="P330" i="3"/>
  <c r="P243" i="3"/>
  <c r="P369" i="3"/>
  <c r="P80" i="3"/>
  <c r="P152" i="3"/>
  <c r="P204" i="3"/>
  <c r="P233" i="3"/>
  <c r="P245" i="3"/>
  <c r="P266" i="3"/>
  <c r="P302" i="3"/>
  <c r="P65" i="3"/>
  <c r="P268" i="3"/>
  <c r="P317" i="3"/>
  <c r="P151" i="3"/>
  <c r="P244" i="3"/>
  <c r="P66" i="3"/>
  <c r="P178" i="3"/>
  <c r="P161" i="3"/>
  <c r="P168" i="3"/>
  <c r="P252" i="3"/>
  <c r="P142" i="3"/>
  <c r="P160" i="3"/>
  <c r="P167" i="3"/>
  <c r="P166" i="3"/>
  <c r="P353" i="3"/>
  <c r="P37" i="3"/>
  <c r="P321" i="3"/>
  <c r="P320" i="3"/>
  <c r="P157" i="3"/>
  <c r="P278" i="3"/>
  <c r="P326" i="3"/>
  <c r="P303" i="3"/>
  <c r="P312" i="3"/>
  <c r="P336" i="3"/>
  <c r="P371" i="3"/>
  <c r="P117" i="3"/>
  <c r="P300" i="3"/>
  <c r="P176" i="3"/>
  <c r="P264" i="3"/>
  <c r="P50" i="3"/>
  <c r="P164" i="3"/>
  <c r="P30" i="3"/>
  <c r="P352" i="3"/>
  <c r="P350" i="3"/>
  <c r="P81" i="3"/>
  <c r="P38" i="3"/>
  <c r="P116" i="3"/>
  <c r="P311" i="3"/>
  <c r="P340" i="3"/>
  <c r="P173" i="3"/>
  <c r="P147" i="3"/>
  <c r="P169" i="3"/>
  <c r="P356" i="3"/>
  <c r="P149" i="3"/>
  <c r="P223" i="3"/>
  <c r="P282" i="3"/>
  <c r="P370" i="3"/>
  <c r="P316" i="3"/>
  <c r="P347" i="3"/>
  <c r="P276" i="3"/>
  <c r="P285" i="3"/>
  <c r="P222" i="3"/>
  <c r="P165" i="3"/>
  <c r="P280" i="3"/>
  <c r="P89" i="3"/>
  <c r="P59" i="3"/>
  <c r="P315" i="3"/>
  <c r="P265" i="3"/>
  <c r="P269" i="3"/>
  <c r="P287" i="3"/>
  <c r="P229" i="3"/>
  <c r="P163" i="3"/>
  <c r="P331" i="3"/>
  <c r="P224" i="3"/>
  <c r="P335" i="3"/>
  <c r="P198" i="3"/>
  <c r="P148" i="3"/>
  <c r="P267" i="3"/>
  <c r="P333" i="3"/>
  <c r="P283" i="3"/>
  <c r="P221" i="3"/>
  <c r="P114" i="3"/>
  <c r="P115" i="3"/>
  <c r="P145" i="3"/>
  <c r="P307" i="3"/>
  <c r="P349" i="3"/>
  <c r="P212" i="3"/>
  <c r="P123" i="3"/>
  <c r="P274" i="3"/>
  <c r="P332" i="3"/>
  <c r="P57" i="3"/>
  <c r="P228" i="3"/>
  <c r="P90" i="3"/>
  <c r="P62" i="3"/>
  <c r="P363" i="3"/>
  <c r="P190" i="3"/>
  <c r="P31" i="3"/>
  <c r="P132" i="3"/>
  <c r="P308" i="3"/>
  <c r="P158" i="3"/>
  <c r="P127" i="3"/>
  <c r="P253" i="3"/>
  <c r="P52" i="3"/>
  <c r="P153" i="3"/>
  <c r="P154" i="3"/>
  <c r="P257" i="3"/>
  <c r="P119" i="3"/>
  <c r="P43" i="3"/>
  <c r="P277" i="3"/>
  <c r="P231" i="3"/>
  <c r="P355" i="3"/>
  <c r="P121" i="3"/>
  <c r="P361" i="3"/>
  <c r="P172" i="3"/>
  <c r="P60" i="3"/>
  <c r="P216" i="3"/>
  <c r="P46" i="3"/>
  <c r="P367" i="3"/>
  <c r="P373" i="3"/>
  <c r="P338" i="3"/>
  <c r="P323" i="3"/>
  <c r="P24" i="3"/>
  <c r="P143" i="3"/>
  <c r="P58" i="3"/>
  <c r="P125" i="3"/>
  <c r="P126" i="3"/>
  <c r="P343" i="3"/>
  <c r="P275" i="3"/>
  <c r="P284" i="3"/>
  <c r="P35" i="3"/>
  <c r="P230" i="3"/>
  <c r="P51" i="3"/>
  <c r="P297" i="3"/>
  <c r="P96" i="3"/>
  <c r="P205" i="3"/>
  <c r="P113" i="3"/>
  <c r="P162" i="3"/>
  <c r="P135" i="3"/>
  <c r="P375" i="3"/>
  <c r="P40" i="3"/>
  <c r="O281" i="3"/>
  <c r="P1" i="3"/>
  <c r="O1" i="3"/>
  <c r="P3" i="3"/>
  <c r="O3" i="3"/>
  <c r="B92" i="3"/>
  <c r="B338" i="3"/>
  <c r="B231" i="3"/>
  <c r="B60" i="3"/>
  <c r="B227" i="3"/>
  <c r="B191" i="3"/>
  <c r="B354" i="3"/>
  <c r="B63" i="3"/>
  <c r="B97" i="3"/>
  <c r="B52" i="3"/>
  <c r="B153" i="3"/>
  <c r="B154" i="3"/>
  <c r="B257" i="3"/>
  <c r="B119" i="3"/>
  <c r="B162" i="3"/>
  <c r="B135" i="3"/>
  <c r="B216" i="3"/>
  <c r="B24" i="3"/>
  <c r="B51" i="3"/>
  <c r="B297" i="3"/>
  <c r="B205" i="3"/>
  <c r="B96" i="3"/>
  <c r="B284" i="3"/>
  <c r="B143" i="3"/>
  <c r="B355" i="3"/>
  <c r="B58" i="3"/>
  <c r="B125" i="3"/>
  <c r="B365" i="3"/>
  <c r="B292" i="3"/>
  <c r="B304" i="3"/>
  <c r="B23" i="3"/>
  <c r="B358" i="3"/>
  <c r="B241" i="3"/>
  <c r="B137" i="3"/>
  <c r="B43" i="3"/>
  <c r="B12" i="3"/>
  <c r="B375" i="3"/>
  <c r="B113" i="3"/>
  <c r="B230" i="3"/>
  <c r="B124" i="3"/>
  <c r="B271" i="3"/>
  <c r="B367" i="3"/>
  <c r="B258" i="3"/>
  <c r="B121" i="3"/>
  <c r="B361" i="3"/>
  <c r="B126" i="3"/>
  <c r="B343" i="3"/>
  <c r="B275" i="3"/>
  <c r="B35" i="3"/>
  <c r="B301" i="3"/>
  <c r="B54" i="3"/>
  <c r="B277" i="3"/>
  <c r="B323" i="3"/>
  <c r="B46" i="3"/>
  <c r="B105" i="3"/>
  <c r="B49" i="3"/>
  <c r="B373" i="3"/>
  <c r="B329" i="3"/>
  <c r="B170" i="3"/>
  <c r="B77" i="3"/>
  <c r="B172" i="3"/>
  <c r="B40" i="3"/>
  <c r="B359" i="3"/>
  <c r="B118" i="3"/>
  <c r="B265" i="3"/>
  <c r="B269" i="3"/>
  <c r="B364" i="3"/>
  <c r="B242" i="3"/>
  <c r="B203" i="3"/>
  <c r="B234" i="3"/>
  <c r="B351" i="3"/>
  <c r="B145" i="3"/>
  <c r="B158" i="3"/>
  <c r="B308" i="3"/>
  <c r="B311" i="3"/>
  <c r="B192" i="3"/>
  <c r="B362" i="3"/>
  <c r="B116" i="3"/>
  <c r="B202" i="3"/>
  <c r="B190" i="3"/>
  <c r="B169" i="3"/>
  <c r="B370" i="3"/>
  <c r="B50" i="3"/>
  <c r="B287" i="3"/>
  <c r="B229" i="3"/>
  <c r="B176" i="3"/>
  <c r="B276" i="3"/>
  <c r="B332" i="3"/>
  <c r="B56" i="3"/>
  <c r="B184" i="3"/>
  <c r="B173" i="3"/>
  <c r="B232" i="3"/>
  <c r="B36" i="3"/>
  <c r="B164" i="3"/>
  <c r="B272" i="3"/>
  <c r="B29" i="3"/>
  <c r="B66" i="3"/>
  <c r="B178" i="3"/>
  <c r="B281" i="3"/>
  <c r="B313" i="3"/>
  <c r="B146" i="3"/>
  <c r="B302" i="3"/>
  <c r="B65" i="3"/>
  <c r="B268" i="3"/>
  <c r="B321" i="3"/>
  <c r="B57" i="3"/>
  <c r="B59" i="3"/>
  <c r="B315" i="3"/>
  <c r="B228" i="3"/>
  <c r="B352" i="3"/>
  <c r="B127" i="3"/>
  <c r="B322" i="3"/>
  <c r="B252" i="3"/>
  <c r="B142" i="3"/>
  <c r="B160" i="3"/>
  <c r="B372" i="3"/>
  <c r="B151" i="3"/>
  <c r="B114" i="3"/>
  <c r="B37" i="3"/>
  <c r="B212" i="3"/>
  <c r="B123" i="3"/>
  <c r="B90" i="3"/>
  <c r="B88" i="3"/>
  <c r="B204" i="3"/>
  <c r="B233" i="3"/>
  <c r="B245" i="3"/>
  <c r="B266" i="3"/>
  <c r="B330" i="3"/>
  <c r="B62" i="3"/>
  <c r="B307" i="3"/>
  <c r="B350" i="3"/>
  <c r="B253" i="3"/>
  <c r="B224" i="3"/>
  <c r="B335" i="3"/>
  <c r="B312" i="3"/>
  <c r="B336" i="3"/>
  <c r="B198" i="3"/>
  <c r="B363" i="3"/>
  <c r="B144" i="3"/>
  <c r="B122" i="3"/>
  <c r="B267" i="3"/>
  <c r="B333" i="3"/>
  <c r="B115" i="3"/>
  <c r="B222" i="3"/>
  <c r="B264" i="3"/>
  <c r="B360" i="3"/>
  <c r="B235" i="3"/>
  <c r="B81" i="3"/>
  <c r="B38" i="3"/>
  <c r="B305" i="3"/>
  <c r="B91" i="3"/>
  <c r="B348" i="3"/>
  <c r="B306" i="3"/>
  <c r="B243" i="3"/>
  <c r="B148" i="3"/>
  <c r="B320" i="3"/>
  <c r="B157" i="3"/>
  <c r="B221" i="3"/>
  <c r="B274" i="3"/>
  <c r="B117" i="3"/>
  <c r="B165" i="3"/>
  <c r="B278" i="3"/>
  <c r="B326" i="3"/>
  <c r="B303" i="3"/>
  <c r="B223" i="3"/>
  <c r="B317" i="3"/>
  <c r="B314" i="3"/>
  <c r="B368" i="3"/>
  <c r="B167" i="3"/>
  <c r="B166" i="3"/>
  <c r="B225" i="3"/>
  <c r="B152" i="3"/>
  <c r="B279" i="3"/>
  <c r="B273" i="3"/>
  <c r="B171" i="3"/>
  <c r="B349" i="3"/>
  <c r="B220" i="3"/>
  <c r="B356" i="3"/>
  <c r="B149" i="3"/>
  <c r="B310" i="3"/>
  <c r="B300" i="3"/>
  <c r="B331" i="3"/>
  <c r="B283" i="3"/>
  <c r="B30" i="3"/>
  <c r="B282" i="3"/>
  <c r="B161" i="3"/>
  <c r="B47" i="3"/>
  <c r="B280" i="3"/>
  <c r="B31" i="3"/>
  <c r="B89" i="3"/>
  <c r="B369" i="3"/>
  <c r="B132" i="3"/>
  <c r="B371" i="3"/>
  <c r="B168" i="3"/>
  <c r="B147" i="3"/>
  <c r="B80" i="3"/>
  <c r="B163" i="3"/>
  <c r="B316" i="3"/>
  <c r="B347" i="3"/>
  <c r="B340" i="3"/>
  <c r="B285" i="3"/>
  <c r="B353" i="3"/>
  <c r="B244" i="3"/>
  <c r="C92" i="3"/>
  <c r="Y1" i="3"/>
  <c r="X1" i="3"/>
  <c r="W1" i="3"/>
  <c r="Y3" i="3"/>
  <c r="X3" i="3"/>
  <c r="Y244" i="3"/>
  <c r="Y353" i="3"/>
  <c r="Y285" i="3"/>
  <c r="Y340" i="3"/>
  <c r="Y347" i="3"/>
  <c r="Y316" i="3"/>
  <c r="Y163" i="3"/>
  <c r="Y80" i="3"/>
  <c r="Y147" i="3"/>
  <c r="Y168" i="3"/>
  <c r="Y371" i="3"/>
  <c r="Y132" i="3"/>
  <c r="Y369" i="3"/>
  <c r="Y89" i="3"/>
  <c r="Y31" i="3"/>
  <c r="Y280" i="3"/>
  <c r="Y47" i="3"/>
  <c r="Y161" i="3"/>
  <c r="Y282" i="3"/>
  <c r="Y30" i="3"/>
  <c r="Y283" i="3"/>
  <c r="Y331" i="3"/>
  <c r="Y300" i="3"/>
  <c r="Y310" i="3"/>
  <c r="Y149" i="3"/>
  <c r="Y356" i="3"/>
  <c r="Y220" i="3"/>
  <c r="Y349" i="3"/>
  <c r="Y171" i="3"/>
  <c r="Y273" i="3"/>
  <c r="Y279" i="3"/>
  <c r="Y152" i="3"/>
  <c r="Y225" i="3"/>
  <c r="Y166" i="3"/>
  <c r="Y167" i="3"/>
  <c r="Y368" i="3"/>
  <c r="Y314" i="3"/>
  <c r="Y317" i="3"/>
  <c r="Y223" i="3"/>
  <c r="Y303" i="3"/>
  <c r="Y326" i="3"/>
  <c r="Y278" i="3"/>
  <c r="Y165" i="3"/>
  <c r="Y117" i="3"/>
  <c r="Y274" i="3"/>
  <c r="Y221" i="3"/>
  <c r="Y157" i="3"/>
  <c r="Y320" i="3"/>
  <c r="Y148" i="3"/>
  <c r="Y243" i="3"/>
  <c r="Y306" i="3"/>
  <c r="Y348" i="3"/>
  <c r="Y91" i="3"/>
  <c r="Y305" i="3"/>
  <c r="Y38" i="3"/>
  <c r="Y81" i="3"/>
  <c r="Y235" i="3"/>
  <c r="Y360" i="3"/>
  <c r="Y264" i="3"/>
  <c r="Y222" i="3"/>
  <c r="Y115" i="3"/>
  <c r="Y333" i="3"/>
  <c r="Y267" i="3"/>
  <c r="Y122" i="3"/>
  <c r="Y144" i="3"/>
  <c r="Y363" i="3"/>
  <c r="Y198" i="3"/>
  <c r="Y336" i="3"/>
  <c r="Y312" i="3"/>
  <c r="Y335" i="3"/>
  <c r="Y224" i="3"/>
  <c r="Y253" i="3"/>
  <c r="Y350" i="3"/>
  <c r="Y307" i="3"/>
  <c r="Y62" i="3"/>
  <c r="Y330" i="3"/>
  <c r="Y266" i="3"/>
  <c r="Y245" i="3"/>
  <c r="Y233" i="3"/>
  <c r="Y204" i="3"/>
  <c r="Y88" i="3"/>
  <c r="Y90" i="3"/>
  <c r="Y123" i="3"/>
  <c r="Y212" i="3"/>
  <c r="Y37" i="3"/>
  <c r="Y114" i="3"/>
  <c r="Y151" i="3"/>
  <c r="Y372" i="3"/>
  <c r="Y160" i="3"/>
  <c r="Y142" i="3"/>
  <c r="Y252" i="3"/>
  <c r="Y322" i="3"/>
  <c r="Y127" i="3"/>
  <c r="Y352" i="3"/>
  <c r="Y228" i="3"/>
  <c r="Y315" i="3"/>
  <c r="Y59" i="3"/>
  <c r="Y57" i="3"/>
  <c r="Y321" i="3"/>
  <c r="Y268" i="3"/>
  <c r="Y65" i="3"/>
  <c r="Y302" i="3"/>
  <c r="Y146" i="3"/>
  <c r="Y313" i="3"/>
  <c r="Y281" i="3"/>
  <c r="Y178" i="3"/>
  <c r="Y66" i="3"/>
  <c r="Y29" i="3"/>
  <c r="Y272" i="3"/>
  <c r="Y164" i="3"/>
  <c r="Y36" i="3"/>
  <c r="Y232" i="3"/>
  <c r="Y173" i="3"/>
  <c r="Y184" i="3"/>
  <c r="Y56" i="3"/>
  <c r="Y332" i="3"/>
  <c r="Y276" i="3"/>
  <c r="Y176" i="3"/>
  <c r="Y229" i="3"/>
  <c r="Y287" i="3"/>
  <c r="Y50" i="3"/>
  <c r="Y370" i="3"/>
  <c r="Y169" i="3"/>
  <c r="Y190" i="3"/>
  <c r="Y202" i="3"/>
  <c r="Y116" i="3"/>
  <c r="Y362" i="3"/>
  <c r="Y192" i="3"/>
  <c r="Y311" i="3"/>
  <c r="Y308" i="3"/>
  <c r="Y158" i="3"/>
  <c r="Y145" i="3"/>
  <c r="Y351" i="3"/>
  <c r="Y234" i="3"/>
  <c r="Y203" i="3"/>
  <c r="Y242" i="3"/>
  <c r="Y364" i="3"/>
  <c r="Y269" i="3"/>
  <c r="Y265" i="3"/>
  <c r="Y118" i="3"/>
  <c r="Y359" i="3"/>
  <c r="Y40" i="3"/>
  <c r="Y172" i="3"/>
  <c r="Y77" i="3"/>
  <c r="Y170" i="3"/>
  <c r="Y329" i="3"/>
  <c r="Y373" i="3"/>
  <c r="Y49" i="3"/>
  <c r="Y105" i="3"/>
  <c r="Y46" i="3"/>
  <c r="Y323" i="3"/>
  <c r="Y277" i="3"/>
  <c r="Y54" i="3"/>
  <c r="Y301" i="3"/>
  <c r="Y35" i="3"/>
  <c r="Y275" i="3"/>
  <c r="Y343" i="3"/>
  <c r="Y126" i="3"/>
  <c r="Y361" i="3"/>
  <c r="Y121" i="3"/>
  <c r="Y258" i="3"/>
  <c r="Y367" i="3"/>
  <c r="Y271" i="3"/>
  <c r="Y124" i="3"/>
  <c r="Y230" i="3"/>
  <c r="Y113" i="3"/>
  <c r="Y375" i="3"/>
  <c r="Y12" i="3"/>
  <c r="Y43" i="3"/>
  <c r="Y137" i="3"/>
  <c r="Y241" i="3"/>
  <c r="Y358" i="3"/>
  <c r="Y23" i="3"/>
  <c r="Y304" i="3"/>
  <c r="Y292" i="3"/>
  <c r="Y365" i="3"/>
  <c r="Y125" i="3"/>
  <c r="Y58" i="3"/>
  <c r="Y355" i="3"/>
  <c r="Y143" i="3"/>
  <c r="Y284" i="3"/>
  <c r="Y96" i="3"/>
  <c r="Y205" i="3"/>
  <c r="Y297" i="3"/>
  <c r="Y51" i="3"/>
  <c r="Y24" i="3"/>
  <c r="Y216" i="3"/>
  <c r="Y135" i="3"/>
  <c r="Y162" i="3"/>
  <c r="Y119" i="3"/>
  <c r="Y257" i="3"/>
  <c r="Y154" i="3"/>
  <c r="Y153" i="3"/>
  <c r="Y52" i="3"/>
  <c r="Y97" i="3"/>
  <c r="Y63" i="3"/>
  <c r="Y354" i="3"/>
  <c r="Y191" i="3"/>
  <c r="Y227" i="3"/>
  <c r="Y60" i="3"/>
  <c r="Y231" i="3"/>
  <c r="Y338" i="3"/>
  <c r="Y92" i="3"/>
  <c r="X92" i="3"/>
  <c r="X338" i="3"/>
  <c r="X231" i="3"/>
  <c r="X60" i="3"/>
  <c r="X227" i="3"/>
  <c r="X191" i="3"/>
  <c r="X354" i="3"/>
  <c r="X63" i="3"/>
  <c r="X97" i="3"/>
  <c r="X52" i="3"/>
  <c r="X153" i="3"/>
  <c r="X154" i="3"/>
  <c r="X257" i="3"/>
  <c r="X119" i="3"/>
  <c r="X162" i="3"/>
  <c r="X135" i="3"/>
  <c r="X216" i="3"/>
  <c r="X24" i="3"/>
  <c r="X51" i="3"/>
  <c r="X297" i="3"/>
  <c r="X205" i="3"/>
  <c r="X96" i="3"/>
  <c r="X284" i="3"/>
  <c r="X143" i="3"/>
  <c r="X355" i="3"/>
  <c r="X58" i="3"/>
  <c r="X125" i="3"/>
  <c r="X365" i="3"/>
  <c r="X292" i="3"/>
  <c r="X304" i="3"/>
  <c r="X23" i="3"/>
  <c r="X358" i="3"/>
  <c r="X241" i="3"/>
  <c r="X137" i="3"/>
  <c r="X43" i="3"/>
  <c r="X12" i="3"/>
  <c r="X375" i="3"/>
  <c r="X113" i="3"/>
  <c r="X230" i="3"/>
  <c r="X124" i="3"/>
  <c r="X271" i="3"/>
  <c r="X367" i="3"/>
  <c r="X258" i="3"/>
  <c r="X121" i="3"/>
  <c r="X361" i="3"/>
  <c r="X126" i="3"/>
  <c r="X343" i="3"/>
  <c r="X275" i="3"/>
  <c r="X35" i="3"/>
  <c r="X301" i="3"/>
  <c r="X54" i="3"/>
  <c r="X277" i="3"/>
  <c r="X323" i="3"/>
  <c r="X46" i="3"/>
  <c r="X105" i="3"/>
  <c r="X49" i="3"/>
  <c r="X373" i="3"/>
  <c r="X329" i="3"/>
  <c r="X170" i="3"/>
  <c r="X77" i="3"/>
  <c r="X172" i="3"/>
  <c r="X40" i="3"/>
  <c r="X359" i="3"/>
  <c r="X118" i="3"/>
  <c r="X265" i="3"/>
  <c r="X269" i="3"/>
  <c r="X364" i="3"/>
  <c r="X242" i="3"/>
  <c r="X203" i="3"/>
  <c r="X234" i="3"/>
  <c r="X351" i="3"/>
  <c r="X145" i="3"/>
  <c r="X158" i="3"/>
  <c r="X308" i="3"/>
  <c r="X311" i="3"/>
  <c r="X192" i="3"/>
  <c r="X362" i="3"/>
  <c r="X116" i="3"/>
  <c r="X202" i="3"/>
  <c r="X190" i="3"/>
  <c r="X169" i="3"/>
  <c r="X370" i="3"/>
  <c r="X50" i="3"/>
  <c r="X287" i="3"/>
  <c r="X229" i="3"/>
  <c r="X176" i="3"/>
  <c r="X276" i="3"/>
  <c r="X332" i="3"/>
  <c r="X56" i="3"/>
  <c r="X184" i="3"/>
  <c r="X173" i="3"/>
  <c r="X232" i="3"/>
  <c r="X36" i="3"/>
  <c r="X164" i="3"/>
  <c r="X272" i="3"/>
  <c r="X29" i="3"/>
  <c r="X66" i="3"/>
  <c r="X178" i="3"/>
  <c r="X281" i="3"/>
  <c r="X313" i="3"/>
  <c r="X146" i="3"/>
  <c r="X302" i="3"/>
  <c r="X65" i="3"/>
  <c r="X268" i="3"/>
  <c r="X321" i="3"/>
  <c r="X57" i="3"/>
  <c r="X59" i="3"/>
  <c r="X315" i="3"/>
  <c r="X228" i="3"/>
  <c r="X352" i="3"/>
  <c r="X127" i="3"/>
  <c r="X322" i="3"/>
  <c r="X252" i="3"/>
  <c r="X142" i="3"/>
  <c r="X160" i="3"/>
  <c r="X372" i="3"/>
  <c r="X151" i="3"/>
  <c r="X114" i="3"/>
  <c r="X37" i="3"/>
  <c r="X212" i="3"/>
  <c r="X123" i="3"/>
  <c r="X90" i="3"/>
  <c r="X88" i="3"/>
  <c r="X204" i="3"/>
  <c r="X233" i="3"/>
  <c r="X245" i="3"/>
  <c r="X266" i="3"/>
  <c r="X330" i="3"/>
  <c r="X62" i="3"/>
  <c r="X307" i="3"/>
  <c r="X350" i="3"/>
  <c r="X253" i="3"/>
  <c r="X224" i="3"/>
  <c r="X335" i="3"/>
  <c r="X312" i="3"/>
  <c r="X336" i="3"/>
  <c r="X198" i="3"/>
  <c r="X363" i="3"/>
  <c r="X144" i="3"/>
  <c r="X122" i="3"/>
  <c r="X267" i="3"/>
  <c r="X333" i="3"/>
  <c r="X115" i="3"/>
  <c r="X222" i="3"/>
  <c r="X264" i="3"/>
  <c r="X360" i="3"/>
  <c r="X235" i="3"/>
  <c r="X81" i="3"/>
  <c r="X38" i="3"/>
  <c r="X305" i="3"/>
  <c r="X91" i="3"/>
  <c r="X348" i="3"/>
  <c r="X306" i="3"/>
  <c r="X243" i="3"/>
  <c r="X148" i="3"/>
  <c r="X320" i="3"/>
  <c r="X157" i="3"/>
  <c r="X221" i="3"/>
  <c r="X274" i="3"/>
  <c r="X117" i="3"/>
  <c r="X165" i="3"/>
  <c r="X278" i="3"/>
  <c r="X326" i="3"/>
  <c r="X303" i="3"/>
  <c r="X223" i="3"/>
  <c r="X317" i="3"/>
  <c r="X314" i="3"/>
  <c r="X368" i="3"/>
  <c r="X167" i="3"/>
  <c r="X166" i="3"/>
  <c r="X225" i="3"/>
  <c r="X152" i="3"/>
  <c r="X279" i="3"/>
  <c r="X273" i="3"/>
  <c r="X171" i="3"/>
  <c r="X349" i="3"/>
  <c r="X220" i="3"/>
  <c r="X356" i="3"/>
  <c r="X149" i="3"/>
  <c r="X310" i="3"/>
  <c r="X300" i="3"/>
  <c r="X331" i="3"/>
  <c r="X283" i="3"/>
  <c r="X30" i="3"/>
  <c r="X282" i="3"/>
  <c r="X161" i="3"/>
  <c r="X47" i="3"/>
  <c r="X280" i="3"/>
  <c r="X31" i="3"/>
  <c r="X89" i="3"/>
  <c r="X369" i="3"/>
  <c r="X132" i="3"/>
  <c r="X371" i="3"/>
  <c r="X168" i="3"/>
  <c r="X147" i="3"/>
  <c r="X80" i="3"/>
  <c r="X163" i="3"/>
  <c r="X316" i="3"/>
  <c r="X347" i="3"/>
  <c r="X340" i="3"/>
  <c r="X285" i="3"/>
  <c r="X353" i="3"/>
  <c r="X244" i="3"/>
  <c r="W92" i="3"/>
  <c r="W3" i="3"/>
  <c r="L28" i="6"/>
  <c r="L47" i="6" s="1"/>
  <c r="AA3" i="3"/>
  <c r="V3" i="3"/>
  <c r="U3" i="3"/>
  <c r="T3" i="3"/>
  <c r="S3" i="3"/>
  <c r="R3" i="3"/>
  <c r="N3" i="3"/>
  <c r="M3" i="3"/>
  <c r="L3" i="3"/>
  <c r="K3" i="3"/>
  <c r="J3" i="3"/>
  <c r="I3" i="3"/>
  <c r="F3" i="3"/>
  <c r="AA1" i="3"/>
  <c r="V1" i="3"/>
  <c r="U1" i="3"/>
  <c r="T1" i="3"/>
  <c r="S1" i="3"/>
  <c r="R1" i="3"/>
  <c r="N1" i="3"/>
  <c r="M1" i="3"/>
  <c r="L1" i="3"/>
  <c r="K1" i="3"/>
  <c r="J1" i="3"/>
  <c r="I1" i="3"/>
  <c r="F1" i="3"/>
  <c r="W338" i="3"/>
  <c r="W231" i="3"/>
  <c r="W60" i="3"/>
  <c r="W227" i="3"/>
  <c r="W191" i="3"/>
  <c r="W354" i="3"/>
  <c r="W63" i="3"/>
  <c r="W97" i="3"/>
  <c r="W52" i="3"/>
  <c r="W153" i="3"/>
  <c r="W154" i="3"/>
  <c r="W257" i="3"/>
  <c r="W119" i="3"/>
  <c r="W162" i="3"/>
  <c r="W135" i="3"/>
  <c r="W216" i="3"/>
  <c r="W24" i="3"/>
  <c r="W51" i="3"/>
  <c r="W297" i="3"/>
  <c r="W205" i="3"/>
  <c r="W96" i="3"/>
  <c r="W284" i="3"/>
  <c r="W143" i="3"/>
  <c r="W355" i="3"/>
  <c r="W58" i="3"/>
  <c r="W125" i="3"/>
  <c r="W365" i="3"/>
  <c r="W292" i="3"/>
  <c r="W304" i="3"/>
  <c r="W23" i="3"/>
  <c r="W358" i="3"/>
  <c r="W241" i="3"/>
  <c r="W137" i="3"/>
  <c r="W43" i="3"/>
  <c r="W12" i="3"/>
  <c r="W375" i="3"/>
  <c r="W113" i="3"/>
  <c r="W230" i="3"/>
  <c r="W124" i="3"/>
  <c r="W271" i="3"/>
  <c r="W367" i="3"/>
  <c r="W258" i="3"/>
  <c r="W121" i="3"/>
  <c r="W361" i="3"/>
  <c r="W126" i="3"/>
  <c r="W343" i="3"/>
  <c r="W275" i="3"/>
  <c r="W35" i="3"/>
  <c r="W301" i="3"/>
  <c r="W54" i="3"/>
  <c r="W277" i="3"/>
  <c r="W323" i="3"/>
  <c r="W46" i="3"/>
  <c r="W105" i="3"/>
  <c r="W49" i="3"/>
  <c r="W373" i="3"/>
  <c r="W329" i="3"/>
  <c r="W170" i="3"/>
  <c r="W77" i="3"/>
  <c r="W172" i="3"/>
  <c r="W40" i="3"/>
  <c r="W359" i="3"/>
  <c r="W118" i="3"/>
  <c r="W265" i="3"/>
  <c r="W269" i="3"/>
  <c r="W364" i="3"/>
  <c r="W242" i="3"/>
  <c r="W203" i="3"/>
  <c r="W234" i="3"/>
  <c r="W351" i="3"/>
  <c r="W145" i="3"/>
  <c r="W158" i="3"/>
  <c r="W308" i="3"/>
  <c r="W311" i="3"/>
  <c r="W192" i="3"/>
  <c r="W362" i="3"/>
  <c r="W116" i="3"/>
  <c r="W202" i="3"/>
  <c r="W190" i="3"/>
  <c r="W169" i="3"/>
  <c r="W370" i="3"/>
  <c r="W50" i="3"/>
  <c r="W287" i="3"/>
  <c r="W229" i="3"/>
  <c r="W176" i="3"/>
  <c r="W276" i="3"/>
  <c r="W332" i="3"/>
  <c r="W56" i="3"/>
  <c r="W184" i="3"/>
  <c r="W173" i="3"/>
  <c r="W232" i="3"/>
  <c r="W36" i="3"/>
  <c r="W164" i="3"/>
  <c r="W272" i="3"/>
  <c r="W29" i="3"/>
  <c r="W66" i="3"/>
  <c r="W178" i="3"/>
  <c r="W281" i="3"/>
  <c r="W313" i="3"/>
  <c r="W146" i="3"/>
  <c r="W302" i="3"/>
  <c r="W65" i="3"/>
  <c r="W268" i="3"/>
  <c r="W321" i="3"/>
  <c r="W57" i="3"/>
  <c r="W59" i="3"/>
  <c r="W315" i="3"/>
  <c r="W228" i="3"/>
  <c r="W352" i="3"/>
  <c r="W127" i="3"/>
  <c r="W322" i="3"/>
  <c r="W252" i="3"/>
  <c r="W142" i="3"/>
  <c r="W160" i="3"/>
  <c r="W372" i="3"/>
  <c r="W151" i="3"/>
  <c r="W114" i="3"/>
  <c r="W37" i="3"/>
  <c r="W212" i="3"/>
  <c r="W123" i="3"/>
  <c r="W90" i="3"/>
  <c r="W88" i="3"/>
  <c r="W204" i="3"/>
  <c r="W233" i="3"/>
  <c r="W245" i="3"/>
  <c r="W266" i="3"/>
  <c r="W330" i="3"/>
  <c r="W62" i="3"/>
  <c r="W307" i="3"/>
  <c r="W350" i="3"/>
  <c r="W253" i="3"/>
  <c r="W224" i="3"/>
  <c r="W335" i="3"/>
  <c r="W312" i="3"/>
  <c r="W336" i="3"/>
  <c r="W198" i="3"/>
  <c r="W363" i="3"/>
  <c r="W144" i="3"/>
  <c r="W122" i="3"/>
  <c r="W267" i="3"/>
  <c r="W333" i="3"/>
  <c r="W115" i="3"/>
  <c r="W222" i="3"/>
  <c r="W264" i="3"/>
  <c r="W360" i="3"/>
  <c r="W235" i="3"/>
  <c r="W81" i="3"/>
  <c r="W38" i="3"/>
  <c r="W305" i="3"/>
  <c r="W91" i="3"/>
  <c r="W348" i="3"/>
  <c r="W306" i="3"/>
  <c r="W243" i="3"/>
  <c r="W148" i="3"/>
  <c r="W320" i="3"/>
  <c r="W157" i="3"/>
  <c r="W221" i="3"/>
  <c r="W274" i="3"/>
  <c r="W117" i="3"/>
  <c r="W165" i="3"/>
  <c r="W278" i="3"/>
  <c r="W326" i="3"/>
  <c r="W303" i="3"/>
  <c r="W223" i="3"/>
  <c r="W317" i="3"/>
  <c r="W314" i="3"/>
  <c r="W368" i="3"/>
  <c r="W167" i="3"/>
  <c r="W166" i="3"/>
  <c r="W225" i="3"/>
  <c r="W152" i="3"/>
  <c r="W279" i="3"/>
  <c r="W273" i="3"/>
  <c r="W171" i="3"/>
  <c r="W349" i="3"/>
  <c r="W220" i="3"/>
  <c r="W356" i="3"/>
  <c r="W149" i="3"/>
  <c r="W310" i="3"/>
  <c r="W300" i="3"/>
  <c r="W331" i="3"/>
  <c r="W283" i="3"/>
  <c r="W30" i="3"/>
  <c r="W282" i="3"/>
  <c r="W161" i="3"/>
  <c r="W47" i="3"/>
  <c r="W280" i="3"/>
  <c r="W31" i="3"/>
  <c r="W89" i="3"/>
  <c r="W369" i="3"/>
  <c r="W132" i="3"/>
  <c r="W371" i="3"/>
  <c r="W168" i="3"/>
  <c r="W147" i="3"/>
  <c r="W80" i="3"/>
  <c r="W163" i="3"/>
  <c r="W316" i="3"/>
  <c r="W347" i="3"/>
  <c r="W340" i="3"/>
  <c r="W285" i="3"/>
  <c r="W353" i="3"/>
  <c r="W244" i="3"/>
  <c r="V92" i="3"/>
  <c r="V338" i="3"/>
  <c r="V231" i="3"/>
  <c r="V60" i="3"/>
  <c r="V227" i="3"/>
  <c r="V191" i="3"/>
  <c r="V354" i="3"/>
  <c r="V63" i="3"/>
  <c r="V97" i="3"/>
  <c r="V52" i="3"/>
  <c r="V153" i="3"/>
  <c r="V154" i="3"/>
  <c r="V257" i="3"/>
  <c r="V119" i="3"/>
  <c r="V162" i="3"/>
  <c r="V135" i="3"/>
  <c r="V216" i="3"/>
  <c r="V24" i="3"/>
  <c r="V51" i="3"/>
  <c r="V297" i="3"/>
  <c r="V205" i="3"/>
  <c r="V96" i="3"/>
  <c r="V284" i="3"/>
  <c r="V143" i="3"/>
  <c r="V355" i="3"/>
  <c r="V58" i="3"/>
  <c r="V125" i="3"/>
  <c r="V365" i="3"/>
  <c r="V292" i="3"/>
  <c r="V304" i="3"/>
  <c r="V23" i="3"/>
  <c r="V358" i="3"/>
  <c r="V241" i="3"/>
  <c r="V137" i="3"/>
  <c r="V43" i="3"/>
  <c r="V12" i="3"/>
  <c r="V375" i="3"/>
  <c r="V113" i="3"/>
  <c r="V230" i="3"/>
  <c r="V124" i="3"/>
  <c r="V271" i="3"/>
  <c r="V367" i="3"/>
  <c r="V258" i="3"/>
  <c r="V121" i="3"/>
  <c r="V361" i="3"/>
  <c r="V126" i="3"/>
  <c r="V343" i="3"/>
  <c r="V275" i="3"/>
  <c r="V35" i="3"/>
  <c r="V301" i="3"/>
  <c r="V54" i="3"/>
  <c r="V277" i="3"/>
  <c r="V323" i="3"/>
  <c r="V46" i="3"/>
  <c r="V105" i="3"/>
  <c r="V49" i="3"/>
  <c r="V373" i="3"/>
  <c r="V329" i="3"/>
  <c r="V170" i="3"/>
  <c r="V77" i="3"/>
  <c r="V172" i="3"/>
  <c r="V40" i="3"/>
  <c r="V359" i="3"/>
  <c r="V118" i="3"/>
  <c r="V265" i="3"/>
  <c r="V269" i="3"/>
  <c r="V364" i="3"/>
  <c r="V242" i="3"/>
  <c r="V203" i="3"/>
  <c r="V234" i="3"/>
  <c r="V351" i="3"/>
  <c r="V145" i="3"/>
  <c r="V158" i="3"/>
  <c r="V308" i="3"/>
  <c r="V311" i="3"/>
  <c r="V192" i="3"/>
  <c r="V362" i="3"/>
  <c r="V116" i="3"/>
  <c r="V202" i="3"/>
  <c r="V190" i="3"/>
  <c r="V169" i="3"/>
  <c r="V370" i="3"/>
  <c r="V50" i="3"/>
  <c r="V287" i="3"/>
  <c r="V229" i="3"/>
  <c r="V176" i="3"/>
  <c r="V276" i="3"/>
  <c r="V332" i="3"/>
  <c r="V56" i="3"/>
  <c r="V184" i="3"/>
  <c r="V173" i="3"/>
  <c r="V232" i="3"/>
  <c r="V36" i="3"/>
  <c r="V164" i="3"/>
  <c r="V272" i="3"/>
  <c r="V29" i="3"/>
  <c r="V66" i="3"/>
  <c r="V178" i="3"/>
  <c r="V281" i="3"/>
  <c r="V313" i="3"/>
  <c r="V146" i="3"/>
  <c r="V302" i="3"/>
  <c r="V65" i="3"/>
  <c r="V268" i="3"/>
  <c r="V321" i="3"/>
  <c r="V57" i="3"/>
  <c r="V59" i="3"/>
  <c r="V315" i="3"/>
  <c r="V228" i="3"/>
  <c r="V352" i="3"/>
  <c r="V127" i="3"/>
  <c r="V322" i="3"/>
  <c r="V252" i="3"/>
  <c r="V142" i="3"/>
  <c r="V160" i="3"/>
  <c r="V372" i="3"/>
  <c r="V151" i="3"/>
  <c r="V114" i="3"/>
  <c r="V37" i="3"/>
  <c r="V212" i="3"/>
  <c r="V123" i="3"/>
  <c r="V90" i="3"/>
  <c r="V88" i="3"/>
  <c r="V204" i="3"/>
  <c r="V233" i="3"/>
  <c r="V245" i="3"/>
  <c r="V266" i="3"/>
  <c r="V330" i="3"/>
  <c r="V62" i="3"/>
  <c r="V307" i="3"/>
  <c r="V350" i="3"/>
  <c r="V253" i="3"/>
  <c r="V224" i="3"/>
  <c r="V335" i="3"/>
  <c r="V312" i="3"/>
  <c r="V336" i="3"/>
  <c r="V198" i="3"/>
  <c r="V363" i="3"/>
  <c r="V144" i="3"/>
  <c r="V122" i="3"/>
  <c r="V267" i="3"/>
  <c r="V333" i="3"/>
  <c r="V115" i="3"/>
  <c r="V222" i="3"/>
  <c r="V264" i="3"/>
  <c r="V360" i="3"/>
  <c r="V235" i="3"/>
  <c r="V81" i="3"/>
  <c r="V38" i="3"/>
  <c r="V305" i="3"/>
  <c r="V91" i="3"/>
  <c r="V348" i="3"/>
  <c r="V306" i="3"/>
  <c r="V243" i="3"/>
  <c r="V148" i="3"/>
  <c r="V320" i="3"/>
  <c r="V157" i="3"/>
  <c r="V221" i="3"/>
  <c r="V274" i="3"/>
  <c r="V117" i="3"/>
  <c r="V165" i="3"/>
  <c r="V278" i="3"/>
  <c r="V326" i="3"/>
  <c r="V303" i="3"/>
  <c r="V223" i="3"/>
  <c r="V317" i="3"/>
  <c r="V314" i="3"/>
  <c r="V368" i="3"/>
  <c r="V167" i="3"/>
  <c r="V166" i="3"/>
  <c r="V225" i="3"/>
  <c r="V152" i="3"/>
  <c r="V279" i="3"/>
  <c r="V273" i="3"/>
  <c r="V171" i="3"/>
  <c r="V349" i="3"/>
  <c r="V220" i="3"/>
  <c r="V356" i="3"/>
  <c r="V149" i="3"/>
  <c r="V310" i="3"/>
  <c r="V300" i="3"/>
  <c r="V331" i="3"/>
  <c r="V283" i="3"/>
  <c r="V30" i="3"/>
  <c r="V282" i="3"/>
  <c r="V161" i="3"/>
  <c r="V47" i="3"/>
  <c r="V280" i="3"/>
  <c r="V31" i="3"/>
  <c r="V89" i="3"/>
  <c r="V369" i="3"/>
  <c r="V132" i="3"/>
  <c r="V371" i="3"/>
  <c r="V168" i="3"/>
  <c r="V147" i="3"/>
  <c r="V80" i="3"/>
  <c r="V163" i="3"/>
  <c r="V316" i="3"/>
  <c r="V347" i="3"/>
  <c r="V340" i="3"/>
  <c r="V285" i="3"/>
  <c r="V353" i="3"/>
  <c r="V244" i="3"/>
  <c r="U92" i="3"/>
  <c r="U338" i="3"/>
  <c r="U231" i="3"/>
  <c r="U60" i="3"/>
  <c r="U227" i="3"/>
  <c r="U191" i="3"/>
  <c r="U354" i="3"/>
  <c r="U63" i="3"/>
  <c r="U97" i="3"/>
  <c r="U52" i="3"/>
  <c r="U153" i="3"/>
  <c r="U154" i="3"/>
  <c r="U257" i="3"/>
  <c r="U119" i="3"/>
  <c r="U162" i="3"/>
  <c r="U135" i="3"/>
  <c r="U216" i="3"/>
  <c r="U24" i="3"/>
  <c r="U51" i="3"/>
  <c r="U297" i="3"/>
  <c r="U205" i="3"/>
  <c r="U96" i="3"/>
  <c r="U284" i="3"/>
  <c r="U143" i="3"/>
  <c r="U355" i="3"/>
  <c r="U58" i="3"/>
  <c r="U125" i="3"/>
  <c r="U365" i="3"/>
  <c r="U292" i="3"/>
  <c r="U304" i="3"/>
  <c r="U23" i="3"/>
  <c r="U358" i="3"/>
  <c r="U241" i="3"/>
  <c r="U137" i="3"/>
  <c r="U43" i="3"/>
  <c r="U12" i="3"/>
  <c r="U375" i="3"/>
  <c r="U113" i="3"/>
  <c r="U230" i="3"/>
  <c r="U124" i="3"/>
  <c r="U271" i="3"/>
  <c r="U367" i="3"/>
  <c r="U258" i="3"/>
  <c r="U121" i="3"/>
  <c r="U361" i="3"/>
  <c r="U126" i="3"/>
  <c r="U343" i="3"/>
  <c r="U275" i="3"/>
  <c r="U35" i="3"/>
  <c r="U301" i="3"/>
  <c r="U54" i="3"/>
  <c r="U277" i="3"/>
  <c r="U323" i="3"/>
  <c r="U46" i="3"/>
  <c r="U105" i="3"/>
  <c r="U49" i="3"/>
  <c r="U373" i="3"/>
  <c r="U329" i="3"/>
  <c r="U170" i="3"/>
  <c r="U77" i="3"/>
  <c r="U172" i="3"/>
  <c r="U40" i="3"/>
  <c r="U359" i="3"/>
  <c r="U118" i="3"/>
  <c r="U265" i="3"/>
  <c r="U269" i="3"/>
  <c r="U364" i="3"/>
  <c r="U242" i="3"/>
  <c r="U203" i="3"/>
  <c r="U234" i="3"/>
  <c r="U351" i="3"/>
  <c r="U145" i="3"/>
  <c r="U158" i="3"/>
  <c r="U308" i="3"/>
  <c r="U311" i="3"/>
  <c r="U192" i="3"/>
  <c r="U362" i="3"/>
  <c r="U116" i="3"/>
  <c r="U202" i="3"/>
  <c r="U190" i="3"/>
  <c r="U169" i="3"/>
  <c r="U370" i="3"/>
  <c r="U50" i="3"/>
  <c r="U287" i="3"/>
  <c r="U229" i="3"/>
  <c r="U176" i="3"/>
  <c r="U276" i="3"/>
  <c r="U332" i="3"/>
  <c r="U56" i="3"/>
  <c r="U184" i="3"/>
  <c r="U173" i="3"/>
  <c r="U232" i="3"/>
  <c r="U36" i="3"/>
  <c r="U164" i="3"/>
  <c r="U272" i="3"/>
  <c r="U29" i="3"/>
  <c r="U66" i="3"/>
  <c r="U178" i="3"/>
  <c r="U281" i="3"/>
  <c r="U313" i="3"/>
  <c r="U146" i="3"/>
  <c r="U302" i="3"/>
  <c r="U65" i="3"/>
  <c r="U268" i="3"/>
  <c r="U321" i="3"/>
  <c r="U57" i="3"/>
  <c r="U59" i="3"/>
  <c r="U315" i="3"/>
  <c r="U228" i="3"/>
  <c r="U352" i="3"/>
  <c r="U127" i="3"/>
  <c r="U322" i="3"/>
  <c r="U252" i="3"/>
  <c r="U142" i="3"/>
  <c r="U160" i="3"/>
  <c r="U372" i="3"/>
  <c r="U151" i="3"/>
  <c r="U114" i="3"/>
  <c r="U37" i="3"/>
  <c r="U212" i="3"/>
  <c r="U123" i="3"/>
  <c r="U90" i="3"/>
  <c r="U88" i="3"/>
  <c r="U204" i="3"/>
  <c r="U233" i="3"/>
  <c r="U245" i="3"/>
  <c r="U266" i="3"/>
  <c r="U330" i="3"/>
  <c r="U62" i="3"/>
  <c r="U307" i="3"/>
  <c r="U350" i="3"/>
  <c r="U253" i="3"/>
  <c r="U224" i="3"/>
  <c r="U335" i="3"/>
  <c r="U312" i="3"/>
  <c r="U336" i="3"/>
  <c r="U198" i="3"/>
  <c r="U363" i="3"/>
  <c r="U144" i="3"/>
  <c r="U122" i="3"/>
  <c r="U267" i="3"/>
  <c r="U333" i="3"/>
  <c r="U115" i="3"/>
  <c r="U222" i="3"/>
  <c r="U264" i="3"/>
  <c r="U360" i="3"/>
  <c r="U235" i="3"/>
  <c r="U81" i="3"/>
  <c r="U38" i="3"/>
  <c r="U305" i="3"/>
  <c r="U91" i="3"/>
  <c r="U348" i="3"/>
  <c r="U306" i="3"/>
  <c r="U243" i="3"/>
  <c r="U148" i="3"/>
  <c r="U320" i="3"/>
  <c r="U157" i="3"/>
  <c r="U221" i="3"/>
  <c r="U274" i="3"/>
  <c r="U117" i="3"/>
  <c r="U165" i="3"/>
  <c r="U278" i="3"/>
  <c r="U326" i="3"/>
  <c r="U303" i="3"/>
  <c r="U223" i="3"/>
  <c r="U317" i="3"/>
  <c r="U314" i="3"/>
  <c r="U368" i="3"/>
  <c r="U167" i="3"/>
  <c r="U166" i="3"/>
  <c r="U225" i="3"/>
  <c r="U152" i="3"/>
  <c r="U279" i="3"/>
  <c r="U273" i="3"/>
  <c r="U171" i="3"/>
  <c r="U349" i="3"/>
  <c r="U220" i="3"/>
  <c r="U356" i="3"/>
  <c r="U149" i="3"/>
  <c r="U310" i="3"/>
  <c r="U300" i="3"/>
  <c r="U331" i="3"/>
  <c r="U283" i="3"/>
  <c r="U30" i="3"/>
  <c r="U282" i="3"/>
  <c r="U161" i="3"/>
  <c r="U47" i="3"/>
  <c r="U280" i="3"/>
  <c r="U31" i="3"/>
  <c r="U89" i="3"/>
  <c r="U369" i="3"/>
  <c r="U132" i="3"/>
  <c r="U371" i="3"/>
  <c r="U168" i="3"/>
  <c r="U147" i="3"/>
  <c r="U80" i="3"/>
  <c r="U163" i="3"/>
  <c r="U316" i="3"/>
  <c r="U347" i="3"/>
  <c r="U340" i="3"/>
  <c r="U285" i="3"/>
  <c r="U353" i="3"/>
  <c r="U244" i="3"/>
  <c r="T92" i="3"/>
  <c r="T338" i="3"/>
  <c r="T231" i="3"/>
  <c r="T60" i="3"/>
  <c r="T227" i="3"/>
  <c r="T191" i="3"/>
  <c r="T354" i="3"/>
  <c r="T63" i="3"/>
  <c r="T97" i="3"/>
  <c r="T52" i="3"/>
  <c r="T153" i="3"/>
  <c r="T154" i="3"/>
  <c r="T257" i="3"/>
  <c r="T119" i="3"/>
  <c r="T162" i="3"/>
  <c r="T135" i="3"/>
  <c r="T216" i="3"/>
  <c r="T24" i="3"/>
  <c r="T51" i="3"/>
  <c r="T297" i="3"/>
  <c r="T205" i="3"/>
  <c r="T96" i="3"/>
  <c r="T284" i="3"/>
  <c r="T143" i="3"/>
  <c r="T355" i="3"/>
  <c r="T58" i="3"/>
  <c r="T125" i="3"/>
  <c r="T365" i="3"/>
  <c r="T292" i="3"/>
  <c r="T304" i="3"/>
  <c r="T23" i="3"/>
  <c r="T358" i="3"/>
  <c r="T241" i="3"/>
  <c r="T137" i="3"/>
  <c r="T43" i="3"/>
  <c r="T12" i="3"/>
  <c r="T375" i="3"/>
  <c r="T113" i="3"/>
  <c r="T230" i="3"/>
  <c r="T124" i="3"/>
  <c r="T271" i="3"/>
  <c r="T367" i="3"/>
  <c r="T258" i="3"/>
  <c r="T121" i="3"/>
  <c r="T361" i="3"/>
  <c r="T126" i="3"/>
  <c r="T343" i="3"/>
  <c r="T275" i="3"/>
  <c r="T35" i="3"/>
  <c r="T301" i="3"/>
  <c r="T54" i="3"/>
  <c r="T277" i="3"/>
  <c r="T323" i="3"/>
  <c r="T46" i="3"/>
  <c r="T105" i="3"/>
  <c r="T49" i="3"/>
  <c r="T373" i="3"/>
  <c r="T329" i="3"/>
  <c r="T170" i="3"/>
  <c r="T77" i="3"/>
  <c r="T172" i="3"/>
  <c r="T40" i="3"/>
  <c r="T359" i="3"/>
  <c r="T118" i="3"/>
  <c r="T265" i="3"/>
  <c r="T269" i="3"/>
  <c r="T364" i="3"/>
  <c r="T242" i="3"/>
  <c r="T203" i="3"/>
  <c r="T234" i="3"/>
  <c r="T351" i="3"/>
  <c r="T145" i="3"/>
  <c r="T158" i="3"/>
  <c r="T308" i="3"/>
  <c r="T311" i="3"/>
  <c r="T192" i="3"/>
  <c r="T362" i="3"/>
  <c r="T116" i="3"/>
  <c r="T202" i="3"/>
  <c r="T190" i="3"/>
  <c r="T169" i="3"/>
  <c r="T370" i="3"/>
  <c r="T50" i="3"/>
  <c r="T287" i="3"/>
  <c r="T229" i="3"/>
  <c r="T176" i="3"/>
  <c r="T276" i="3"/>
  <c r="T332" i="3"/>
  <c r="T56" i="3"/>
  <c r="T184" i="3"/>
  <c r="T173" i="3"/>
  <c r="T232" i="3"/>
  <c r="T36" i="3"/>
  <c r="T164" i="3"/>
  <c r="T272" i="3"/>
  <c r="T29" i="3"/>
  <c r="T66" i="3"/>
  <c r="T178" i="3"/>
  <c r="T281" i="3"/>
  <c r="T313" i="3"/>
  <c r="T146" i="3"/>
  <c r="T302" i="3"/>
  <c r="T65" i="3"/>
  <c r="T268" i="3"/>
  <c r="T321" i="3"/>
  <c r="T57" i="3"/>
  <c r="T59" i="3"/>
  <c r="T315" i="3"/>
  <c r="T228" i="3"/>
  <c r="T352" i="3"/>
  <c r="T127" i="3"/>
  <c r="T322" i="3"/>
  <c r="T252" i="3"/>
  <c r="T142" i="3"/>
  <c r="T160" i="3"/>
  <c r="T372" i="3"/>
  <c r="T151" i="3"/>
  <c r="T114" i="3"/>
  <c r="T37" i="3"/>
  <c r="T212" i="3"/>
  <c r="T123" i="3"/>
  <c r="T90" i="3"/>
  <c r="T88" i="3"/>
  <c r="T204" i="3"/>
  <c r="T233" i="3"/>
  <c r="T245" i="3"/>
  <c r="T266" i="3"/>
  <c r="T330" i="3"/>
  <c r="T62" i="3"/>
  <c r="T307" i="3"/>
  <c r="T350" i="3"/>
  <c r="T253" i="3"/>
  <c r="T224" i="3"/>
  <c r="T335" i="3"/>
  <c r="T312" i="3"/>
  <c r="T336" i="3"/>
  <c r="T198" i="3"/>
  <c r="T363" i="3"/>
  <c r="T144" i="3"/>
  <c r="T122" i="3"/>
  <c r="T267" i="3"/>
  <c r="T333" i="3"/>
  <c r="T115" i="3"/>
  <c r="T222" i="3"/>
  <c r="T264" i="3"/>
  <c r="T360" i="3"/>
  <c r="T235" i="3"/>
  <c r="T81" i="3"/>
  <c r="T38" i="3"/>
  <c r="T305" i="3"/>
  <c r="T91" i="3"/>
  <c r="T348" i="3"/>
  <c r="T306" i="3"/>
  <c r="T243" i="3"/>
  <c r="T148" i="3"/>
  <c r="T320" i="3"/>
  <c r="T157" i="3"/>
  <c r="T221" i="3"/>
  <c r="T274" i="3"/>
  <c r="T117" i="3"/>
  <c r="T165" i="3"/>
  <c r="T278" i="3"/>
  <c r="T326" i="3"/>
  <c r="T303" i="3"/>
  <c r="T223" i="3"/>
  <c r="T317" i="3"/>
  <c r="T314" i="3"/>
  <c r="T368" i="3"/>
  <c r="T167" i="3"/>
  <c r="T166" i="3"/>
  <c r="T225" i="3"/>
  <c r="T152" i="3"/>
  <c r="T279" i="3"/>
  <c r="T273" i="3"/>
  <c r="T171" i="3"/>
  <c r="T349" i="3"/>
  <c r="T220" i="3"/>
  <c r="T356" i="3"/>
  <c r="T149" i="3"/>
  <c r="T310" i="3"/>
  <c r="T300" i="3"/>
  <c r="T331" i="3"/>
  <c r="T283" i="3"/>
  <c r="T30" i="3"/>
  <c r="T282" i="3"/>
  <c r="T161" i="3"/>
  <c r="T47" i="3"/>
  <c r="T280" i="3"/>
  <c r="T31" i="3"/>
  <c r="T89" i="3"/>
  <c r="T369" i="3"/>
  <c r="T132" i="3"/>
  <c r="T371" i="3"/>
  <c r="T168" i="3"/>
  <c r="T147" i="3"/>
  <c r="T80" i="3"/>
  <c r="T163" i="3"/>
  <c r="T316" i="3"/>
  <c r="T347" i="3"/>
  <c r="T340" i="3"/>
  <c r="T285" i="3"/>
  <c r="T353" i="3"/>
  <c r="T244" i="3"/>
  <c r="S92" i="3"/>
  <c r="S338" i="3"/>
  <c r="S231" i="3"/>
  <c r="S60" i="3"/>
  <c r="S227" i="3"/>
  <c r="S191" i="3"/>
  <c r="S354" i="3"/>
  <c r="S63" i="3"/>
  <c r="S97" i="3"/>
  <c r="S52" i="3"/>
  <c r="S153" i="3"/>
  <c r="S154" i="3"/>
  <c r="S257" i="3"/>
  <c r="S119" i="3"/>
  <c r="S162" i="3"/>
  <c r="S135" i="3"/>
  <c r="S216" i="3"/>
  <c r="S24" i="3"/>
  <c r="S51" i="3"/>
  <c r="S297" i="3"/>
  <c r="S205" i="3"/>
  <c r="S96" i="3"/>
  <c r="S284" i="3"/>
  <c r="S143" i="3"/>
  <c r="S355" i="3"/>
  <c r="S58" i="3"/>
  <c r="S125" i="3"/>
  <c r="S365" i="3"/>
  <c r="S292" i="3"/>
  <c r="S304" i="3"/>
  <c r="S23" i="3"/>
  <c r="S358" i="3"/>
  <c r="S241" i="3"/>
  <c r="S137" i="3"/>
  <c r="S43" i="3"/>
  <c r="S12" i="3"/>
  <c r="S375" i="3"/>
  <c r="S113" i="3"/>
  <c r="S230" i="3"/>
  <c r="S124" i="3"/>
  <c r="S271" i="3"/>
  <c r="S367" i="3"/>
  <c r="S258" i="3"/>
  <c r="S121" i="3"/>
  <c r="S361" i="3"/>
  <c r="S126" i="3"/>
  <c r="S343" i="3"/>
  <c r="S275" i="3"/>
  <c r="S35" i="3"/>
  <c r="S301" i="3"/>
  <c r="S54" i="3"/>
  <c r="S277" i="3"/>
  <c r="S323" i="3"/>
  <c r="S46" i="3"/>
  <c r="S105" i="3"/>
  <c r="S49" i="3"/>
  <c r="S373" i="3"/>
  <c r="S329" i="3"/>
  <c r="S170" i="3"/>
  <c r="S77" i="3"/>
  <c r="S172" i="3"/>
  <c r="S40" i="3"/>
  <c r="S359" i="3"/>
  <c r="S118" i="3"/>
  <c r="S265" i="3"/>
  <c r="S269" i="3"/>
  <c r="S364" i="3"/>
  <c r="S242" i="3"/>
  <c r="S203" i="3"/>
  <c r="S234" i="3"/>
  <c r="S351" i="3"/>
  <c r="S145" i="3"/>
  <c r="S158" i="3"/>
  <c r="S308" i="3"/>
  <c r="S311" i="3"/>
  <c r="S192" i="3"/>
  <c r="S362" i="3"/>
  <c r="S116" i="3"/>
  <c r="S202" i="3"/>
  <c r="S190" i="3"/>
  <c r="S169" i="3"/>
  <c r="S370" i="3"/>
  <c r="S50" i="3"/>
  <c r="S287" i="3"/>
  <c r="S229" i="3"/>
  <c r="S176" i="3"/>
  <c r="S276" i="3"/>
  <c r="S332" i="3"/>
  <c r="S56" i="3"/>
  <c r="S184" i="3"/>
  <c r="S173" i="3"/>
  <c r="S232" i="3"/>
  <c r="S36" i="3"/>
  <c r="S164" i="3"/>
  <c r="S272" i="3"/>
  <c r="S29" i="3"/>
  <c r="S66" i="3"/>
  <c r="S178" i="3"/>
  <c r="S281" i="3"/>
  <c r="S313" i="3"/>
  <c r="S146" i="3"/>
  <c r="S302" i="3"/>
  <c r="S65" i="3"/>
  <c r="S268" i="3"/>
  <c r="S321" i="3"/>
  <c r="S57" i="3"/>
  <c r="S59" i="3"/>
  <c r="S315" i="3"/>
  <c r="S228" i="3"/>
  <c r="S352" i="3"/>
  <c r="S127" i="3"/>
  <c r="S322" i="3"/>
  <c r="S252" i="3"/>
  <c r="S142" i="3"/>
  <c r="S160" i="3"/>
  <c r="S372" i="3"/>
  <c r="S151" i="3"/>
  <c r="S114" i="3"/>
  <c r="S37" i="3"/>
  <c r="S212" i="3"/>
  <c r="S123" i="3"/>
  <c r="S90" i="3"/>
  <c r="S88" i="3"/>
  <c r="S204" i="3"/>
  <c r="S233" i="3"/>
  <c r="S245" i="3"/>
  <c r="S266" i="3"/>
  <c r="S330" i="3"/>
  <c r="S62" i="3"/>
  <c r="S307" i="3"/>
  <c r="S350" i="3"/>
  <c r="S253" i="3"/>
  <c r="S224" i="3"/>
  <c r="S335" i="3"/>
  <c r="S312" i="3"/>
  <c r="S336" i="3"/>
  <c r="S198" i="3"/>
  <c r="S363" i="3"/>
  <c r="S144" i="3"/>
  <c r="S122" i="3"/>
  <c r="S267" i="3"/>
  <c r="S333" i="3"/>
  <c r="S115" i="3"/>
  <c r="S222" i="3"/>
  <c r="S264" i="3"/>
  <c r="S360" i="3"/>
  <c r="S235" i="3"/>
  <c r="S81" i="3"/>
  <c r="S38" i="3"/>
  <c r="S305" i="3"/>
  <c r="S91" i="3"/>
  <c r="S348" i="3"/>
  <c r="S306" i="3"/>
  <c r="S243" i="3"/>
  <c r="S148" i="3"/>
  <c r="S320" i="3"/>
  <c r="S157" i="3"/>
  <c r="S221" i="3"/>
  <c r="S274" i="3"/>
  <c r="S117" i="3"/>
  <c r="S165" i="3"/>
  <c r="S278" i="3"/>
  <c r="S326" i="3"/>
  <c r="S303" i="3"/>
  <c r="S223" i="3"/>
  <c r="S317" i="3"/>
  <c r="S314" i="3"/>
  <c r="S368" i="3"/>
  <c r="S167" i="3"/>
  <c r="S166" i="3"/>
  <c r="S225" i="3"/>
  <c r="S152" i="3"/>
  <c r="S279" i="3"/>
  <c r="S273" i="3"/>
  <c r="S171" i="3"/>
  <c r="S349" i="3"/>
  <c r="S220" i="3"/>
  <c r="S356" i="3"/>
  <c r="S149" i="3"/>
  <c r="S310" i="3"/>
  <c r="S300" i="3"/>
  <c r="S331" i="3"/>
  <c r="S283" i="3"/>
  <c r="S30" i="3"/>
  <c r="S282" i="3"/>
  <c r="S161" i="3"/>
  <c r="S47" i="3"/>
  <c r="S280" i="3"/>
  <c r="S31" i="3"/>
  <c r="S89" i="3"/>
  <c r="S369" i="3"/>
  <c r="S132" i="3"/>
  <c r="S371" i="3"/>
  <c r="S168" i="3"/>
  <c r="S147" i="3"/>
  <c r="S80" i="3"/>
  <c r="S163" i="3"/>
  <c r="S316" i="3"/>
  <c r="S347" i="3"/>
  <c r="S340" i="3"/>
  <c r="S285" i="3"/>
  <c r="S353" i="3"/>
  <c r="S244" i="3"/>
  <c r="R92" i="3"/>
  <c r="R338" i="3"/>
  <c r="R231" i="3"/>
  <c r="R60" i="3"/>
  <c r="R227" i="3"/>
  <c r="R191" i="3"/>
  <c r="R354" i="3"/>
  <c r="R63" i="3"/>
  <c r="R97" i="3"/>
  <c r="R52" i="3"/>
  <c r="R153" i="3"/>
  <c r="R154" i="3"/>
  <c r="R257" i="3"/>
  <c r="R119" i="3"/>
  <c r="R162" i="3"/>
  <c r="R135" i="3"/>
  <c r="R216" i="3"/>
  <c r="R24" i="3"/>
  <c r="R51" i="3"/>
  <c r="R297" i="3"/>
  <c r="R205" i="3"/>
  <c r="R96" i="3"/>
  <c r="R284" i="3"/>
  <c r="R143" i="3"/>
  <c r="R355" i="3"/>
  <c r="R58" i="3"/>
  <c r="R125" i="3"/>
  <c r="R365" i="3"/>
  <c r="R292" i="3"/>
  <c r="R304" i="3"/>
  <c r="R23" i="3"/>
  <c r="R358" i="3"/>
  <c r="R241" i="3"/>
  <c r="R137" i="3"/>
  <c r="R43" i="3"/>
  <c r="R12" i="3"/>
  <c r="R375" i="3"/>
  <c r="R113" i="3"/>
  <c r="R230" i="3"/>
  <c r="R124" i="3"/>
  <c r="R271" i="3"/>
  <c r="R367" i="3"/>
  <c r="R258" i="3"/>
  <c r="R121" i="3"/>
  <c r="R361" i="3"/>
  <c r="R126" i="3"/>
  <c r="R343" i="3"/>
  <c r="R275" i="3"/>
  <c r="R35" i="3"/>
  <c r="R301" i="3"/>
  <c r="R54" i="3"/>
  <c r="R277" i="3"/>
  <c r="R323" i="3"/>
  <c r="R46" i="3"/>
  <c r="R105" i="3"/>
  <c r="R49" i="3"/>
  <c r="R373" i="3"/>
  <c r="R329" i="3"/>
  <c r="R170" i="3"/>
  <c r="R77" i="3"/>
  <c r="R172" i="3"/>
  <c r="R40" i="3"/>
  <c r="R359" i="3"/>
  <c r="R118" i="3"/>
  <c r="R265" i="3"/>
  <c r="R269" i="3"/>
  <c r="R364" i="3"/>
  <c r="R242" i="3"/>
  <c r="R203" i="3"/>
  <c r="R234" i="3"/>
  <c r="R351" i="3"/>
  <c r="R145" i="3"/>
  <c r="R158" i="3"/>
  <c r="R308" i="3"/>
  <c r="R311" i="3"/>
  <c r="R192" i="3"/>
  <c r="R362" i="3"/>
  <c r="R116" i="3"/>
  <c r="R202" i="3"/>
  <c r="R190" i="3"/>
  <c r="R169" i="3"/>
  <c r="R370" i="3"/>
  <c r="R50" i="3"/>
  <c r="R287" i="3"/>
  <c r="R229" i="3"/>
  <c r="R176" i="3"/>
  <c r="R276" i="3"/>
  <c r="R332" i="3"/>
  <c r="R56" i="3"/>
  <c r="R184" i="3"/>
  <c r="R173" i="3"/>
  <c r="R232" i="3"/>
  <c r="R36" i="3"/>
  <c r="R164" i="3"/>
  <c r="R272" i="3"/>
  <c r="R29" i="3"/>
  <c r="R66" i="3"/>
  <c r="R178" i="3"/>
  <c r="R281" i="3"/>
  <c r="R313" i="3"/>
  <c r="R146" i="3"/>
  <c r="R302" i="3"/>
  <c r="R65" i="3"/>
  <c r="R268" i="3"/>
  <c r="R321" i="3"/>
  <c r="R57" i="3"/>
  <c r="R59" i="3"/>
  <c r="R315" i="3"/>
  <c r="R228" i="3"/>
  <c r="R352" i="3"/>
  <c r="R127" i="3"/>
  <c r="R322" i="3"/>
  <c r="R252" i="3"/>
  <c r="R142" i="3"/>
  <c r="R160" i="3"/>
  <c r="R372" i="3"/>
  <c r="R151" i="3"/>
  <c r="R114" i="3"/>
  <c r="R37" i="3"/>
  <c r="R212" i="3"/>
  <c r="R123" i="3"/>
  <c r="R90" i="3"/>
  <c r="R88" i="3"/>
  <c r="R204" i="3"/>
  <c r="R233" i="3"/>
  <c r="R245" i="3"/>
  <c r="R266" i="3"/>
  <c r="R330" i="3"/>
  <c r="R62" i="3"/>
  <c r="R307" i="3"/>
  <c r="R350" i="3"/>
  <c r="R253" i="3"/>
  <c r="R224" i="3"/>
  <c r="R335" i="3"/>
  <c r="R312" i="3"/>
  <c r="R336" i="3"/>
  <c r="R198" i="3"/>
  <c r="R363" i="3"/>
  <c r="R144" i="3"/>
  <c r="R122" i="3"/>
  <c r="R267" i="3"/>
  <c r="R333" i="3"/>
  <c r="R115" i="3"/>
  <c r="R222" i="3"/>
  <c r="R264" i="3"/>
  <c r="R360" i="3"/>
  <c r="R235" i="3"/>
  <c r="R81" i="3"/>
  <c r="R38" i="3"/>
  <c r="R305" i="3"/>
  <c r="R91" i="3"/>
  <c r="R348" i="3"/>
  <c r="R306" i="3"/>
  <c r="R243" i="3"/>
  <c r="R148" i="3"/>
  <c r="R320" i="3"/>
  <c r="R157" i="3"/>
  <c r="R221" i="3"/>
  <c r="R274" i="3"/>
  <c r="R117" i="3"/>
  <c r="R165" i="3"/>
  <c r="R278" i="3"/>
  <c r="R326" i="3"/>
  <c r="R303" i="3"/>
  <c r="R223" i="3"/>
  <c r="R317" i="3"/>
  <c r="R314" i="3"/>
  <c r="R368" i="3"/>
  <c r="R167" i="3"/>
  <c r="R166" i="3"/>
  <c r="R225" i="3"/>
  <c r="R152" i="3"/>
  <c r="R279" i="3"/>
  <c r="R273" i="3"/>
  <c r="R171" i="3"/>
  <c r="R349" i="3"/>
  <c r="R220" i="3"/>
  <c r="R356" i="3"/>
  <c r="R149" i="3"/>
  <c r="R310" i="3"/>
  <c r="R300" i="3"/>
  <c r="R331" i="3"/>
  <c r="R283" i="3"/>
  <c r="R30" i="3"/>
  <c r="R282" i="3"/>
  <c r="R161" i="3"/>
  <c r="R47" i="3"/>
  <c r="R280" i="3"/>
  <c r="R31" i="3"/>
  <c r="R89" i="3"/>
  <c r="R369" i="3"/>
  <c r="R132" i="3"/>
  <c r="R371" i="3"/>
  <c r="R168" i="3"/>
  <c r="R147" i="3"/>
  <c r="R80" i="3"/>
  <c r="R163" i="3"/>
  <c r="R316" i="3"/>
  <c r="R347" i="3"/>
  <c r="R340" i="3"/>
  <c r="R285" i="3"/>
  <c r="R353" i="3"/>
  <c r="R244" i="3"/>
  <c r="Q92" i="3"/>
  <c r="Q338" i="3"/>
  <c r="Q231" i="3"/>
  <c r="Q60" i="3"/>
  <c r="Q227" i="3"/>
  <c r="Q191" i="3"/>
  <c r="Q354" i="3"/>
  <c r="Q63" i="3"/>
  <c r="Q97" i="3"/>
  <c r="Q52" i="3"/>
  <c r="Q153" i="3"/>
  <c r="Q154" i="3"/>
  <c r="Q257" i="3"/>
  <c r="Q119" i="3"/>
  <c r="Q162" i="3"/>
  <c r="Q135" i="3"/>
  <c r="Q216" i="3"/>
  <c r="Q24" i="3"/>
  <c r="Q51" i="3"/>
  <c r="Q297" i="3"/>
  <c r="Q205" i="3"/>
  <c r="Q96" i="3"/>
  <c r="Q284" i="3"/>
  <c r="Q143" i="3"/>
  <c r="Q355" i="3"/>
  <c r="Q58" i="3"/>
  <c r="Q125" i="3"/>
  <c r="Q365" i="3"/>
  <c r="Q292" i="3"/>
  <c r="Q304" i="3"/>
  <c r="Q23" i="3"/>
  <c r="Q358" i="3"/>
  <c r="Q241" i="3"/>
  <c r="Q137" i="3"/>
  <c r="Q43" i="3"/>
  <c r="Q12" i="3"/>
  <c r="Q375" i="3"/>
  <c r="Q113" i="3"/>
  <c r="Q230" i="3"/>
  <c r="Q124" i="3"/>
  <c r="Q271" i="3"/>
  <c r="Q367" i="3"/>
  <c r="Q258" i="3"/>
  <c r="Q121" i="3"/>
  <c r="Q361" i="3"/>
  <c r="Q126" i="3"/>
  <c r="Q343" i="3"/>
  <c r="Q275" i="3"/>
  <c r="Q35" i="3"/>
  <c r="Q301" i="3"/>
  <c r="Q54" i="3"/>
  <c r="Q277" i="3"/>
  <c r="Q323" i="3"/>
  <c r="Q46" i="3"/>
  <c r="Q105" i="3"/>
  <c r="Q49" i="3"/>
  <c r="Q373" i="3"/>
  <c r="Q329" i="3"/>
  <c r="Q170" i="3"/>
  <c r="Q77" i="3"/>
  <c r="Q172" i="3"/>
  <c r="Q40" i="3"/>
  <c r="Q359" i="3"/>
  <c r="Q118" i="3"/>
  <c r="Q265" i="3"/>
  <c r="Q269" i="3"/>
  <c r="Q364" i="3"/>
  <c r="Q242" i="3"/>
  <c r="Q203" i="3"/>
  <c r="Q234" i="3"/>
  <c r="Q351" i="3"/>
  <c r="Q145" i="3"/>
  <c r="Q158" i="3"/>
  <c r="Q308" i="3"/>
  <c r="Q311" i="3"/>
  <c r="Q192" i="3"/>
  <c r="Q362" i="3"/>
  <c r="Q116" i="3"/>
  <c r="Q202" i="3"/>
  <c r="Q190" i="3"/>
  <c r="Q169" i="3"/>
  <c r="Q370" i="3"/>
  <c r="Q50" i="3"/>
  <c r="Q287" i="3"/>
  <c r="Q229" i="3"/>
  <c r="Q176" i="3"/>
  <c r="Q276" i="3"/>
  <c r="Q332" i="3"/>
  <c r="Q56" i="3"/>
  <c r="Q184" i="3"/>
  <c r="Q173" i="3"/>
  <c r="Q232" i="3"/>
  <c r="Q36" i="3"/>
  <c r="Q164" i="3"/>
  <c r="Q272" i="3"/>
  <c r="Q29" i="3"/>
  <c r="Q66" i="3"/>
  <c r="Q178" i="3"/>
  <c r="Q313" i="3"/>
  <c r="Q146" i="3"/>
  <c r="Q302" i="3"/>
  <c r="Q65" i="3"/>
  <c r="Q268" i="3"/>
  <c r="Q321" i="3"/>
  <c r="Q57" i="3"/>
  <c r="Q59" i="3"/>
  <c r="Q315" i="3"/>
  <c r="Q228" i="3"/>
  <c r="Q352" i="3"/>
  <c r="Q127" i="3"/>
  <c r="Q322" i="3"/>
  <c r="Q252" i="3"/>
  <c r="Q142" i="3"/>
  <c r="Q160" i="3"/>
  <c r="Q372" i="3"/>
  <c r="Q151" i="3"/>
  <c r="Q114" i="3"/>
  <c r="Q37" i="3"/>
  <c r="Q212" i="3"/>
  <c r="Q123" i="3"/>
  <c r="Q90" i="3"/>
  <c r="Q88" i="3"/>
  <c r="Q204" i="3"/>
  <c r="Q233" i="3"/>
  <c r="Q245" i="3"/>
  <c r="Q266" i="3"/>
  <c r="Q330" i="3"/>
  <c r="Q62" i="3"/>
  <c r="Q307" i="3"/>
  <c r="Q350" i="3"/>
  <c r="Q253" i="3"/>
  <c r="Q224" i="3"/>
  <c r="Q335" i="3"/>
  <c r="Q312" i="3"/>
  <c r="Q336" i="3"/>
  <c r="Q198" i="3"/>
  <c r="Q363" i="3"/>
  <c r="Q144" i="3"/>
  <c r="Q122" i="3"/>
  <c r="Q267" i="3"/>
  <c r="Q333" i="3"/>
  <c r="Q115" i="3"/>
  <c r="Q222" i="3"/>
  <c r="Q264" i="3"/>
  <c r="Q360" i="3"/>
  <c r="Q235" i="3"/>
  <c r="Q81" i="3"/>
  <c r="Q38" i="3"/>
  <c r="Q305" i="3"/>
  <c r="Q91" i="3"/>
  <c r="Q348" i="3"/>
  <c r="Q306" i="3"/>
  <c r="Q243" i="3"/>
  <c r="Q148" i="3"/>
  <c r="Q320" i="3"/>
  <c r="Q157" i="3"/>
  <c r="Q221" i="3"/>
  <c r="Q274" i="3"/>
  <c r="Q117" i="3"/>
  <c r="Q165" i="3"/>
  <c r="Q278" i="3"/>
  <c r="Q326" i="3"/>
  <c r="Q303" i="3"/>
  <c r="Q223" i="3"/>
  <c r="Q317" i="3"/>
  <c r="Q314" i="3"/>
  <c r="Q368" i="3"/>
  <c r="Q167" i="3"/>
  <c r="Q166" i="3"/>
  <c r="Q225" i="3"/>
  <c r="Q152" i="3"/>
  <c r="Q279" i="3"/>
  <c r="Q273" i="3"/>
  <c r="Q171" i="3"/>
  <c r="Q349" i="3"/>
  <c r="Q220" i="3"/>
  <c r="Q356" i="3"/>
  <c r="Q149" i="3"/>
  <c r="Q310" i="3"/>
  <c r="Q300" i="3"/>
  <c r="Q331" i="3"/>
  <c r="Q283" i="3"/>
  <c r="Q30" i="3"/>
  <c r="Q282" i="3"/>
  <c r="Q161" i="3"/>
  <c r="Q47" i="3"/>
  <c r="Q280" i="3"/>
  <c r="Q31" i="3"/>
  <c r="Q89" i="3"/>
  <c r="Q369" i="3"/>
  <c r="Q132" i="3"/>
  <c r="Q371" i="3"/>
  <c r="Q168" i="3"/>
  <c r="Q147" i="3"/>
  <c r="Q80" i="3"/>
  <c r="Q163" i="3"/>
  <c r="Q316" i="3"/>
  <c r="Q347" i="3"/>
  <c r="Q340" i="3"/>
  <c r="Q285" i="3"/>
  <c r="Q353" i="3"/>
  <c r="Q244" i="3"/>
  <c r="O92" i="3"/>
  <c r="AC379" i="3" l="1"/>
  <c r="AC371" i="3"/>
  <c r="AC363" i="3"/>
  <c r="AC355" i="3"/>
  <c r="AC347" i="3"/>
  <c r="AC339" i="3"/>
  <c r="AC331" i="3"/>
  <c r="AC323" i="3"/>
  <c r="AC315" i="3"/>
  <c r="AC307" i="3"/>
  <c r="AC299" i="3"/>
  <c r="AC291" i="3"/>
  <c r="AC283" i="3"/>
  <c r="AC275" i="3"/>
  <c r="AC267" i="3"/>
  <c r="AC259" i="3"/>
  <c r="AC251" i="3"/>
  <c r="AC243" i="3"/>
  <c r="AC235" i="3"/>
  <c r="AC227" i="3"/>
  <c r="AC219" i="3"/>
  <c r="AC211" i="3"/>
  <c r="AC203" i="3"/>
  <c r="AC195" i="3"/>
  <c r="AC187" i="3"/>
  <c r="AC179" i="3"/>
  <c r="AC171" i="3"/>
  <c r="AC163" i="3"/>
  <c r="AC155" i="3"/>
  <c r="AC147" i="3"/>
  <c r="AC139" i="3"/>
  <c r="AC131" i="3"/>
  <c r="AC123" i="3"/>
  <c r="AC115" i="3"/>
  <c r="AC107" i="3"/>
  <c r="AC99" i="3"/>
  <c r="AC91" i="3"/>
  <c r="AC83" i="3"/>
  <c r="AC378" i="3"/>
  <c r="AC370" i="3"/>
  <c r="AC362" i="3"/>
  <c r="AC354" i="3"/>
  <c r="AC346" i="3"/>
  <c r="AC338" i="3"/>
  <c r="AC330" i="3"/>
  <c r="AC322" i="3"/>
  <c r="AC314" i="3"/>
  <c r="AC306" i="3"/>
  <c r="AC298" i="3"/>
  <c r="AC290" i="3"/>
  <c r="AC282" i="3"/>
  <c r="AC274" i="3"/>
  <c r="AC266" i="3"/>
  <c r="AC258" i="3"/>
  <c r="AC250" i="3"/>
  <c r="AC242" i="3"/>
  <c r="AC234" i="3"/>
  <c r="AC226" i="3"/>
  <c r="AC218" i="3"/>
  <c r="AC210" i="3"/>
  <c r="AC202" i="3"/>
  <c r="AC194" i="3"/>
  <c r="AC186" i="3"/>
  <c r="AC178" i="3"/>
  <c r="AC170" i="3"/>
  <c r="AC162" i="3"/>
  <c r="AC154" i="3"/>
  <c r="AC146" i="3"/>
  <c r="AC138" i="3"/>
  <c r="AC130" i="3"/>
  <c r="AC122" i="3"/>
  <c r="AC114" i="3"/>
  <c r="AC106" i="3"/>
  <c r="AC98" i="3"/>
  <c r="AC90" i="3"/>
  <c r="AC82" i="3"/>
  <c r="AC377" i="3"/>
  <c r="AC369" i="3"/>
  <c r="AC361" i="3"/>
  <c r="AC353" i="3"/>
  <c r="AC345" i="3"/>
  <c r="AC337" i="3"/>
  <c r="AC329" i="3"/>
  <c r="AC321" i="3"/>
  <c r="AC313" i="3"/>
  <c r="AC305" i="3"/>
  <c r="AC297" i="3"/>
  <c r="AC289" i="3"/>
  <c r="AC281" i="3"/>
  <c r="AC273" i="3"/>
  <c r="AC265" i="3"/>
  <c r="AC257" i="3"/>
  <c r="AC249" i="3"/>
  <c r="AC241" i="3"/>
  <c r="AC233" i="3"/>
  <c r="AC225" i="3"/>
  <c r="AC217" i="3"/>
  <c r="AC209" i="3"/>
  <c r="AC201" i="3"/>
  <c r="AC193" i="3"/>
  <c r="AC185" i="3"/>
  <c r="AC177" i="3"/>
  <c r="AC169" i="3"/>
  <c r="AC161" i="3"/>
  <c r="AC153" i="3"/>
  <c r="AC145" i="3"/>
  <c r="AC137" i="3"/>
  <c r="AC129" i="3"/>
  <c r="AC121" i="3"/>
  <c r="AC113" i="3"/>
  <c r="AC105" i="3"/>
  <c r="AC97" i="3"/>
  <c r="AC89" i="3"/>
  <c r="AC81" i="3"/>
  <c r="AC376" i="3"/>
  <c r="AC368" i="3"/>
  <c r="AC360" i="3"/>
  <c r="AC352" i="3"/>
  <c r="AC344" i="3"/>
  <c r="AC336" i="3"/>
  <c r="AC328" i="3"/>
  <c r="AC320" i="3"/>
  <c r="AC312" i="3"/>
  <c r="AC304" i="3"/>
  <c r="AC296" i="3"/>
  <c r="AC288" i="3"/>
  <c r="AC280" i="3"/>
  <c r="AC272" i="3"/>
  <c r="AC264" i="3"/>
  <c r="AC256" i="3"/>
  <c r="AC248" i="3"/>
  <c r="AC240" i="3"/>
  <c r="AC232" i="3"/>
  <c r="AC224" i="3"/>
  <c r="AC216" i="3"/>
  <c r="AC208" i="3"/>
  <c r="AC200" i="3"/>
  <c r="AC192" i="3"/>
  <c r="AC184" i="3"/>
  <c r="AC176" i="3"/>
  <c r="AC168" i="3"/>
  <c r="AC160" i="3"/>
  <c r="AC152" i="3"/>
  <c r="AC144" i="3"/>
  <c r="AC136" i="3"/>
  <c r="AC128" i="3"/>
  <c r="AC120" i="3"/>
  <c r="AC112" i="3"/>
  <c r="AC104" i="3"/>
  <c r="AC96" i="3"/>
  <c r="AC88" i="3"/>
  <c r="AC80" i="3"/>
  <c r="AC375" i="3"/>
  <c r="AC367" i="3"/>
  <c r="AC359" i="3"/>
  <c r="AC351" i="3"/>
  <c r="AC343" i="3"/>
  <c r="AC335" i="3"/>
  <c r="AC327" i="3"/>
  <c r="AC319" i="3"/>
  <c r="AC311" i="3"/>
  <c r="AC303" i="3"/>
  <c r="AC295" i="3"/>
  <c r="AC287" i="3"/>
  <c r="AC279" i="3"/>
  <c r="AC271" i="3"/>
  <c r="AC263" i="3"/>
  <c r="AC255" i="3"/>
  <c r="AC247" i="3"/>
  <c r="AC239" i="3"/>
  <c r="AC231" i="3"/>
  <c r="AC223" i="3"/>
  <c r="AC215" i="3"/>
  <c r="AC207" i="3"/>
  <c r="AC199" i="3"/>
  <c r="AC191" i="3"/>
  <c r="AC183" i="3"/>
  <c r="AC175" i="3"/>
  <c r="AC167" i="3"/>
  <c r="AC159" i="3"/>
  <c r="AC151" i="3"/>
  <c r="AC143" i="3"/>
  <c r="AC135" i="3"/>
  <c r="AC127" i="3"/>
  <c r="AC119" i="3"/>
  <c r="AC111" i="3"/>
  <c r="AC103" i="3"/>
  <c r="AC95" i="3"/>
  <c r="AC87" i="3"/>
  <c r="AC79" i="3"/>
  <c r="AC374" i="3"/>
  <c r="AC366" i="3"/>
  <c r="AC358" i="3"/>
  <c r="AC350" i="3"/>
  <c r="AC342" i="3"/>
  <c r="AC334" i="3"/>
  <c r="AC326" i="3"/>
  <c r="AC318" i="3"/>
  <c r="AC310" i="3"/>
  <c r="AC302" i="3"/>
  <c r="AC294" i="3"/>
  <c r="AC286" i="3"/>
  <c r="AC278" i="3"/>
  <c r="AC270" i="3"/>
  <c r="AC262" i="3"/>
  <c r="AC254" i="3"/>
  <c r="AC246" i="3"/>
  <c r="AC238" i="3"/>
  <c r="AC230" i="3"/>
  <c r="AC222" i="3"/>
  <c r="AC214" i="3"/>
  <c r="AC206" i="3"/>
  <c r="AC198" i="3"/>
  <c r="AC190" i="3"/>
  <c r="AC182" i="3"/>
  <c r="AC174" i="3"/>
  <c r="AC166" i="3"/>
  <c r="AC158" i="3"/>
  <c r="AC150" i="3"/>
  <c r="AC142" i="3"/>
  <c r="AC134" i="3"/>
  <c r="AC126" i="3"/>
  <c r="AC118" i="3"/>
  <c r="AC110" i="3"/>
  <c r="AC102" i="3"/>
  <c r="AC94" i="3"/>
  <c r="AC86" i="3"/>
  <c r="AC78" i="3"/>
  <c r="AC373" i="3"/>
  <c r="AC365" i="3"/>
  <c r="AC357" i="3"/>
  <c r="AC349" i="3"/>
  <c r="AC341" i="3"/>
  <c r="AC333" i="3"/>
  <c r="AC325" i="3"/>
  <c r="AC317" i="3"/>
  <c r="AC309" i="3"/>
  <c r="AC301" i="3"/>
  <c r="AC293" i="3"/>
  <c r="AC285" i="3"/>
  <c r="AC277" i="3"/>
  <c r="AC269" i="3"/>
  <c r="AC261" i="3"/>
  <c r="AC253" i="3"/>
  <c r="AC245" i="3"/>
  <c r="AC237" i="3"/>
  <c r="AC229" i="3"/>
  <c r="AC221" i="3"/>
  <c r="AC213" i="3"/>
  <c r="AC205" i="3"/>
  <c r="AC197" i="3"/>
  <c r="AC189" i="3"/>
  <c r="AC181" i="3"/>
  <c r="AC173" i="3"/>
  <c r="AC165" i="3"/>
  <c r="AC157" i="3"/>
  <c r="AC149" i="3"/>
  <c r="AC141" i="3"/>
  <c r="AC133" i="3"/>
  <c r="AC125" i="3"/>
  <c r="AC117" i="3"/>
  <c r="AC109" i="3"/>
  <c r="AC101" i="3"/>
  <c r="AC93" i="3"/>
  <c r="AC85" i="3"/>
  <c r="AC77" i="3"/>
  <c r="AC380" i="3"/>
  <c r="AC372" i="3"/>
  <c r="AC364" i="3"/>
  <c r="AC356" i="3"/>
  <c r="AC348" i="3"/>
  <c r="AC340" i="3"/>
  <c r="AC332" i="3"/>
  <c r="AC324" i="3"/>
  <c r="AC316" i="3"/>
  <c r="AC308" i="3"/>
  <c r="AC300" i="3"/>
  <c r="AC292" i="3"/>
  <c r="AC284" i="3"/>
  <c r="AC276" i="3"/>
  <c r="AC268" i="3"/>
  <c r="AC260" i="3"/>
  <c r="AC252" i="3"/>
  <c r="AC244" i="3"/>
  <c r="AC236" i="3"/>
  <c r="AC228" i="3"/>
  <c r="AC220" i="3"/>
  <c r="AC212" i="3"/>
  <c r="AC204" i="3"/>
  <c r="AC196" i="3"/>
  <c r="AC188" i="3"/>
  <c r="AC180" i="3"/>
  <c r="AC172" i="3"/>
  <c r="AC164" i="3"/>
  <c r="AC156" i="3"/>
  <c r="AC148" i="3"/>
  <c r="AC140" i="3"/>
  <c r="AC132" i="3"/>
  <c r="AC124" i="3"/>
  <c r="AC116" i="3"/>
  <c r="AC108" i="3"/>
  <c r="AC100" i="3"/>
  <c r="AC92" i="3"/>
  <c r="AC84" i="3"/>
  <c r="AC76" i="3"/>
  <c r="AC75" i="3"/>
  <c r="AC67" i="3"/>
  <c r="AC59" i="3"/>
  <c r="AC51" i="3"/>
  <c r="AC43" i="3"/>
  <c r="AC35" i="3"/>
  <c r="AC27" i="3"/>
  <c r="AC19" i="3"/>
  <c r="AC11" i="3"/>
  <c r="AC74" i="3"/>
  <c r="AC66" i="3"/>
  <c r="AC58" i="3"/>
  <c r="AC50" i="3"/>
  <c r="AC42" i="3"/>
  <c r="AC34" i="3"/>
  <c r="AC26" i="3"/>
  <c r="AC18" i="3"/>
  <c r="AC10" i="3"/>
  <c r="AC49" i="3"/>
  <c r="AC17" i="3"/>
  <c r="AC72" i="3"/>
  <c r="AC64" i="3"/>
  <c r="AC56" i="3"/>
  <c r="AC48" i="3"/>
  <c r="AC40" i="3"/>
  <c r="AC32" i="3"/>
  <c r="AC24" i="3"/>
  <c r="AC16" i="3"/>
  <c r="AC8" i="3"/>
  <c r="AC52" i="3"/>
  <c r="AC36" i="3"/>
  <c r="AC12" i="3"/>
  <c r="AC57" i="3"/>
  <c r="AC33" i="3"/>
  <c r="AC71" i="3"/>
  <c r="AC63" i="3"/>
  <c r="AC55" i="3"/>
  <c r="AC47" i="3"/>
  <c r="AC39" i="3"/>
  <c r="AC31" i="3"/>
  <c r="AC23" i="3"/>
  <c r="AC15" i="3"/>
  <c r="AC7" i="3"/>
  <c r="AC60" i="3"/>
  <c r="AC44" i="3"/>
  <c r="AC28" i="3"/>
  <c r="AC41" i="3"/>
  <c r="AC25" i="3"/>
  <c r="AC70" i="3"/>
  <c r="AC62" i="3"/>
  <c r="AC54" i="3"/>
  <c r="AC46" i="3"/>
  <c r="AC38" i="3"/>
  <c r="AC30" i="3"/>
  <c r="AC22" i="3"/>
  <c r="AC14" i="3"/>
  <c r="AC6" i="3"/>
  <c r="AC65" i="3"/>
  <c r="AC69" i="3"/>
  <c r="AC61" i="3"/>
  <c r="AC53" i="3"/>
  <c r="AC45" i="3"/>
  <c r="AC37" i="3"/>
  <c r="AC29" i="3"/>
  <c r="AC21" i="3"/>
  <c r="AC13" i="3"/>
  <c r="AC68" i="3"/>
  <c r="AC20" i="3"/>
  <c r="AC73" i="3"/>
  <c r="AC9" i="3"/>
  <c r="Z7" i="3"/>
  <c r="Z15" i="3"/>
  <c r="Z23" i="3"/>
  <c r="Z31" i="3"/>
  <c r="Z39" i="3"/>
  <c r="Z47" i="3"/>
  <c r="Z55" i="3"/>
  <c r="Z63" i="3"/>
  <c r="Z71" i="3"/>
  <c r="Z79" i="3"/>
  <c r="Z87" i="3"/>
  <c r="Z95" i="3"/>
  <c r="Z103" i="3"/>
  <c r="Z111" i="3"/>
  <c r="Z119" i="3"/>
  <c r="Z127" i="3"/>
  <c r="Z135" i="3"/>
  <c r="Z143" i="3"/>
  <c r="Z151" i="3"/>
  <c r="Z159" i="3"/>
  <c r="Z167" i="3"/>
  <c r="Z175" i="3"/>
  <c r="Z183" i="3"/>
  <c r="Z191" i="3"/>
  <c r="Z199" i="3"/>
  <c r="Z207" i="3"/>
  <c r="Z215" i="3"/>
  <c r="Z223" i="3"/>
  <c r="Z231" i="3"/>
  <c r="Z239" i="3"/>
  <c r="Z247" i="3"/>
  <c r="Z255" i="3"/>
  <c r="Z263" i="3"/>
  <c r="Z271" i="3"/>
  <c r="Z279" i="3"/>
  <c r="Z287" i="3"/>
  <c r="Z295" i="3"/>
  <c r="Z303" i="3"/>
  <c r="Z311" i="3"/>
  <c r="Z319" i="3"/>
  <c r="Z327" i="3"/>
  <c r="Z335" i="3"/>
  <c r="Z343" i="3"/>
  <c r="Z351" i="3"/>
  <c r="Z359" i="3"/>
  <c r="Z367" i="3"/>
  <c r="Z375" i="3"/>
  <c r="Z8" i="3"/>
  <c r="Z16" i="3"/>
  <c r="Z24" i="3"/>
  <c r="Z32" i="3"/>
  <c r="Z40" i="3"/>
  <c r="Z48" i="3"/>
  <c r="Z56" i="3"/>
  <c r="Z64" i="3"/>
  <c r="Z72" i="3"/>
  <c r="Z80" i="3"/>
  <c r="Z88" i="3"/>
  <c r="Z96" i="3"/>
  <c r="Z104" i="3"/>
  <c r="Z112" i="3"/>
  <c r="Z120" i="3"/>
  <c r="Z128" i="3"/>
  <c r="Z136" i="3"/>
  <c r="Z144" i="3"/>
  <c r="Z152" i="3"/>
  <c r="Z160" i="3"/>
  <c r="Z168" i="3"/>
  <c r="Z176" i="3"/>
  <c r="Z184" i="3"/>
  <c r="Z192" i="3"/>
  <c r="Z200" i="3"/>
  <c r="Z208" i="3"/>
  <c r="Z216" i="3"/>
  <c r="Z224" i="3"/>
  <c r="Z232" i="3"/>
  <c r="Z240" i="3"/>
  <c r="Z248" i="3"/>
  <c r="Z256" i="3"/>
  <c r="Z264" i="3"/>
  <c r="Z272" i="3"/>
  <c r="Z280" i="3"/>
  <c r="Z288" i="3"/>
  <c r="Z296" i="3"/>
  <c r="Z304" i="3"/>
  <c r="Z312" i="3"/>
  <c r="Z320" i="3"/>
  <c r="Z328" i="3"/>
  <c r="Z336" i="3"/>
  <c r="Z344" i="3"/>
  <c r="Z352" i="3"/>
  <c r="Z360" i="3"/>
  <c r="Z368" i="3"/>
  <c r="Z376" i="3"/>
  <c r="Z9" i="3"/>
  <c r="Z17" i="3"/>
  <c r="Z25" i="3"/>
  <c r="Z33" i="3"/>
  <c r="Z41" i="3"/>
  <c r="Z49" i="3"/>
  <c r="Z57" i="3"/>
  <c r="Z65" i="3"/>
  <c r="Z73" i="3"/>
  <c r="Z81" i="3"/>
  <c r="Z89" i="3"/>
  <c r="Z97" i="3"/>
  <c r="Z105" i="3"/>
  <c r="Z113" i="3"/>
  <c r="Z121" i="3"/>
  <c r="Z129" i="3"/>
  <c r="Z137" i="3"/>
  <c r="Z145" i="3"/>
  <c r="Z153" i="3"/>
  <c r="Z161" i="3"/>
  <c r="Z169" i="3"/>
  <c r="Z177" i="3"/>
  <c r="Z185" i="3"/>
  <c r="Z193" i="3"/>
  <c r="Z201" i="3"/>
  <c r="Z209" i="3"/>
  <c r="Z217" i="3"/>
  <c r="Z225" i="3"/>
  <c r="Z233" i="3"/>
  <c r="Z241" i="3"/>
  <c r="Z249" i="3"/>
  <c r="Z257" i="3"/>
  <c r="Z265" i="3"/>
  <c r="Z273" i="3"/>
  <c r="Z281" i="3"/>
  <c r="Z289" i="3"/>
  <c r="Z297" i="3"/>
  <c r="Z305" i="3"/>
  <c r="Z313" i="3"/>
  <c r="Z321" i="3"/>
  <c r="Z329" i="3"/>
  <c r="Z337" i="3"/>
  <c r="Z345" i="3"/>
  <c r="Z353" i="3"/>
  <c r="Z361" i="3"/>
  <c r="Z369" i="3"/>
  <c r="Z377" i="3"/>
  <c r="Z10" i="3"/>
  <c r="Z18" i="3"/>
  <c r="Z26" i="3"/>
  <c r="Z34" i="3"/>
  <c r="Z42" i="3"/>
  <c r="Z50" i="3"/>
  <c r="Z58" i="3"/>
  <c r="Z66" i="3"/>
  <c r="Z74" i="3"/>
  <c r="Z82" i="3"/>
  <c r="Z90" i="3"/>
  <c r="Z98" i="3"/>
  <c r="Z106" i="3"/>
  <c r="Z114" i="3"/>
  <c r="Z122" i="3"/>
  <c r="Z130" i="3"/>
  <c r="Z138" i="3"/>
  <c r="Z146" i="3"/>
  <c r="Z154" i="3"/>
  <c r="Z162" i="3"/>
  <c r="Z170" i="3"/>
  <c r="Z178" i="3"/>
  <c r="Z186" i="3"/>
  <c r="Z194" i="3"/>
  <c r="Z202" i="3"/>
  <c r="Z210" i="3"/>
  <c r="Z218" i="3"/>
  <c r="Z226" i="3"/>
  <c r="Z234" i="3"/>
  <c r="Z242" i="3"/>
  <c r="Z250" i="3"/>
  <c r="Z258" i="3"/>
  <c r="Z266" i="3"/>
  <c r="Z274" i="3"/>
  <c r="Z282" i="3"/>
  <c r="Z290" i="3"/>
  <c r="Z298" i="3"/>
  <c r="Z306" i="3"/>
  <c r="Z314" i="3"/>
  <c r="Z322" i="3"/>
  <c r="Z330" i="3"/>
  <c r="Z338" i="3"/>
  <c r="Z346" i="3"/>
  <c r="Z354" i="3"/>
  <c r="Z362" i="3"/>
  <c r="Z370" i="3"/>
  <c r="Z378" i="3"/>
  <c r="Z11" i="3"/>
  <c r="Z19" i="3"/>
  <c r="Z27" i="3"/>
  <c r="Z35" i="3"/>
  <c r="Z43" i="3"/>
  <c r="Z51" i="3"/>
  <c r="Z59" i="3"/>
  <c r="Z67" i="3"/>
  <c r="Z75" i="3"/>
  <c r="Z83" i="3"/>
  <c r="Z91" i="3"/>
  <c r="Z99" i="3"/>
  <c r="Z107" i="3"/>
  <c r="Z115" i="3"/>
  <c r="Z123" i="3"/>
  <c r="Z131" i="3"/>
  <c r="Z139" i="3"/>
  <c r="Z147" i="3"/>
  <c r="Z155" i="3"/>
  <c r="Z163" i="3"/>
  <c r="Z171" i="3"/>
  <c r="Z179" i="3"/>
  <c r="Z187" i="3"/>
  <c r="Z195" i="3"/>
  <c r="Z203" i="3"/>
  <c r="Z211" i="3"/>
  <c r="Z219" i="3"/>
  <c r="Z227" i="3"/>
  <c r="Z235" i="3"/>
  <c r="Z243" i="3"/>
  <c r="Z251" i="3"/>
  <c r="Z259" i="3"/>
  <c r="Z267" i="3"/>
  <c r="Z275" i="3"/>
  <c r="Z283" i="3"/>
  <c r="Z291" i="3"/>
  <c r="Z299" i="3"/>
  <c r="Z307" i="3"/>
  <c r="Z315" i="3"/>
  <c r="Z323" i="3"/>
  <c r="Z331" i="3"/>
  <c r="Z339" i="3"/>
  <c r="Z347" i="3"/>
  <c r="Z355" i="3"/>
  <c r="Z363" i="3"/>
  <c r="Z371" i="3"/>
  <c r="Z379" i="3"/>
  <c r="Z12" i="3"/>
  <c r="Z20" i="3"/>
  <c r="Z28" i="3"/>
  <c r="Z36" i="3"/>
  <c r="Z44" i="3"/>
  <c r="Z52" i="3"/>
  <c r="Z60" i="3"/>
  <c r="Z68" i="3"/>
  <c r="Z76" i="3"/>
  <c r="Z84" i="3"/>
  <c r="Z92" i="3"/>
  <c r="Z100" i="3"/>
  <c r="Z108" i="3"/>
  <c r="Z116" i="3"/>
  <c r="Z124" i="3"/>
  <c r="Z132" i="3"/>
  <c r="Z140" i="3"/>
  <c r="Z148" i="3"/>
  <c r="Z156" i="3"/>
  <c r="Z164" i="3"/>
  <c r="Z172" i="3"/>
  <c r="Z180" i="3"/>
  <c r="Z188" i="3"/>
  <c r="Z196" i="3"/>
  <c r="Z204" i="3"/>
  <c r="Z212" i="3"/>
  <c r="Z220" i="3"/>
  <c r="Z228" i="3"/>
  <c r="Z236" i="3"/>
  <c r="Z244" i="3"/>
  <c r="Z252" i="3"/>
  <c r="Z260" i="3"/>
  <c r="Z268" i="3"/>
  <c r="Z276" i="3"/>
  <c r="Z284" i="3"/>
  <c r="Z292" i="3"/>
  <c r="Z300" i="3"/>
  <c r="Z308" i="3"/>
  <c r="Z316" i="3"/>
  <c r="Z324" i="3"/>
  <c r="Z332" i="3"/>
  <c r="Z340" i="3"/>
  <c r="Z348" i="3"/>
  <c r="Z356" i="3"/>
  <c r="Z364" i="3"/>
  <c r="Z372" i="3"/>
  <c r="Z380" i="3"/>
  <c r="Z13" i="3"/>
  <c r="Z21" i="3"/>
  <c r="Z29" i="3"/>
  <c r="Z37" i="3"/>
  <c r="Z45" i="3"/>
  <c r="Z53" i="3"/>
  <c r="Z61" i="3"/>
  <c r="Z69" i="3"/>
  <c r="Z77" i="3"/>
  <c r="Z85" i="3"/>
  <c r="Z93" i="3"/>
  <c r="Z101" i="3"/>
  <c r="Z109" i="3"/>
  <c r="Z117" i="3"/>
  <c r="Z125" i="3"/>
  <c r="Z133" i="3"/>
  <c r="Z141" i="3"/>
  <c r="Z149" i="3"/>
  <c r="Z157" i="3"/>
  <c r="Z165" i="3"/>
  <c r="Z173" i="3"/>
  <c r="Z181" i="3"/>
  <c r="Z189" i="3"/>
  <c r="Z197" i="3"/>
  <c r="Z205" i="3"/>
  <c r="Z213" i="3"/>
  <c r="Z221" i="3"/>
  <c r="Z229" i="3"/>
  <c r="Z237" i="3"/>
  <c r="Z245" i="3"/>
  <c r="Z253" i="3"/>
  <c r="Z261" i="3"/>
  <c r="Z269" i="3"/>
  <c r="Z277" i="3"/>
  <c r="Z285" i="3"/>
  <c r="Z293" i="3"/>
  <c r="Z301" i="3"/>
  <c r="Z309" i="3"/>
  <c r="Z317" i="3"/>
  <c r="Z325" i="3"/>
  <c r="Z333" i="3"/>
  <c r="Z341" i="3"/>
  <c r="Z349" i="3"/>
  <c r="Z357" i="3"/>
  <c r="Z365" i="3"/>
  <c r="Z373" i="3"/>
  <c r="Z6" i="3"/>
  <c r="Z14" i="3"/>
  <c r="Z22" i="3"/>
  <c r="Z30" i="3"/>
  <c r="Z38" i="3"/>
  <c r="Z46" i="3"/>
  <c r="Z54" i="3"/>
  <c r="Z62" i="3"/>
  <c r="Z70" i="3"/>
  <c r="Z78" i="3"/>
  <c r="Z86" i="3"/>
  <c r="Z94" i="3"/>
  <c r="Z102" i="3"/>
  <c r="Z110" i="3"/>
  <c r="Z118" i="3"/>
  <c r="Z126" i="3"/>
  <c r="Z134" i="3"/>
  <c r="Z142" i="3"/>
  <c r="Z150" i="3"/>
  <c r="Z158" i="3"/>
  <c r="Z166" i="3"/>
  <c r="Z174" i="3"/>
  <c r="Z182" i="3"/>
  <c r="Z190" i="3"/>
  <c r="Z198" i="3"/>
  <c r="Z206" i="3"/>
  <c r="Z214" i="3"/>
  <c r="Z222" i="3"/>
  <c r="Z230" i="3"/>
  <c r="Z238" i="3"/>
  <c r="Z246" i="3"/>
  <c r="Z254" i="3"/>
  <c r="Z262" i="3"/>
  <c r="Z270" i="3"/>
  <c r="Z278" i="3"/>
  <c r="Z286" i="3"/>
  <c r="Z294" i="3"/>
  <c r="Z302" i="3"/>
  <c r="Z310" i="3"/>
  <c r="Z318" i="3"/>
  <c r="Z326" i="3"/>
  <c r="Z334" i="3"/>
  <c r="Z342" i="3"/>
  <c r="Z350" i="3"/>
  <c r="Z358" i="3"/>
  <c r="Z366" i="3"/>
  <c r="Z374" i="3"/>
  <c r="R2" i="3"/>
  <c r="P2" i="3"/>
  <c r="Q2" i="3"/>
  <c r="W2" i="3"/>
  <c r="X2" i="3"/>
  <c r="V2" i="3"/>
  <c r="U2" i="3"/>
  <c r="S2" i="3"/>
  <c r="T2" i="3"/>
  <c r="AE191" i="3" l="1"/>
  <c r="AE267" i="3"/>
  <c r="AE234" i="3"/>
  <c r="AE173" i="3"/>
  <c r="AE36" i="3"/>
  <c r="AE320" i="3"/>
  <c r="AE221" i="3"/>
  <c r="AE125" i="3"/>
  <c r="AE292" i="3"/>
  <c r="AE113" i="3"/>
  <c r="AE170" i="3"/>
  <c r="AE172" i="3"/>
  <c r="AE204" i="3"/>
  <c r="AE245" i="3"/>
  <c r="AE280" i="3"/>
  <c r="AE89" i="3"/>
  <c r="AE350" i="3"/>
  <c r="AE31" i="3"/>
  <c r="AE256" i="3"/>
  <c r="AE6" i="3"/>
  <c r="AE290" i="3"/>
  <c r="AE13" i="3"/>
  <c r="AE200" i="3"/>
  <c r="AE20" i="3"/>
  <c r="AE67" i="3"/>
  <c r="AE197" i="3"/>
  <c r="AE94" i="3"/>
  <c r="AE249" i="3"/>
  <c r="AE293" i="3"/>
  <c r="AE100" i="3"/>
  <c r="AE180" i="3"/>
  <c r="AE28" i="3"/>
  <c r="AE194" i="3"/>
  <c r="AE25" i="3"/>
  <c r="AE15" i="3"/>
  <c r="AE120" i="3"/>
  <c r="AE209" i="3"/>
  <c r="AE55" i="3"/>
  <c r="AE339" i="3"/>
  <c r="AE299" i="3"/>
  <c r="AE238" i="3"/>
  <c r="AE107" i="3"/>
  <c r="AE140" i="3"/>
  <c r="AE109" i="3"/>
  <c r="AE188" i="3"/>
  <c r="AE262" i="3"/>
  <c r="AE240" i="3"/>
  <c r="AE185" i="3"/>
  <c r="AE237" i="3"/>
  <c r="AE95" i="3"/>
  <c r="AE85" i="3"/>
  <c r="AE78" i="3"/>
  <c r="AE325" i="3"/>
  <c r="AE182" i="3"/>
  <c r="AE286" i="3"/>
  <c r="AE104" i="3"/>
  <c r="AE53" i="3"/>
  <c r="AE139" i="3"/>
  <c r="AE73" i="3"/>
  <c r="AE211" i="3"/>
  <c r="AE255" i="3"/>
  <c r="AE341" i="3"/>
  <c r="AE289" i="3"/>
  <c r="AE295" i="3"/>
  <c r="AE376" i="3"/>
  <c r="AE251" i="3"/>
  <c r="AE93" i="3"/>
  <c r="AE136" i="3"/>
  <c r="AE9" i="3"/>
  <c r="AE219" i="3"/>
  <c r="AE17" i="3"/>
  <c r="AE99" i="3"/>
  <c r="AE345" i="3"/>
  <c r="AE247" i="3"/>
  <c r="AE298" i="3"/>
  <c r="AE108" i="3"/>
  <c r="AE291" i="3"/>
  <c r="AE189" i="3"/>
  <c r="AE79" i="3"/>
  <c r="AE22" i="3"/>
  <c r="AE69" i="3"/>
  <c r="AE106" i="3"/>
  <c r="AE110" i="3"/>
  <c r="AE380" i="3"/>
  <c r="AE87" i="3"/>
  <c r="AE19" i="3"/>
  <c r="AE42" i="3"/>
  <c r="AE196" i="3"/>
  <c r="AE45" i="3"/>
  <c r="AE357" i="3"/>
  <c r="AE41" i="3"/>
  <c r="AE76" i="3"/>
  <c r="AE27" i="3"/>
  <c r="AE193" i="3"/>
  <c r="AE141" i="3"/>
  <c r="AE377" i="3"/>
  <c r="AE10" i="3"/>
  <c r="AE7" i="3"/>
  <c r="AE74" i="3"/>
  <c r="AE207" i="3"/>
  <c r="AE72" i="3"/>
  <c r="AE210" i="3"/>
  <c r="AE214" i="3"/>
  <c r="AE103" i="3"/>
  <c r="AE187" i="3"/>
  <c r="AE261" i="3"/>
  <c r="AE337" i="3"/>
  <c r="AE112" i="3"/>
  <c r="AE102" i="3"/>
  <c r="AE318" i="3"/>
  <c r="AE8" i="3"/>
  <c r="AE218" i="3"/>
  <c r="AE130" i="3"/>
  <c r="AE324" i="3"/>
  <c r="AE181" i="3"/>
  <c r="AE236" i="3"/>
  <c r="AE246" i="3"/>
  <c r="AE128" i="3"/>
  <c r="AE133" i="3"/>
  <c r="AE21" i="3"/>
  <c r="AE68" i="3"/>
  <c r="AE254" i="3"/>
  <c r="AE378" i="3"/>
  <c r="AE64" i="3"/>
  <c r="AE294" i="3"/>
  <c r="AE101" i="3"/>
  <c r="AE250" i="3"/>
  <c r="AE248" i="3"/>
  <c r="AE195" i="3"/>
  <c r="AE44" i="3"/>
  <c r="AE16" i="3"/>
  <c r="AE98" i="3"/>
  <c r="AE344" i="3"/>
  <c r="AE346" i="3"/>
  <c r="AE217" i="3"/>
  <c r="AE14" i="3"/>
  <c r="AE131" i="3"/>
  <c r="AE263" i="3"/>
  <c r="AE239" i="3"/>
  <c r="AE186" i="3"/>
  <c r="AE138" i="3"/>
  <c r="AE11" i="3"/>
  <c r="AE86" i="3"/>
  <c r="AE18" i="3"/>
  <c r="AE70" i="3"/>
  <c r="AE111" i="3"/>
  <c r="AE175" i="3"/>
  <c r="AE379" i="3"/>
  <c r="AE84" i="3"/>
  <c r="AE75" i="3"/>
  <c r="AE26" i="3"/>
  <c r="AE208" i="3"/>
  <c r="AE296" i="3"/>
  <c r="AE71" i="3"/>
  <c r="AE213" i="3"/>
  <c r="AE129" i="3"/>
  <c r="AE334" i="3"/>
  <c r="AE201" i="3"/>
  <c r="AE134" i="3"/>
  <c r="AE61" i="3"/>
  <c r="AE179" i="3"/>
  <c r="AE288" i="3"/>
  <c r="AE260" i="3"/>
  <c r="AE183" i="3"/>
  <c r="AE319" i="3"/>
  <c r="AE155" i="3"/>
  <c r="AE34" i="3"/>
  <c r="AE82" i="3"/>
  <c r="AE177" i="3"/>
  <c r="AE156" i="3"/>
  <c r="AE174" i="3"/>
  <c r="AE342" i="3"/>
  <c r="AE309" i="3"/>
  <c r="AE199" i="3"/>
  <c r="AE270" i="3"/>
  <c r="AE33" i="3"/>
  <c r="AE32" i="3"/>
  <c r="AE226" i="3"/>
  <c r="AE215" i="3"/>
  <c r="AE327" i="3"/>
  <c r="AE366" i="3"/>
  <c r="AE374" i="3"/>
  <c r="AE328" i="3"/>
  <c r="AE150" i="3"/>
  <c r="AE83" i="3"/>
  <c r="AE206" i="3"/>
  <c r="AE159" i="3"/>
  <c r="AE39" i="3"/>
  <c r="AE48" i="3"/>
  <c r="AE259" i="3"/>
  <c r="AE281" i="3"/>
  <c r="AE153" i="3"/>
  <c r="AE122" i="3"/>
  <c r="AE362" i="3"/>
  <c r="AE117" i="3"/>
  <c r="AE51" i="3"/>
  <c r="AE50" i="3"/>
  <c r="AE81" i="3"/>
  <c r="AE228" i="3"/>
  <c r="AE205" i="3"/>
  <c r="AE229" i="3"/>
  <c r="AE305" i="3"/>
  <c r="AE308" i="3"/>
  <c r="AE304" i="3"/>
  <c r="AE164" i="3"/>
  <c r="AE274" i="3"/>
  <c r="AE222" i="3"/>
  <c r="AE367" i="3"/>
  <c r="AE162" i="3"/>
  <c r="AE202" i="3"/>
  <c r="AE349" i="3"/>
  <c r="AE184" i="3"/>
  <c r="AE358" i="3"/>
  <c r="AE29" i="3"/>
  <c r="AE178" i="3"/>
  <c r="AE92" i="3"/>
  <c r="AE265" i="3"/>
  <c r="AE307" i="3"/>
  <c r="AE168" i="3"/>
  <c r="AE279" i="3"/>
  <c r="AE65" i="3"/>
  <c r="AE314" i="3"/>
  <c r="AE368" i="3"/>
  <c r="AE160" i="3"/>
  <c r="AE284" i="3"/>
  <c r="AE276" i="3"/>
  <c r="AE132" i="3"/>
  <c r="AE88" i="3"/>
  <c r="AE124" i="3"/>
  <c r="AE321" i="3"/>
  <c r="AE144" i="3"/>
  <c r="AE97" i="3"/>
  <c r="AE158" i="3"/>
  <c r="AE363" i="3"/>
  <c r="AE353" i="3"/>
  <c r="AE163" i="3"/>
  <c r="AE43" i="3"/>
  <c r="AE313" i="3"/>
  <c r="AE303" i="3"/>
  <c r="AE365" i="3"/>
  <c r="AE375" i="3"/>
  <c r="AE302" i="3"/>
  <c r="AE317" i="3"/>
  <c r="AE47" i="3"/>
  <c r="AE126" i="3"/>
  <c r="AE127" i="3"/>
  <c r="AE171" i="3"/>
  <c r="AE30" i="3"/>
  <c r="AE225" i="3"/>
  <c r="AE23" i="3"/>
  <c r="AE272" i="3"/>
  <c r="AE252" i="3"/>
  <c r="AE235" i="3"/>
  <c r="AE275" i="3"/>
  <c r="AE123" i="3"/>
  <c r="AE326" i="3"/>
  <c r="AE216" i="3"/>
  <c r="AE169" i="3"/>
  <c r="AE360" i="3"/>
  <c r="AE52" i="3"/>
  <c r="AE58" i="3"/>
  <c r="AE315" i="3"/>
  <c r="AE146" i="3"/>
  <c r="AE361" i="3"/>
  <c r="AE273" i="3"/>
  <c r="AE277" i="3"/>
  <c r="AE46" i="3"/>
  <c r="AE37" i="3"/>
  <c r="AE283" i="3"/>
  <c r="AE340" i="3"/>
  <c r="AE147" i="3"/>
  <c r="AE230" i="3"/>
  <c r="AE268" i="3"/>
  <c r="AE198" i="3"/>
  <c r="AE49" i="3"/>
  <c r="AE264" i="3"/>
  <c r="AE244" i="3"/>
  <c r="AE355" i="3"/>
  <c r="AE56" i="3"/>
  <c r="AE243" i="3"/>
  <c r="AE301" i="3"/>
  <c r="AE370" i="3"/>
  <c r="AE258" i="3"/>
  <c r="AE152" i="3"/>
  <c r="AE352" i="3"/>
  <c r="AE77" i="3"/>
  <c r="AE54" i="3"/>
  <c r="AE372" i="3"/>
  <c r="AE310" i="3"/>
  <c r="AE38" i="3"/>
  <c r="AE323" i="3"/>
  <c r="AE114" i="3"/>
  <c r="AE331" i="3"/>
  <c r="AE233" i="3"/>
  <c r="AE40" i="3"/>
  <c r="AE266" i="3"/>
  <c r="AE369" i="3"/>
  <c r="AE62" i="3"/>
  <c r="AE12" i="3"/>
  <c r="AE343" i="3"/>
  <c r="AE212" i="3"/>
  <c r="AE306" i="3"/>
  <c r="AE157" i="3"/>
  <c r="AE118" i="3"/>
  <c r="AE167" i="3"/>
  <c r="AE297" i="3"/>
  <c r="AE241" i="3"/>
  <c r="AE66" i="3"/>
  <c r="AE278" i="3"/>
  <c r="AE59" i="3"/>
  <c r="AE148" i="3"/>
  <c r="AE312" i="3"/>
  <c r="AE347" i="3"/>
  <c r="AE165" i="3"/>
  <c r="AE242" i="3"/>
  <c r="AE105" i="3"/>
  <c r="AE336" i="3"/>
  <c r="AE220" i="3"/>
  <c r="AE63" i="3"/>
  <c r="AE145" i="3"/>
  <c r="AE371" i="3"/>
  <c r="AE121" i="3"/>
  <c r="AE271" i="3"/>
  <c r="AE57" i="3"/>
  <c r="AE166" i="3"/>
  <c r="AE149" i="3"/>
  <c r="AE60" i="3"/>
  <c r="AE231" i="3"/>
  <c r="AE364" i="3"/>
  <c r="AE253" i="3"/>
  <c r="AE80" i="3"/>
  <c r="AE227" i="3"/>
  <c r="AE203" i="3"/>
  <c r="AE335" i="3"/>
  <c r="AE316" i="3"/>
  <c r="AE119" i="3"/>
  <c r="AE116" i="3"/>
  <c r="AE115" i="3"/>
  <c r="AE322" i="3"/>
  <c r="AE282" i="3"/>
  <c r="AE223" i="3"/>
  <c r="AE359" i="3"/>
  <c r="AE348" i="3"/>
  <c r="AE285" i="3"/>
  <c r="AE135" i="3"/>
  <c r="AE190" i="3"/>
  <c r="AE338" i="3"/>
  <c r="AE224" i="3"/>
  <c r="AE35" i="3"/>
  <c r="AE142" i="3"/>
  <c r="AE356" i="3"/>
  <c r="AE154" i="3"/>
  <c r="AE192" i="3"/>
  <c r="AE311" i="3"/>
  <c r="AE287" i="3"/>
  <c r="AE257" i="3"/>
  <c r="AE333" i="3"/>
  <c r="AE24" i="3"/>
  <c r="AE96" i="3"/>
  <c r="AE176" i="3"/>
  <c r="AE91" i="3"/>
  <c r="AE330" i="3"/>
  <c r="AE137" i="3"/>
  <c r="AE354" i="3"/>
  <c r="AE351" i="3"/>
  <c r="AE329" i="3"/>
  <c r="AE143" i="3"/>
  <c r="AE332" i="3"/>
  <c r="AE269" i="3"/>
  <c r="AE300" i="3"/>
  <c r="AE373" i="3"/>
  <c r="AE90" i="3"/>
  <c r="AE161" i="3"/>
  <c r="AE232" i="3"/>
  <c r="AE151" i="3"/>
  <c r="B30" i="6"/>
  <c r="B31" i="6" s="1"/>
  <c r="B32" i="6" s="1"/>
  <c r="B33" i="6" s="1"/>
  <c r="B34" i="6" s="1"/>
  <c r="B35" i="6" s="1"/>
  <c r="B36" i="6" s="1"/>
  <c r="B37" i="6" s="1"/>
  <c r="B38" i="6" s="1"/>
  <c r="B39" i="6" s="1"/>
  <c r="B40" i="6" s="1"/>
  <c r="B41" i="6" s="1"/>
  <c r="B42" i="6" s="1"/>
  <c r="B43" i="6" s="1"/>
  <c r="B44" i="6" s="1"/>
  <c r="B45" i="6" s="1"/>
  <c r="D92" i="3"/>
  <c r="D338" i="3"/>
  <c r="D231" i="3"/>
  <c r="D60" i="3"/>
  <c r="D227" i="3"/>
  <c r="D191" i="3"/>
  <c r="D354" i="3"/>
  <c r="D63" i="3"/>
  <c r="D97" i="3"/>
  <c r="D52" i="3"/>
  <c r="D153" i="3"/>
  <c r="D154" i="3"/>
  <c r="D257" i="3"/>
  <c r="D119" i="3"/>
  <c r="D162" i="3"/>
  <c r="D135" i="3"/>
  <c r="D216" i="3"/>
  <c r="D24" i="3"/>
  <c r="D51" i="3"/>
  <c r="D297" i="3"/>
  <c r="D205" i="3"/>
  <c r="D96" i="3"/>
  <c r="D284" i="3"/>
  <c r="D143" i="3"/>
  <c r="D355" i="3"/>
  <c r="D58" i="3"/>
  <c r="D125" i="3"/>
  <c r="D365" i="3"/>
  <c r="D292" i="3"/>
  <c r="D304" i="3"/>
  <c r="D23" i="3"/>
  <c r="D358" i="3"/>
  <c r="D241" i="3"/>
  <c r="D137" i="3"/>
  <c r="D43" i="3"/>
  <c r="D12" i="3"/>
  <c r="D375" i="3"/>
  <c r="D113" i="3"/>
  <c r="D230" i="3"/>
  <c r="D124" i="3"/>
  <c r="D271" i="3"/>
  <c r="D367" i="3"/>
  <c r="D258" i="3"/>
  <c r="D121" i="3"/>
  <c r="D361" i="3"/>
  <c r="D126" i="3"/>
  <c r="D343" i="3"/>
  <c r="D275" i="3"/>
  <c r="D35" i="3"/>
  <c r="D301" i="3"/>
  <c r="D54" i="3"/>
  <c r="D277" i="3"/>
  <c r="D323" i="3"/>
  <c r="D46" i="3"/>
  <c r="D105" i="3"/>
  <c r="D49" i="3"/>
  <c r="D373" i="3"/>
  <c r="D329" i="3"/>
  <c r="D170" i="3"/>
  <c r="D77" i="3"/>
  <c r="D172" i="3"/>
  <c r="D40" i="3"/>
  <c r="D359" i="3"/>
  <c r="D118" i="3"/>
  <c r="D265" i="3"/>
  <c r="D269" i="3"/>
  <c r="D364" i="3"/>
  <c r="D242" i="3"/>
  <c r="D203" i="3"/>
  <c r="D234" i="3"/>
  <c r="D351" i="3"/>
  <c r="D145" i="3"/>
  <c r="D158" i="3"/>
  <c r="D308" i="3"/>
  <c r="D311" i="3"/>
  <c r="D192" i="3"/>
  <c r="D362" i="3"/>
  <c r="D116" i="3"/>
  <c r="D202" i="3"/>
  <c r="D190" i="3"/>
  <c r="D169" i="3"/>
  <c r="D370" i="3"/>
  <c r="D50" i="3"/>
  <c r="D287" i="3"/>
  <c r="D229" i="3"/>
  <c r="D176" i="3"/>
  <c r="D276" i="3"/>
  <c r="D332" i="3"/>
  <c r="D56" i="3"/>
  <c r="D184" i="3"/>
  <c r="D173" i="3"/>
  <c r="D232" i="3"/>
  <c r="D36" i="3"/>
  <c r="D164" i="3"/>
  <c r="D272" i="3"/>
  <c r="D29" i="3"/>
  <c r="D66" i="3"/>
  <c r="D178" i="3"/>
  <c r="D313" i="3"/>
  <c r="D146" i="3"/>
  <c r="D302" i="3"/>
  <c r="D65" i="3"/>
  <c r="D268" i="3"/>
  <c r="D321" i="3"/>
  <c r="D57" i="3"/>
  <c r="D59" i="3"/>
  <c r="D315" i="3"/>
  <c r="D228" i="3"/>
  <c r="D352" i="3"/>
  <c r="D127" i="3"/>
  <c r="D322" i="3"/>
  <c r="D252" i="3"/>
  <c r="D142" i="3"/>
  <c r="D160" i="3"/>
  <c r="D372" i="3"/>
  <c r="D151" i="3"/>
  <c r="D114" i="3"/>
  <c r="D37" i="3"/>
  <c r="D212" i="3"/>
  <c r="D123" i="3"/>
  <c r="D90" i="3"/>
  <c r="D88" i="3"/>
  <c r="D204" i="3"/>
  <c r="D233" i="3"/>
  <c r="D245" i="3"/>
  <c r="D266" i="3"/>
  <c r="D330" i="3"/>
  <c r="D62" i="3"/>
  <c r="D307" i="3"/>
  <c r="D350" i="3"/>
  <c r="D253" i="3"/>
  <c r="D224" i="3"/>
  <c r="D335" i="3"/>
  <c r="D312" i="3"/>
  <c r="D336" i="3"/>
  <c r="D198" i="3"/>
  <c r="D363" i="3"/>
  <c r="D144" i="3"/>
  <c r="D122" i="3"/>
  <c r="D267" i="3"/>
  <c r="D333" i="3"/>
  <c r="D115" i="3"/>
  <c r="D222" i="3"/>
  <c r="D264" i="3"/>
  <c r="D360" i="3"/>
  <c r="D235" i="3"/>
  <c r="D81" i="3"/>
  <c r="D38" i="3"/>
  <c r="D305" i="3"/>
  <c r="D91" i="3"/>
  <c r="D348" i="3"/>
  <c r="D306" i="3"/>
  <c r="D243" i="3"/>
  <c r="D148" i="3"/>
  <c r="D320" i="3"/>
  <c r="D157" i="3"/>
  <c r="D221" i="3"/>
  <c r="D274" i="3"/>
  <c r="D117" i="3"/>
  <c r="D165" i="3"/>
  <c r="D278" i="3"/>
  <c r="D326" i="3"/>
  <c r="D303" i="3"/>
  <c r="D223" i="3"/>
  <c r="D317" i="3"/>
  <c r="D314" i="3"/>
  <c r="D368" i="3"/>
  <c r="D167" i="3"/>
  <c r="D166" i="3"/>
  <c r="D225" i="3"/>
  <c r="D152" i="3"/>
  <c r="D279" i="3"/>
  <c r="D273" i="3"/>
  <c r="D171" i="3"/>
  <c r="D349" i="3"/>
  <c r="D220" i="3"/>
  <c r="D356" i="3"/>
  <c r="D149" i="3"/>
  <c r="D310" i="3"/>
  <c r="D300" i="3"/>
  <c r="D331" i="3"/>
  <c r="D283" i="3"/>
  <c r="D30" i="3"/>
  <c r="D282" i="3"/>
  <c r="D161" i="3"/>
  <c r="D47" i="3"/>
  <c r="D280" i="3"/>
  <c r="D31" i="3"/>
  <c r="D89" i="3"/>
  <c r="D369" i="3"/>
  <c r="D132" i="3"/>
  <c r="D371" i="3"/>
  <c r="D168" i="3"/>
  <c r="D147" i="3"/>
  <c r="D80" i="3"/>
  <c r="D163" i="3"/>
  <c r="D316" i="3"/>
  <c r="D347" i="3"/>
  <c r="D340" i="3"/>
  <c r="D285" i="3"/>
  <c r="D353" i="3"/>
  <c r="D244" i="3"/>
  <c r="C338" i="3"/>
  <c r="C231" i="3"/>
  <c r="C60" i="3"/>
  <c r="C227" i="3"/>
  <c r="C191" i="3"/>
  <c r="C354" i="3"/>
  <c r="C63" i="3"/>
  <c r="C97" i="3"/>
  <c r="C52" i="3"/>
  <c r="C153" i="3"/>
  <c r="C154" i="3"/>
  <c r="C257" i="3"/>
  <c r="C119" i="3"/>
  <c r="C162" i="3"/>
  <c r="C135" i="3"/>
  <c r="C216" i="3"/>
  <c r="C24" i="3"/>
  <c r="C51" i="3"/>
  <c r="C297" i="3"/>
  <c r="C205" i="3"/>
  <c r="C96" i="3"/>
  <c r="C284" i="3"/>
  <c r="C143" i="3"/>
  <c r="C355" i="3"/>
  <c r="C58" i="3"/>
  <c r="C125" i="3"/>
  <c r="C365" i="3"/>
  <c r="C292" i="3"/>
  <c r="C304" i="3"/>
  <c r="C23" i="3"/>
  <c r="C358" i="3"/>
  <c r="C241" i="3"/>
  <c r="C137" i="3"/>
  <c r="C43" i="3"/>
  <c r="C12" i="3"/>
  <c r="C375" i="3"/>
  <c r="C113" i="3"/>
  <c r="C230" i="3"/>
  <c r="C124" i="3"/>
  <c r="C271" i="3"/>
  <c r="C367" i="3"/>
  <c r="C258" i="3"/>
  <c r="C121" i="3"/>
  <c r="C361" i="3"/>
  <c r="C126" i="3"/>
  <c r="C343" i="3"/>
  <c r="C275" i="3"/>
  <c r="C35" i="3"/>
  <c r="C301" i="3"/>
  <c r="C54" i="3"/>
  <c r="C277" i="3"/>
  <c r="C323" i="3"/>
  <c r="C46" i="3"/>
  <c r="C105" i="3"/>
  <c r="C49" i="3"/>
  <c r="C373" i="3"/>
  <c r="C329" i="3"/>
  <c r="C170" i="3"/>
  <c r="C77" i="3"/>
  <c r="C172" i="3"/>
  <c r="C40" i="3"/>
  <c r="C359" i="3"/>
  <c r="C118" i="3"/>
  <c r="C265" i="3"/>
  <c r="C269" i="3"/>
  <c r="C364" i="3"/>
  <c r="C242" i="3"/>
  <c r="C203" i="3"/>
  <c r="C234" i="3"/>
  <c r="C351" i="3"/>
  <c r="C145" i="3"/>
  <c r="C158" i="3"/>
  <c r="C308" i="3"/>
  <c r="C311" i="3"/>
  <c r="C192" i="3"/>
  <c r="C362" i="3"/>
  <c r="C116" i="3"/>
  <c r="C202" i="3"/>
  <c r="C190" i="3"/>
  <c r="C169" i="3"/>
  <c r="C370" i="3"/>
  <c r="C50" i="3"/>
  <c r="C287" i="3"/>
  <c r="C229" i="3"/>
  <c r="C176" i="3"/>
  <c r="C276" i="3"/>
  <c r="C332" i="3"/>
  <c r="C56" i="3"/>
  <c r="C184" i="3"/>
  <c r="C173" i="3"/>
  <c r="C232" i="3"/>
  <c r="C36" i="3"/>
  <c r="C164" i="3"/>
  <c r="C272" i="3"/>
  <c r="C29" i="3"/>
  <c r="C66" i="3"/>
  <c r="C178" i="3"/>
  <c r="C281" i="3"/>
  <c r="C313" i="3"/>
  <c r="C146" i="3"/>
  <c r="C302" i="3"/>
  <c r="C65" i="3"/>
  <c r="C268" i="3"/>
  <c r="C321" i="3"/>
  <c r="C57" i="3"/>
  <c r="C59" i="3"/>
  <c r="C315" i="3"/>
  <c r="C228" i="3"/>
  <c r="C352" i="3"/>
  <c r="C127" i="3"/>
  <c r="C322" i="3"/>
  <c r="C252" i="3"/>
  <c r="C142" i="3"/>
  <c r="C160" i="3"/>
  <c r="C372" i="3"/>
  <c r="C151" i="3"/>
  <c r="C114" i="3"/>
  <c r="C37" i="3"/>
  <c r="C212" i="3"/>
  <c r="C123" i="3"/>
  <c r="C90" i="3"/>
  <c r="C88" i="3"/>
  <c r="C204" i="3"/>
  <c r="C233" i="3"/>
  <c r="C245" i="3"/>
  <c r="C266" i="3"/>
  <c r="C330" i="3"/>
  <c r="C62" i="3"/>
  <c r="C307" i="3"/>
  <c r="C350" i="3"/>
  <c r="C253" i="3"/>
  <c r="C224" i="3"/>
  <c r="C335" i="3"/>
  <c r="C312" i="3"/>
  <c r="C336" i="3"/>
  <c r="C198" i="3"/>
  <c r="C363" i="3"/>
  <c r="C144" i="3"/>
  <c r="C122" i="3"/>
  <c r="C267" i="3"/>
  <c r="C333" i="3"/>
  <c r="C115" i="3"/>
  <c r="C222" i="3"/>
  <c r="C264" i="3"/>
  <c r="C360" i="3"/>
  <c r="C235" i="3"/>
  <c r="C81" i="3"/>
  <c r="C38" i="3"/>
  <c r="C305" i="3"/>
  <c r="C91" i="3"/>
  <c r="C348" i="3"/>
  <c r="C306" i="3"/>
  <c r="C243" i="3"/>
  <c r="C148" i="3"/>
  <c r="C320" i="3"/>
  <c r="C157" i="3"/>
  <c r="C221" i="3"/>
  <c r="C274" i="3"/>
  <c r="C117" i="3"/>
  <c r="C165" i="3"/>
  <c r="C278" i="3"/>
  <c r="C326" i="3"/>
  <c r="C303" i="3"/>
  <c r="C223" i="3"/>
  <c r="C317" i="3"/>
  <c r="C314" i="3"/>
  <c r="C368" i="3"/>
  <c r="C167" i="3"/>
  <c r="C166" i="3"/>
  <c r="C225" i="3"/>
  <c r="C152" i="3"/>
  <c r="C279" i="3"/>
  <c r="C273" i="3"/>
  <c r="C171" i="3"/>
  <c r="C349" i="3"/>
  <c r="C220" i="3"/>
  <c r="C356" i="3"/>
  <c r="C149" i="3"/>
  <c r="C310" i="3"/>
  <c r="C300" i="3"/>
  <c r="C331" i="3"/>
  <c r="C283" i="3"/>
  <c r="C30" i="3"/>
  <c r="C282" i="3"/>
  <c r="C161" i="3"/>
  <c r="C47" i="3"/>
  <c r="C280" i="3"/>
  <c r="C31" i="3"/>
  <c r="C89" i="3"/>
  <c r="C369" i="3"/>
  <c r="C132" i="3"/>
  <c r="C371" i="3"/>
  <c r="C168" i="3"/>
  <c r="C147" i="3"/>
  <c r="C80" i="3"/>
  <c r="C163" i="3"/>
  <c r="C316" i="3"/>
  <c r="C347" i="3"/>
  <c r="C340" i="3"/>
  <c r="C285" i="3"/>
  <c r="C353" i="3"/>
  <c r="C244" i="3"/>
  <c r="G92" i="3"/>
  <c r="K257" i="3" l="1"/>
  <c r="L358" i="3"/>
  <c r="I375" i="3"/>
  <c r="L124" i="3"/>
  <c r="J361" i="3"/>
  <c r="L323" i="3"/>
  <c r="AA49" i="3"/>
  <c r="AB49" i="3" s="1"/>
  <c r="G359" i="3"/>
  <c r="K145" i="3"/>
  <c r="I362" i="3"/>
  <c r="K229" i="3"/>
  <c r="G276" i="3"/>
  <c r="J29" i="3"/>
  <c r="G127" i="3"/>
  <c r="G37" i="3"/>
  <c r="G52" i="3"/>
  <c r="G153" i="3"/>
  <c r="G154" i="3"/>
  <c r="G257" i="3"/>
  <c r="G119" i="3"/>
  <c r="G162" i="3"/>
  <c r="G24" i="3"/>
  <c r="G51" i="3"/>
  <c r="G297" i="3"/>
  <c r="G96" i="3"/>
  <c r="G284" i="3"/>
  <c r="G58" i="3"/>
  <c r="G125" i="3"/>
  <c r="G365" i="3"/>
  <c r="G292" i="3"/>
  <c r="G304" i="3"/>
  <c r="G23" i="3"/>
  <c r="G137" i="3"/>
  <c r="G43" i="3"/>
  <c r="G12" i="3"/>
  <c r="G113" i="3"/>
  <c r="G230" i="3"/>
  <c r="G367" i="3"/>
  <c r="G258" i="3"/>
  <c r="G121" i="3"/>
  <c r="G361" i="3"/>
  <c r="G126" i="3"/>
  <c r="G343" i="3"/>
  <c r="G301" i="3"/>
  <c r="G54" i="3"/>
  <c r="G277" i="3"/>
  <c r="G46" i="3"/>
  <c r="G105" i="3"/>
  <c r="G329" i="3"/>
  <c r="G170" i="3"/>
  <c r="G77" i="3"/>
  <c r="G172" i="3"/>
  <c r="G40" i="3"/>
  <c r="G269" i="3"/>
  <c r="G364" i="3"/>
  <c r="G242" i="3"/>
  <c r="G234" i="3"/>
  <c r="G351" i="3"/>
  <c r="G308" i="3"/>
  <c r="G311" i="3"/>
  <c r="G192" i="3"/>
  <c r="G116" i="3"/>
  <c r="G202" i="3"/>
  <c r="G370" i="3"/>
  <c r="G50" i="3"/>
  <c r="G287" i="3"/>
  <c r="G229" i="3"/>
  <c r="G176" i="3"/>
  <c r="G184" i="3"/>
  <c r="G173" i="3"/>
  <c r="G232" i="3"/>
  <c r="G164" i="3"/>
  <c r="G272" i="3"/>
  <c r="G178" i="3"/>
  <c r="G281" i="3"/>
  <c r="G313" i="3"/>
  <c r="G146" i="3"/>
  <c r="G302" i="3"/>
  <c r="G65" i="3"/>
  <c r="G57" i="3"/>
  <c r="G59" i="3"/>
  <c r="G315" i="3"/>
  <c r="G352" i="3"/>
  <c r="G142" i="3"/>
  <c r="G160" i="3"/>
  <c r="G372" i="3"/>
  <c r="G151" i="3"/>
  <c r="G114" i="3"/>
  <c r="G90" i="3"/>
  <c r="I52" i="3"/>
  <c r="I153" i="3"/>
  <c r="I154" i="3"/>
  <c r="I257" i="3"/>
  <c r="I119" i="3"/>
  <c r="I162" i="3"/>
  <c r="I24" i="3"/>
  <c r="I51" i="3"/>
  <c r="I297" i="3"/>
  <c r="I96" i="3"/>
  <c r="I284" i="3"/>
  <c r="I58" i="3"/>
  <c r="I125" i="3"/>
  <c r="I365" i="3"/>
  <c r="I304" i="3"/>
  <c r="I23" i="3"/>
  <c r="I137" i="3"/>
  <c r="I43" i="3"/>
  <c r="I12" i="3"/>
  <c r="I113" i="3"/>
  <c r="I230" i="3"/>
  <c r="I367" i="3"/>
  <c r="I258" i="3"/>
  <c r="I121" i="3"/>
  <c r="I361" i="3"/>
  <c r="I126" i="3"/>
  <c r="I343" i="3"/>
  <c r="I301" i="3"/>
  <c r="I54" i="3"/>
  <c r="I277" i="3"/>
  <c r="I46" i="3"/>
  <c r="I105" i="3"/>
  <c r="I329" i="3"/>
  <c r="I170" i="3"/>
  <c r="I77" i="3"/>
  <c r="I40" i="3"/>
  <c r="I359" i="3"/>
  <c r="I269" i="3"/>
  <c r="I364" i="3"/>
  <c r="I242" i="3"/>
  <c r="I234" i="3"/>
  <c r="I351" i="3"/>
  <c r="I308" i="3"/>
  <c r="I311" i="3"/>
  <c r="I192" i="3"/>
  <c r="I116" i="3"/>
  <c r="I202" i="3"/>
  <c r="I370" i="3"/>
  <c r="I50" i="3"/>
  <c r="I287" i="3"/>
  <c r="I229" i="3"/>
  <c r="I176" i="3"/>
  <c r="I276" i="3"/>
  <c r="I184" i="3"/>
  <c r="I173" i="3"/>
  <c r="I232" i="3"/>
  <c r="I164" i="3"/>
  <c r="I272" i="3"/>
  <c r="I178" i="3"/>
  <c r="I281" i="3"/>
  <c r="I313" i="3"/>
  <c r="I302" i="3"/>
  <c r="I65" i="3"/>
  <c r="I57" i="3"/>
  <c r="I59" i="3"/>
  <c r="I315" i="3"/>
  <c r="I352" i="3"/>
  <c r="I127" i="3"/>
  <c r="I142" i="3"/>
  <c r="I160" i="3"/>
  <c r="I372" i="3"/>
  <c r="I151" i="3"/>
  <c r="I114" i="3"/>
  <c r="I37" i="3"/>
  <c r="I90" i="3"/>
  <c r="I88" i="3"/>
  <c r="J52" i="3"/>
  <c r="J153" i="3"/>
  <c r="J154" i="3"/>
  <c r="J257" i="3"/>
  <c r="J119" i="3"/>
  <c r="J162" i="3"/>
  <c r="J24" i="3"/>
  <c r="J51" i="3"/>
  <c r="J297" i="3"/>
  <c r="J96" i="3"/>
  <c r="J284" i="3"/>
  <c r="J58" i="3"/>
  <c r="J125" i="3"/>
  <c r="J365" i="3"/>
  <c r="J304" i="3"/>
  <c r="J23" i="3"/>
  <c r="J137" i="3"/>
  <c r="J43" i="3"/>
  <c r="J12" i="3"/>
  <c r="J113" i="3"/>
  <c r="J230" i="3"/>
  <c r="J367" i="3"/>
  <c r="J258" i="3"/>
  <c r="J121" i="3"/>
  <c r="J126" i="3"/>
  <c r="J343" i="3"/>
  <c r="J301" i="3"/>
  <c r="J54" i="3"/>
  <c r="J277" i="3"/>
  <c r="J323" i="3"/>
  <c r="J46" i="3"/>
  <c r="J105" i="3"/>
  <c r="J329" i="3"/>
  <c r="J170" i="3"/>
  <c r="J77" i="3"/>
  <c r="J40" i="3"/>
  <c r="J359" i="3"/>
  <c r="J269" i="3"/>
  <c r="J364" i="3"/>
  <c r="J242" i="3"/>
  <c r="J234" i="3"/>
  <c r="J351" i="3"/>
  <c r="J308" i="3"/>
  <c r="J311" i="3"/>
  <c r="J192" i="3"/>
  <c r="J116" i="3"/>
  <c r="J202" i="3"/>
  <c r="J370" i="3"/>
  <c r="J50" i="3"/>
  <c r="J287" i="3"/>
  <c r="J229" i="3"/>
  <c r="J176" i="3"/>
  <c r="J276" i="3"/>
  <c r="J184" i="3"/>
  <c r="J173" i="3"/>
  <c r="J232" i="3"/>
  <c r="J164" i="3"/>
  <c r="J272" i="3"/>
  <c r="J178" i="3"/>
  <c r="J281" i="3"/>
  <c r="J313" i="3"/>
  <c r="J146" i="3"/>
  <c r="J302" i="3"/>
  <c r="J65" i="3"/>
  <c r="J57" i="3"/>
  <c r="J59" i="3"/>
  <c r="J315" i="3"/>
  <c r="J352" i="3"/>
  <c r="J127" i="3"/>
  <c r="J142" i="3"/>
  <c r="J160" i="3"/>
  <c r="J372" i="3"/>
  <c r="J114" i="3"/>
  <c r="J37" i="3"/>
  <c r="J90" i="3"/>
  <c r="J88" i="3"/>
  <c r="K52" i="3"/>
  <c r="K153" i="3"/>
  <c r="K154" i="3"/>
  <c r="K119" i="3"/>
  <c r="K162" i="3"/>
  <c r="K24" i="3"/>
  <c r="K51" i="3"/>
  <c r="K297" i="3"/>
  <c r="K205" i="3"/>
  <c r="K96" i="3"/>
  <c r="K284" i="3"/>
  <c r="K58" i="3"/>
  <c r="K125" i="3"/>
  <c r="K365" i="3"/>
  <c r="K304" i="3"/>
  <c r="K23" i="3"/>
  <c r="K137" i="3"/>
  <c r="K43" i="3"/>
  <c r="K12" i="3"/>
  <c r="K113" i="3"/>
  <c r="K230" i="3"/>
  <c r="K367" i="3"/>
  <c r="K258" i="3"/>
  <c r="K121" i="3"/>
  <c r="K126" i="3"/>
  <c r="K343" i="3"/>
  <c r="K301" i="3"/>
  <c r="K54" i="3"/>
  <c r="K277" i="3"/>
  <c r="K323" i="3"/>
  <c r="K46" i="3"/>
  <c r="K105" i="3"/>
  <c r="K329" i="3"/>
  <c r="K170" i="3"/>
  <c r="K77" i="3"/>
  <c r="K40" i="3"/>
  <c r="K359" i="3"/>
  <c r="K269" i="3"/>
  <c r="K364" i="3"/>
  <c r="K242" i="3"/>
  <c r="K203" i="3"/>
  <c r="K234" i="3"/>
  <c r="K351" i="3"/>
  <c r="K308" i="3"/>
  <c r="K311" i="3"/>
  <c r="K192" i="3"/>
  <c r="K116" i="3"/>
  <c r="K202" i="3"/>
  <c r="K370" i="3"/>
  <c r="K50" i="3"/>
  <c r="K287" i="3"/>
  <c r="K176" i="3"/>
  <c r="K276" i="3"/>
  <c r="K184" i="3"/>
  <c r="K173" i="3"/>
  <c r="K232" i="3"/>
  <c r="K36" i="3"/>
  <c r="K164" i="3"/>
  <c r="K272" i="3"/>
  <c r="K178" i="3"/>
  <c r="K281" i="3"/>
  <c r="K313" i="3"/>
  <c r="K302" i="3"/>
  <c r="K65" i="3"/>
  <c r="K57" i="3"/>
  <c r="K59" i="3"/>
  <c r="K315" i="3"/>
  <c r="K352" i="3"/>
  <c r="K127" i="3"/>
  <c r="K142" i="3"/>
  <c r="K160" i="3"/>
  <c r="K372" i="3"/>
  <c r="K114" i="3"/>
  <c r="K37" i="3"/>
  <c r="K90" i="3"/>
  <c r="K88" i="3"/>
  <c r="L52" i="3"/>
  <c r="L153" i="3"/>
  <c r="L154" i="3"/>
  <c r="L119" i="3"/>
  <c r="L162" i="3"/>
  <c r="L24" i="3"/>
  <c r="L51" i="3"/>
  <c r="L297" i="3"/>
  <c r="L205" i="3"/>
  <c r="L96" i="3"/>
  <c r="L284" i="3"/>
  <c r="L58" i="3"/>
  <c r="L125" i="3"/>
  <c r="L365" i="3"/>
  <c r="L304" i="3"/>
  <c r="L23" i="3"/>
  <c r="L137" i="3"/>
  <c r="L43" i="3"/>
  <c r="L12" i="3"/>
  <c r="L375" i="3"/>
  <c r="L113" i="3"/>
  <c r="L230" i="3"/>
  <c r="L367" i="3"/>
  <c r="L258" i="3"/>
  <c r="L121" i="3"/>
  <c r="L126" i="3"/>
  <c r="L343" i="3"/>
  <c r="L301" i="3"/>
  <c r="L54" i="3"/>
  <c r="L277" i="3"/>
  <c r="L46" i="3"/>
  <c r="L105" i="3"/>
  <c r="L329" i="3"/>
  <c r="L170" i="3"/>
  <c r="L77" i="3"/>
  <c r="L172" i="3"/>
  <c r="L40" i="3"/>
  <c r="L359" i="3"/>
  <c r="L269" i="3"/>
  <c r="L364" i="3"/>
  <c r="L242" i="3"/>
  <c r="L234" i="3"/>
  <c r="L351" i="3"/>
  <c r="L308" i="3"/>
  <c r="L311" i="3"/>
  <c r="L192" i="3"/>
  <c r="L116" i="3"/>
  <c r="L202" i="3"/>
  <c r="L370" i="3"/>
  <c r="L50" i="3"/>
  <c r="L287" i="3"/>
  <c r="L176" i="3"/>
  <c r="L276" i="3"/>
  <c r="L184" i="3"/>
  <c r="L173" i="3"/>
  <c r="L232" i="3"/>
  <c r="L36" i="3"/>
  <c r="L164" i="3"/>
  <c r="L272" i="3"/>
  <c r="L178" i="3"/>
  <c r="L281" i="3"/>
  <c r="L313" i="3"/>
  <c r="L302" i="3"/>
  <c r="L65" i="3"/>
  <c r="L57" i="3"/>
  <c r="L59" i="3"/>
  <c r="L315" i="3"/>
  <c r="L352" i="3"/>
  <c r="L127" i="3"/>
  <c r="L142" i="3"/>
  <c r="L160" i="3"/>
  <c r="L372" i="3"/>
  <c r="L151" i="3"/>
  <c r="L114" i="3"/>
  <c r="L37" i="3"/>
  <c r="L90" i="3"/>
  <c r="L88" i="3"/>
  <c r="N52" i="3"/>
  <c r="N153" i="3"/>
  <c r="N154" i="3"/>
  <c r="N257" i="3"/>
  <c r="N119" i="3"/>
  <c r="N162" i="3"/>
  <c r="N24" i="3"/>
  <c r="N51" i="3"/>
  <c r="N297" i="3"/>
  <c r="N96" i="3"/>
  <c r="N284" i="3"/>
  <c r="N58" i="3"/>
  <c r="N125" i="3"/>
  <c r="N365" i="3"/>
  <c r="N292" i="3"/>
  <c r="N304" i="3"/>
  <c r="N23" i="3"/>
  <c r="N137" i="3"/>
  <c r="N43" i="3"/>
  <c r="N12" i="3"/>
  <c r="N113" i="3"/>
  <c r="N230" i="3"/>
  <c r="N367" i="3"/>
  <c r="N258" i="3"/>
  <c r="N121" i="3"/>
  <c r="N361" i="3"/>
  <c r="N126" i="3"/>
  <c r="N343" i="3"/>
  <c r="N301" i="3"/>
  <c r="N54" i="3"/>
  <c r="N277" i="3"/>
  <c r="N46" i="3"/>
  <c r="N105" i="3"/>
  <c r="N329" i="3"/>
  <c r="N170" i="3"/>
  <c r="N77" i="3"/>
  <c r="N172" i="3"/>
  <c r="N40" i="3"/>
  <c r="N359" i="3"/>
  <c r="N269" i="3"/>
  <c r="N364" i="3"/>
  <c r="N242" i="3"/>
  <c r="N234" i="3"/>
  <c r="N351" i="3"/>
  <c r="N308" i="3"/>
  <c r="N311" i="3"/>
  <c r="N192" i="3"/>
  <c r="N116" i="3"/>
  <c r="N202" i="3"/>
  <c r="N370" i="3"/>
  <c r="N50" i="3"/>
  <c r="N287" i="3"/>
  <c r="N229" i="3"/>
  <c r="N176" i="3"/>
  <c r="N276" i="3"/>
  <c r="N184" i="3"/>
  <c r="N173" i="3"/>
  <c r="N232" i="3"/>
  <c r="N164" i="3"/>
  <c r="N272" i="3"/>
  <c r="N178" i="3"/>
  <c r="N281" i="3"/>
  <c r="N313" i="3"/>
  <c r="N146" i="3"/>
  <c r="N302" i="3"/>
  <c r="N65" i="3"/>
  <c r="N57" i="3"/>
  <c r="N59" i="3"/>
  <c r="N315" i="3"/>
  <c r="N352" i="3"/>
  <c r="N127" i="3"/>
  <c r="N142" i="3"/>
  <c r="N160" i="3"/>
  <c r="N372" i="3"/>
  <c r="N151" i="3"/>
  <c r="N114" i="3"/>
  <c r="N37" i="3"/>
  <c r="N90" i="3"/>
  <c r="N88" i="3"/>
  <c r="M52" i="3"/>
  <c r="M153" i="3"/>
  <c r="M154" i="3"/>
  <c r="M257" i="3"/>
  <c r="M119" i="3"/>
  <c r="M162" i="3"/>
  <c r="M24" i="3"/>
  <c r="M51" i="3"/>
  <c r="M297" i="3"/>
  <c r="M205" i="3"/>
  <c r="M96" i="3"/>
  <c r="M284" i="3"/>
  <c r="M58" i="3"/>
  <c r="M125" i="3"/>
  <c r="M365" i="3"/>
  <c r="M292" i="3"/>
  <c r="M304" i="3"/>
  <c r="M23" i="3"/>
  <c r="M137" i="3"/>
  <c r="M43" i="3"/>
  <c r="M12" i="3"/>
  <c r="M375" i="3"/>
  <c r="M113" i="3"/>
  <c r="M230" i="3"/>
  <c r="M367" i="3"/>
  <c r="M258" i="3"/>
  <c r="M121" i="3"/>
  <c r="M126" i="3"/>
  <c r="M343" i="3"/>
  <c r="M301" i="3"/>
  <c r="M54" i="3"/>
  <c r="M277" i="3"/>
  <c r="M323" i="3"/>
  <c r="M46" i="3"/>
  <c r="M105" i="3"/>
  <c r="M329" i="3"/>
  <c r="M170" i="3"/>
  <c r="M77" i="3"/>
  <c r="M172" i="3"/>
  <c r="M40" i="3"/>
  <c r="M359" i="3"/>
  <c r="M269" i="3"/>
  <c r="M364" i="3"/>
  <c r="M242" i="3"/>
  <c r="M203" i="3"/>
  <c r="M234" i="3"/>
  <c r="M351" i="3"/>
  <c r="M308" i="3"/>
  <c r="M311" i="3"/>
  <c r="M192" i="3"/>
  <c r="M116" i="3"/>
  <c r="M202" i="3"/>
  <c r="M370" i="3"/>
  <c r="M50" i="3"/>
  <c r="M287" i="3"/>
  <c r="M229" i="3"/>
  <c r="M176" i="3"/>
  <c r="M276" i="3"/>
  <c r="M184" i="3"/>
  <c r="M173" i="3"/>
  <c r="M232" i="3"/>
  <c r="M36" i="3"/>
  <c r="M164" i="3"/>
  <c r="M272" i="3"/>
  <c r="M178" i="3"/>
  <c r="M281" i="3"/>
  <c r="M313" i="3"/>
  <c r="M146" i="3"/>
  <c r="M302" i="3"/>
  <c r="M65" i="3"/>
  <c r="M57" i="3"/>
  <c r="M59" i="3"/>
  <c r="M315" i="3"/>
  <c r="M228" i="3"/>
  <c r="M352" i="3"/>
  <c r="M127" i="3"/>
  <c r="M142" i="3"/>
  <c r="M160" i="3"/>
  <c r="M372" i="3"/>
  <c r="M114" i="3"/>
  <c r="M37" i="3"/>
  <c r="M90" i="3"/>
  <c r="M88" i="3"/>
  <c r="O52" i="3"/>
  <c r="O153" i="3"/>
  <c r="O154" i="3"/>
  <c r="O257" i="3"/>
  <c r="O119" i="3"/>
  <c r="O162" i="3"/>
  <c r="O24" i="3"/>
  <c r="O51" i="3"/>
  <c r="O297" i="3"/>
  <c r="O205" i="3"/>
  <c r="O96" i="3"/>
  <c r="O284" i="3"/>
  <c r="O58" i="3"/>
  <c r="O125" i="3"/>
  <c r="O365" i="3"/>
  <c r="O292" i="3"/>
  <c r="O304" i="3"/>
  <c r="O23" i="3"/>
  <c r="O137" i="3"/>
  <c r="O43" i="3"/>
  <c r="O12" i="3"/>
  <c r="O375" i="3"/>
  <c r="O113" i="3"/>
  <c r="O230" i="3"/>
  <c r="O367" i="3"/>
  <c r="O258" i="3"/>
  <c r="O121" i="3"/>
  <c r="O361" i="3"/>
  <c r="O126" i="3"/>
  <c r="O343" i="3"/>
  <c r="O301" i="3"/>
  <c r="O54" i="3"/>
  <c r="O277" i="3"/>
  <c r="O323" i="3"/>
  <c r="O46" i="3"/>
  <c r="O105" i="3"/>
  <c r="O329" i="3"/>
  <c r="O170" i="3"/>
  <c r="O77" i="3"/>
  <c r="O172" i="3"/>
  <c r="O40" i="3"/>
  <c r="O359" i="3"/>
  <c r="O269" i="3"/>
  <c r="O364" i="3"/>
  <c r="O242" i="3"/>
  <c r="O203" i="3"/>
  <c r="O234" i="3"/>
  <c r="O351" i="3"/>
  <c r="O308" i="3"/>
  <c r="O311" i="3"/>
  <c r="O192" i="3"/>
  <c r="O362" i="3"/>
  <c r="O116" i="3"/>
  <c r="O202" i="3"/>
  <c r="O370" i="3"/>
  <c r="O50" i="3"/>
  <c r="O287" i="3"/>
  <c r="O229" i="3"/>
  <c r="O176" i="3"/>
  <c r="O276" i="3"/>
  <c r="O184" i="3"/>
  <c r="O173" i="3"/>
  <c r="O232" i="3"/>
  <c r="O36" i="3"/>
  <c r="O164" i="3"/>
  <c r="O272" i="3"/>
  <c r="O178" i="3"/>
  <c r="O313" i="3"/>
  <c r="O146" i="3"/>
  <c r="O302" i="3"/>
  <c r="O65" i="3"/>
  <c r="O57" i="3"/>
  <c r="O59" i="3"/>
  <c r="O315" i="3"/>
  <c r="O228" i="3"/>
  <c r="O352" i="3"/>
  <c r="O127" i="3"/>
  <c r="O142" i="3"/>
  <c r="O160" i="3"/>
  <c r="O372" i="3"/>
  <c r="O151" i="3"/>
  <c r="O114" i="3"/>
  <c r="O37" i="3"/>
  <c r="O90" i="3"/>
  <c r="O88" i="3"/>
  <c r="AA52" i="3"/>
  <c r="AB52" i="3" s="1"/>
  <c r="AA153" i="3"/>
  <c r="AB153" i="3" s="1"/>
  <c r="AA154" i="3"/>
  <c r="AB154" i="3" s="1"/>
  <c r="AA257" i="3"/>
  <c r="AB257" i="3" s="1"/>
  <c r="AA119" i="3"/>
  <c r="AB119" i="3" s="1"/>
  <c r="AA162" i="3"/>
  <c r="AB162" i="3" s="1"/>
  <c r="AA24" i="3"/>
  <c r="AB24" i="3" s="1"/>
  <c r="AA51" i="3"/>
  <c r="AB51" i="3" s="1"/>
  <c r="AA297" i="3"/>
  <c r="AB297" i="3" s="1"/>
  <c r="AA205" i="3"/>
  <c r="AB205" i="3" s="1"/>
  <c r="AA96" i="3"/>
  <c r="AB96" i="3" s="1"/>
  <c r="AA284" i="3"/>
  <c r="AB284" i="3" s="1"/>
  <c r="AA58" i="3"/>
  <c r="AB58" i="3" s="1"/>
  <c r="AA125" i="3"/>
  <c r="AB125" i="3" s="1"/>
  <c r="AA365" i="3"/>
  <c r="AB365" i="3" s="1"/>
  <c r="AA292" i="3"/>
  <c r="AB292" i="3" s="1"/>
  <c r="AA304" i="3"/>
  <c r="AB304" i="3" s="1"/>
  <c r="AA23" i="3"/>
  <c r="AB23" i="3" s="1"/>
  <c r="AA137" i="3"/>
  <c r="AB137" i="3" s="1"/>
  <c r="AA43" i="3"/>
  <c r="AB43" i="3" s="1"/>
  <c r="AA12" i="3"/>
  <c r="AB12" i="3" s="1"/>
  <c r="AA375" i="3"/>
  <c r="AB375" i="3" s="1"/>
  <c r="AA113" i="3"/>
  <c r="AB113" i="3" s="1"/>
  <c r="AA230" i="3"/>
  <c r="AB230" i="3" s="1"/>
  <c r="AA367" i="3"/>
  <c r="AB367" i="3" s="1"/>
  <c r="AA258" i="3"/>
  <c r="AB258" i="3" s="1"/>
  <c r="AA121" i="3"/>
  <c r="AB121" i="3" s="1"/>
  <c r="AA361" i="3"/>
  <c r="AB361" i="3" s="1"/>
  <c r="AA126" i="3"/>
  <c r="AB126" i="3" s="1"/>
  <c r="AA343" i="3"/>
  <c r="AB343" i="3" s="1"/>
  <c r="AA301" i="3"/>
  <c r="AB301" i="3" s="1"/>
  <c r="AA54" i="3"/>
  <c r="AB54" i="3" s="1"/>
  <c r="AA277" i="3"/>
  <c r="AB277" i="3" s="1"/>
  <c r="AA323" i="3"/>
  <c r="AB323" i="3" s="1"/>
  <c r="AA46" i="3"/>
  <c r="AB46" i="3" s="1"/>
  <c r="AA105" i="3"/>
  <c r="AB105" i="3" s="1"/>
  <c r="AA329" i="3"/>
  <c r="AB329" i="3" s="1"/>
  <c r="AA170" i="3"/>
  <c r="AB170" i="3" s="1"/>
  <c r="AA77" i="3"/>
  <c r="AB77" i="3" s="1"/>
  <c r="AA172" i="3"/>
  <c r="AB172" i="3" s="1"/>
  <c r="AA40" i="3"/>
  <c r="AB40" i="3" s="1"/>
  <c r="AA359" i="3"/>
  <c r="AB359" i="3" s="1"/>
  <c r="AA269" i="3"/>
  <c r="AB269" i="3" s="1"/>
  <c r="AA364" i="3"/>
  <c r="AB364" i="3" s="1"/>
  <c r="AA242" i="3"/>
  <c r="AB242" i="3" s="1"/>
  <c r="AA203" i="3"/>
  <c r="AB203" i="3" s="1"/>
  <c r="AA234" i="3"/>
  <c r="AB234" i="3" s="1"/>
  <c r="AA351" i="3"/>
  <c r="AB351" i="3" s="1"/>
  <c r="AA308" i="3"/>
  <c r="AB308" i="3" s="1"/>
  <c r="AA311" i="3"/>
  <c r="AB311" i="3" s="1"/>
  <c r="AA192" i="3"/>
  <c r="AB192" i="3" s="1"/>
  <c r="AA362" i="3"/>
  <c r="AB362" i="3" s="1"/>
  <c r="AA116" i="3"/>
  <c r="AB116" i="3" s="1"/>
  <c r="AA202" i="3"/>
  <c r="AB202" i="3" s="1"/>
  <c r="AA370" i="3"/>
  <c r="AB370" i="3" s="1"/>
  <c r="AA50" i="3"/>
  <c r="AB50" i="3" s="1"/>
  <c r="AA287" i="3"/>
  <c r="AB287" i="3" s="1"/>
  <c r="AA229" i="3"/>
  <c r="AB229" i="3" s="1"/>
  <c r="AA176" i="3"/>
  <c r="AB176" i="3" s="1"/>
  <c r="AA276" i="3"/>
  <c r="AB276" i="3" s="1"/>
  <c r="AA184" i="3"/>
  <c r="AB184" i="3" s="1"/>
  <c r="AA173" i="3"/>
  <c r="AB173" i="3" s="1"/>
  <c r="AA232" i="3"/>
  <c r="AB232" i="3" s="1"/>
  <c r="AA36" i="3"/>
  <c r="AB36" i="3" s="1"/>
  <c r="AA164" i="3"/>
  <c r="AB164" i="3" s="1"/>
  <c r="AA272" i="3"/>
  <c r="AB272" i="3" s="1"/>
  <c r="AA178" i="3"/>
  <c r="AB178" i="3" s="1"/>
  <c r="AA281" i="3"/>
  <c r="AB281" i="3" s="1"/>
  <c r="AA313" i="3"/>
  <c r="AB313" i="3" s="1"/>
  <c r="AA146" i="3"/>
  <c r="AB146" i="3" s="1"/>
  <c r="AA302" i="3"/>
  <c r="AB302" i="3" s="1"/>
  <c r="AA65" i="3"/>
  <c r="AB65" i="3" s="1"/>
  <c r="AA57" i="3"/>
  <c r="AB57" i="3" s="1"/>
  <c r="AA59" i="3"/>
  <c r="AB59" i="3" s="1"/>
  <c r="AA315" i="3"/>
  <c r="AB315" i="3" s="1"/>
  <c r="AA228" i="3"/>
  <c r="AB228" i="3" s="1"/>
  <c r="AA352" i="3"/>
  <c r="AB352" i="3" s="1"/>
  <c r="AA127" i="3"/>
  <c r="AB127" i="3" s="1"/>
  <c r="AA142" i="3"/>
  <c r="AB142" i="3" s="1"/>
  <c r="AA160" i="3"/>
  <c r="AB160" i="3" s="1"/>
  <c r="AA372" i="3"/>
  <c r="AB372" i="3" s="1"/>
  <c r="AA151" i="3"/>
  <c r="AB151" i="3" s="1"/>
  <c r="AA114" i="3"/>
  <c r="AB114" i="3" s="1"/>
  <c r="AA37" i="3"/>
  <c r="AB37" i="3" s="1"/>
  <c r="AA90" i="3"/>
  <c r="AB90" i="3" s="1"/>
  <c r="AA88" i="3"/>
  <c r="AB88" i="3" s="1"/>
  <c r="M166" i="3"/>
  <c r="K152" i="3"/>
  <c r="I349" i="3"/>
  <c r="L220" i="3"/>
  <c r="L356" i="3"/>
  <c r="AA149" i="3"/>
  <c r="AB149" i="3" s="1"/>
  <c r="K310" i="3"/>
  <c r="L331" i="3"/>
  <c r="J282" i="3"/>
  <c r="J280" i="3"/>
  <c r="L132" i="3"/>
  <c r="J168" i="3"/>
  <c r="L147" i="3"/>
  <c r="L80" i="3"/>
  <c r="G166" i="3"/>
  <c r="I152" i="3"/>
  <c r="I80" i="3"/>
  <c r="J167" i="3"/>
  <c r="J310" i="3"/>
  <c r="J331" i="3"/>
  <c r="J161" i="3"/>
  <c r="J353" i="3"/>
  <c r="K166" i="3"/>
  <c r="K273" i="3"/>
  <c r="K300" i="3"/>
  <c r="K282" i="3"/>
  <c r="K280" i="3"/>
  <c r="K31" i="3"/>
  <c r="K168" i="3"/>
  <c r="K147" i="3"/>
  <c r="K163" i="3"/>
  <c r="L166" i="3"/>
  <c r="L225" i="3"/>
  <c r="L152" i="3"/>
  <c r="L279" i="3"/>
  <c r="L273" i="3"/>
  <c r="L280" i="3"/>
  <c r="L31" i="3"/>
  <c r="L163" i="3"/>
  <c r="L316" i="3"/>
  <c r="N356" i="3"/>
  <c r="N310" i="3"/>
  <c r="N30" i="3"/>
  <c r="N371" i="3"/>
  <c r="N285" i="3"/>
  <c r="M279" i="3"/>
  <c r="M149" i="3"/>
  <c r="M300" i="3"/>
  <c r="M282" i="3"/>
  <c r="M280" i="3"/>
  <c r="M168" i="3"/>
  <c r="M163" i="3"/>
  <c r="M285" i="3"/>
  <c r="O166" i="3"/>
  <c r="O279" i="3"/>
  <c r="O356" i="3"/>
  <c r="O161" i="3"/>
  <c r="O280" i="3"/>
  <c r="O168" i="3"/>
  <c r="O147" i="3"/>
  <c r="O80" i="3"/>
  <c r="O285" i="3"/>
  <c r="AA166" i="3"/>
  <c r="AB166" i="3" s="1"/>
  <c r="AA152" i="3"/>
  <c r="AB152" i="3" s="1"/>
  <c r="AA279" i="3"/>
  <c r="AB279" i="3" s="1"/>
  <c r="AA220" i="3"/>
  <c r="AB220" i="3" s="1"/>
  <c r="AA356" i="3"/>
  <c r="AB356" i="3" s="1"/>
  <c r="AA300" i="3"/>
  <c r="AB300" i="3" s="1"/>
  <c r="AA161" i="3"/>
  <c r="AB161" i="3" s="1"/>
  <c r="AA47" i="3"/>
  <c r="AB47" i="3" s="1"/>
  <c r="AA280" i="3"/>
  <c r="AB280" i="3" s="1"/>
  <c r="AA31" i="3"/>
  <c r="AB31" i="3" s="1"/>
  <c r="AA89" i="3"/>
  <c r="AB89" i="3" s="1"/>
  <c r="AA163" i="3"/>
  <c r="AB163" i="3" s="1"/>
  <c r="AA285" i="3"/>
  <c r="AB285" i="3" s="1"/>
  <c r="AA353" i="3"/>
  <c r="AB353" i="3" s="1"/>
  <c r="I320" i="3"/>
  <c r="G157" i="3"/>
  <c r="M221" i="3"/>
  <c r="I303" i="3"/>
  <c r="G244" i="3"/>
  <c r="G165" i="3"/>
  <c r="I165" i="3"/>
  <c r="J326" i="3"/>
  <c r="J317" i="3"/>
  <c r="J314" i="3"/>
  <c r="K221" i="3"/>
  <c r="K317" i="3"/>
  <c r="L148" i="3"/>
  <c r="N320" i="3"/>
  <c r="N274" i="3"/>
  <c r="M274" i="3"/>
  <c r="O157" i="3"/>
  <c r="O314" i="3"/>
  <c r="AA157" i="3"/>
  <c r="AB157" i="3" s="1"/>
  <c r="AA148" i="3" l="1"/>
  <c r="AB148" i="3" s="1"/>
  <c r="N326" i="3"/>
  <c r="J148" i="3"/>
  <c r="G148" i="3"/>
  <c r="O316" i="3"/>
  <c r="M273" i="3"/>
  <c r="N331" i="3"/>
  <c r="K225" i="3"/>
  <c r="AA273" i="3"/>
  <c r="AB273" i="3" s="1"/>
  <c r="O273" i="3"/>
  <c r="M89" i="3"/>
  <c r="N316" i="3"/>
  <c r="N273" i="3"/>
  <c r="L47" i="3"/>
  <c r="J80" i="3"/>
  <c r="I89" i="3"/>
  <c r="M326" i="3"/>
  <c r="AA316" i="3"/>
  <c r="AB316" i="3" s="1"/>
  <c r="AA30" i="3"/>
  <c r="AB30" i="3" s="1"/>
  <c r="AA225" i="3"/>
  <c r="AB225" i="3" s="1"/>
  <c r="O89" i="3"/>
  <c r="M353" i="3"/>
  <c r="M331" i="3"/>
  <c r="N80" i="3"/>
  <c r="N152" i="3"/>
  <c r="L161" i="3"/>
  <c r="K316" i="3"/>
  <c r="K331" i="3"/>
  <c r="J147" i="3"/>
  <c r="I310" i="3"/>
  <c r="G316" i="3"/>
  <c r="G88" i="3"/>
  <c r="N225" i="3"/>
  <c r="G89" i="3"/>
  <c r="I148" i="3"/>
  <c r="AA165" i="3"/>
  <c r="AB165" i="3" s="1"/>
  <c r="AA274" i="3"/>
  <c r="AB274" i="3" s="1"/>
  <c r="M148" i="3"/>
  <c r="L165" i="3"/>
  <c r="AA80" i="3"/>
  <c r="AB80" i="3" s="1"/>
  <c r="AA310" i="3"/>
  <c r="AB310" i="3" s="1"/>
  <c r="O47" i="3"/>
  <c r="M316" i="3"/>
  <c r="M310" i="3"/>
  <c r="N47" i="3"/>
  <c r="N166" i="3"/>
  <c r="K80" i="3"/>
  <c r="K356" i="3"/>
  <c r="G149" i="3"/>
  <c r="L268" i="3"/>
  <c r="M268" i="3"/>
  <c r="AA368" i="3"/>
  <c r="AB368" i="3" s="1"/>
  <c r="J30" i="3"/>
  <c r="O49" i="3"/>
  <c r="N118" i="3"/>
  <c r="AA118" i="3"/>
  <c r="AB118" i="3" s="1"/>
  <c r="I118" i="3"/>
  <c r="O275" i="3"/>
  <c r="J303" i="3"/>
  <c r="N314" i="3"/>
  <c r="AA314" i="3"/>
  <c r="AB314" i="3" s="1"/>
  <c r="I314" i="3"/>
  <c r="N340" i="3"/>
  <c r="I163" i="3"/>
  <c r="J163" i="3"/>
  <c r="N163" i="3"/>
  <c r="O163" i="3"/>
  <c r="M31" i="3"/>
  <c r="N31" i="3"/>
  <c r="G300" i="3"/>
  <c r="N300" i="3"/>
  <c r="I300" i="3"/>
  <c r="L300" i="3"/>
  <c r="N279" i="3"/>
  <c r="J279" i="3"/>
  <c r="AA317" i="3"/>
  <c r="AB317" i="3" s="1"/>
  <c r="L317" i="3"/>
  <c r="K118" i="3"/>
  <c r="G118" i="3"/>
  <c r="L340" i="3"/>
  <c r="G340" i="3"/>
  <c r="K340" i="3"/>
  <c r="M340" i="3"/>
  <c r="G132" i="3"/>
  <c r="AA132" i="3"/>
  <c r="AB132" i="3" s="1"/>
  <c r="I30" i="3"/>
  <c r="M30" i="3"/>
  <c r="M349" i="3"/>
  <c r="O349" i="3"/>
  <c r="G368" i="3"/>
  <c r="J349" i="3"/>
  <c r="M29" i="3"/>
  <c r="M358" i="3"/>
  <c r="J358" i="3"/>
  <c r="J268" i="3"/>
  <c r="K349" i="3"/>
  <c r="I132" i="3"/>
  <c r="O212" i="3"/>
  <c r="AA212" i="3"/>
  <c r="AB212" i="3" s="1"/>
  <c r="O322" i="3"/>
  <c r="L29" i="3"/>
  <c r="N145" i="3"/>
  <c r="I145" i="3"/>
  <c r="G145" i="3"/>
  <c r="M124" i="3"/>
  <c r="J124" i="3"/>
  <c r="G117" i="3"/>
  <c r="AA223" i="3"/>
  <c r="AB223" i="3" s="1"/>
  <c r="K157" i="3"/>
  <c r="G274" i="3"/>
  <c r="K326" i="3"/>
  <c r="I326" i="3"/>
  <c r="K148" i="3"/>
  <c r="AA340" i="3"/>
  <c r="AB340" i="3" s="1"/>
  <c r="O30" i="3"/>
  <c r="J368" i="3"/>
  <c r="G163" i="3"/>
  <c r="G285" i="3"/>
  <c r="I371" i="3"/>
  <c r="O282" i="3"/>
  <c r="G282" i="3"/>
  <c r="J220" i="3"/>
  <c r="O220" i="3"/>
  <c r="O167" i="3"/>
  <c r="AA167" i="3"/>
  <c r="AB167" i="3" s="1"/>
  <c r="M152" i="3"/>
  <c r="K47" i="3"/>
  <c r="N203" i="3"/>
  <c r="L146" i="3"/>
  <c r="G36" i="3"/>
  <c r="G323" i="3"/>
  <c r="G205" i="3"/>
  <c r="M225" i="3"/>
  <c r="N280" i="3"/>
  <c r="L310" i="3"/>
  <c r="K161" i="3"/>
  <c r="J166" i="3"/>
  <c r="M151" i="3"/>
  <c r="M362" i="3"/>
  <c r="M361" i="3"/>
  <c r="N228" i="3"/>
  <c r="N362" i="3"/>
  <c r="N375" i="3"/>
  <c r="L228" i="3"/>
  <c r="L203" i="3"/>
  <c r="L292" i="3"/>
  <c r="K146" i="3"/>
  <c r="K172" i="3"/>
  <c r="K292" i="3"/>
  <c r="J36" i="3"/>
  <c r="J172" i="3"/>
  <c r="J205" i="3"/>
  <c r="I36" i="3"/>
  <c r="I323" i="3"/>
  <c r="I205" i="3"/>
  <c r="L362" i="3"/>
  <c r="L361" i="3"/>
  <c r="K228" i="3"/>
  <c r="K362" i="3"/>
  <c r="K375" i="3"/>
  <c r="J228" i="3"/>
  <c r="J203" i="3"/>
  <c r="J292" i="3"/>
  <c r="I146" i="3"/>
  <c r="I172" i="3"/>
  <c r="I292" i="3"/>
  <c r="G203" i="3"/>
  <c r="J375" i="3"/>
  <c r="I203" i="3"/>
  <c r="G228" i="3"/>
  <c r="G362" i="3"/>
  <c r="G375" i="3"/>
  <c r="I225" i="3"/>
  <c r="N36" i="3"/>
  <c r="N323" i="3"/>
  <c r="N205" i="3"/>
  <c r="L229" i="3"/>
  <c r="L257" i="3"/>
  <c r="K151" i="3"/>
  <c r="K361" i="3"/>
  <c r="J151" i="3"/>
  <c r="J362" i="3"/>
  <c r="I228" i="3"/>
  <c r="N165" i="3"/>
  <c r="L326" i="3"/>
  <c r="I157" i="3"/>
  <c r="M314" i="3"/>
  <c r="K274" i="3"/>
  <c r="L274" i="3"/>
  <c r="O274" i="3"/>
  <c r="I316" i="3"/>
  <c r="J316" i="3"/>
  <c r="J89" i="3"/>
  <c r="N89" i="3"/>
  <c r="K89" i="3"/>
  <c r="L89" i="3"/>
  <c r="G331" i="3"/>
  <c r="AA331" i="3"/>
  <c r="AB331" i="3" s="1"/>
  <c r="I331" i="3"/>
  <c r="O331" i="3"/>
  <c r="I273" i="3"/>
  <c r="J273" i="3"/>
  <c r="G273" i="3"/>
  <c r="G212" i="3"/>
  <c r="I212" i="3"/>
  <c r="K212" i="3"/>
  <c r="N212" i="3"/>
  <c r="J212" i="3"/>
  <c r="L212" i="3"/>
  <c r="M212" i="3"/>
  <c r="AA322" i="3"/>
  <c r="AB322" i="3" s="1"/>
  <c r="G322" i="3"/>
  <c r="I322" i="3"/>
  <c r="K322" i="3"/>
  <c r="N322" i="3"/>
  <c r="J322" i="3"/>
  <c r="L322" i="3"/>
  <c r="M322" i="3"/>
  <c r="O268" i="3"/>
  <c r="AA268" i="3"/>
  <c r="AB268" i="3" s="1"/>
  <c r="G268" i="3"/>
  <c r="I268" i="3"/>
  <c r="K268" i="3"/>
  <c r="N268" i="3"/>
  <c r="O29" i="3"/>
  <c r="AA29" i="3"/>
  <c r="AB29" i="3" s="1"/>
  <c r="G29" i="3"/>
  <c r="I29" i="3"/>
  <c r="K29" i="3"/>
  <c r="N29" i="3"/>
  <c r="J332" i="3"/>
  <c r="L332" i="3"/>
  <c r="M332" i="3"/>
  <c r="O332" i="3"/>
  <c r="AA332" i="3"/>
  <c r="AB332" i="3" s="1"/>
  <c r="G332" i="3"/>
  <c r="I332" i="3"/>
  <c r="K332" i="3"/>
  <c r="N332" i="3"/>
  <c r="J190" i="3"/>
  <c r="L190" i="3"/>
  <c r="M190" i="3"/>
  <c r="O190" i="3"/>
  <c r="AA190" i="3"/>
  <c r="AB190" i="3" s="1"/>
  <c r="G190" i="3"/>
  <c r="I190" i="3"/>
  <c r="K190" i="3"/>
  <c r="N190" i="3"/>
  <c r="J145" i="3"/>
  <c r="L145" i="3"/>
  <c r="M145" i="3"/>
  <c r="O145" i="3"/>
  <c r="AA145" i="3"/>
  <c r="AB145" i="3" s="1"/>
  <c r="J118" i="3"/>
  <c r="L118" i="3"/>
  <c r="M118" i="3"/>
  <c r="O118" i="3"/>
  <c r="G49" i="3"/>
  <c r="I49" i="3"/>
  <c r="K49" i="3"/>
  <c r="N49" i="3"/>
  <c r="J49" i="3"/>
  <c r="L49" i="3"/>
  <c r="M49" i="3"/>
  <c r="AA275" i="3"/>
  <c r="AB275" i="3" s="1"/>
  <c r="G275" i="3"/>
  <c r="I275" i="3"/>
  <c r="K275" i="3"/>
  <c r="N275" i="3"/>
  <c r="J275" i="3"/>
  <c r="L275" i="3"/>
  <c r="M275" i="3"/>
  <c r="O124" i="3"/>
  <c r="AA124" i="3"/>
  <c r="AB124" i="3" s="1"/>
  <c r="G124" i="3"/>
  <c r="I124" i="3"/>
  <c r="K124" i="3"/>
  <c r="N124" i="3"/>
  <c r="O358" i="3"/>
  <c r="AA358" i="3"/>
  <c r="AB358" i="3" s="1"/>
  <c r="G358" i="3"/>
  <c r="I358" i="3"/>
  <c r="K358" i="3"/>
  <c r="N358" i="3"/>
  <c r="J143" i="3"/>
  <c r="L143" i="3"/>
  <c r="M143" i="3"/>
  <c r="O143" i="3"/>
  <c r="AA143" i="3"/>
  <c r="AB143" i="3" s="1"/>
  <c r="G143" i="3"/>
  <c r="I143" i="3"/>
  <c r="K143" i="3"/>
  <c r="N143" i="3"/>
  <c r="J135" i="3"/>
  <c r="L135" i="3"/>
  <c r="M135" i="3"/>
  <c r="O135" i="3"/>
  <c r="AA135" i="3"/>
  <c r="AB135" i="3" s="1"/>
  <c r="G135" i="3"/>
  <c r="I135" i="3"/>
  <c r="K135" i="3"/>
  <c r="N135" i="3"/>
  <c r="O244" i="3"/>
  <c r="I221" i="3"/>
  <c r="I147" i="3"/>
  <c r="AA147" i="3"/>
  <c r="AB147" i="3" s="1"/>
  <c r="G47" i="3"/>
  <c r="J47" i="3"/>
  <c r="I149" i="3"/>
  <c r="J149" i="3"/>
  <c r="K149" i="3"/>
  <c r="N149" i="3"/>
  <c r="O149" i="3"/>
  <c r="L149" i="3"/>
  <c r="AA117" i="3"/>
  <c r="AB117" i="3" s="1"/>
  <c r="O317" i="3"/>
  <c r="G326" i="3"/>
  <c r="AA326" i="3"/>
  <c r="AB326" i="3" s="1"/>
  <c r="N148" i="3"/>
  <c r="AA221" i="3"/>
  <c r="AB221" i="3" s="1"/>
  <c r="O117" i="3"/>
  <c r="M317" i="3"/>
  <c r="N317" i="3"/>
  <c r="AA244" i="3"/>
  <c r="AB244" i="3" s="1"/>
  <c r="O221" i="3"/>
  <c r="N223" i="3"/>
  <c r="O371" i="3"/>
  <c r="M371" i="3"/>
  <c r="N132" i="3"/>
  <c r="N167" i="3"/>
  <c r="L167" i="3"/>
  <c r="K167" i="3"/>
  <c r="J371" i="3"/>
  <c r="I353" i="3"/>
  <c r="I167" i="3"/>
  <c r="G220" i="3"/>
  <c r="AA371" i="3"/>
  <c r="AB371" i="3" s="1"/>
  <c r="O353" i="3"/>
  <c r="O132" i="3"/>
  <c r="O368" i="3"/>
  <c r="M132" i="3"/>
  <c r="N353" i="3"/>
  <c r="L285" i="3"/>
  <c r="L368" i="3"/>
  <c r="K368" i="3"/>
  <c r="I340" i="3"/>
  <c r="I271" i="3"/>
  <c r="N271" i="3"/>
  <c r="J271" i="3"/>
  <c r="M271" i="3"/>
  <c r="O271" i="3"/>
  <c r="K271" i="3"/>
  <c r="AA271" i="3"/>
  <c r="AB271" i="3" s="1"/>
  <c r="L271" i="3"/>
  <c r="O31" i="3"/>
  <c r="J300" i="3"/>
  <c r="O300" i="3"/>
  <c r="K279" i="3"/>
  <c r="I252" i="3"/>
  <c r="N252" i="3"/>
  <c r="J252" i="3"/>
  <c r="M252" i="3"/>
  <c r="O252" i="3"/>
  <c r="K252" i="3"/>
  <c r="AA252" i="3"/>
  <c r="AB252" i="3" s="1"/>
  <c r="L252" i="3"/>
  <c r="I66" i="3"/>
  <c r="N66" i="3"/>
  <c r="J66" i="3"/>
  <c r="M66" i="3"/>
  <c r="O66" i="3"/>
  <c r="K66" i="3"/>
  <c r="AA66" i="3"/>
  <c r="AB66" i="3" s="1"/>
  <c r="L66" i="3"/>
  <c r="I169" i="3"/>
  <c r="N169" i="3"/>
  <c r="J169" i="3"/>
  <c r="M169" i="3"/>
  <c r="O169" i="3"/>
  <c r="K169" i="3"/>
  <c r="AA169" i="3"/>
  <c r="AB169" i="3" s="1"/>
  <c r="L169" i="3"/>
  <c r="I355" i="3"/>
  <c r="N355" i="3"/>
  <c r="J355" i="3"/>
  <c r="M355" i="3"/>
  <c r="O355" i="3"/>
  <c r="K355" i="3"/>
  <c r="AA355" i="3"/>
  <c r="AB355" i="3" s="1"/>
  <c r="L355" i="3"/>
  <c r="J278" i="3"/>
  <c r="M223" i="3"/>
  <c r="L157" i="3"/>
  <c r="K223" i="3"/>
  <c r="J165" i="3"/>
  <c r="I317" i="3"/>
  <c r="G320" i="3"/>
  <c r="G31" i="3"/>
  <c r="G349" i="3"/>
  <c r="G80" i="3"/>
  <c r="M80" i="3"/>
  <c r="I280" i="3"/>
  <c r="G310" i="3"/>
  <c r="O310" i="3"/>
  <c r="G152" i="3"/>
  <c r="J152" i="3"/>
  <c r="O152" i="3"/>
  <c r="I241" i="3"/>
  <c r="N241" i="3"/>
  <c r="J241" i="3"/>
  <c r="M241" i="3"/>
  <c r="O241" i="3"/>
  <c r="K241" i="3"/>
  <c r="AA241" i="3"/>
  <c r="AB241" i="3" s="1"/>
  <c r="L241" i="3"/>
  <c r="O223" i="3"/>
  <c r="N221" i="3"/>
  <c r="J221" i="3"/>
  <c r="I223" i="3"/>
  <c r="K220" i="3"/>
  <c r="J31" i="3"/>
  <c r="I31" i="3"/>
  <c r="G280" i="3"/>
  <c r="M147" i="3"/>
  <c r="G147" i="3"/>
  <c r="N147" i="3"/>
  <c r="I47" i="3"/>
  <c r="M47" i="3"/>
  <c r="G225" i="3"/>
  <c r="J225" i="3"/>
  <c r="O225" i="3"/>
  <c r="I123" i="3"/>
  <c r="N123" i="3"/>
  <c r="J123" i="3"/>
  <c r="M123" i="3"/>
  <c r="O123" i="3"/>
  <c r="K123" i="3"/>
  <c r="AA123" i="3"/>
  <c r="AB123" i="3" s="1"/>
  <c r="L123" i="3"/>
  <c r="I321" i="3"/>
  <c r="N321" i="3"/>
  <c r="J321" i="3"/>
  <c r="M321" i="3"/>
  <c r="O321" i="3"/>
  <c r="K321" i="3"/>
  <c r="AA321" i="3"/>
  <c r="AB321" i="3" s="1"/>
  <c r="L321" i="3"/>
  <c r="I56" i="3"/>
  <c r="N56" i="3"/>
  <c r="J56" i="3"/>
  <c r="M56" i="3"/>
  <c r="O56" i="3"/>
  <c r="K56" i="3"/>
  <c r="AA56" i="3"/>
  <c r="AB56" i="3" s="1"/>
  <c r="L56" i="3"/>
  <c r="I158" i="3"/>
  <c r="N158" i="3"/>
  <c r="J158" i="3"/>
  <c r="M158" i="3"/>
  <c r="O158" i="3"/>
  <c r="K158" i="3"/>
  <c r="AA158" i="3"/>
  <c r="AB158" i="3" s="1"/>
  <c r="L158" i="3"/>
  <c r="I265" i="3"/>
  <c r="N265" i="3"/>
  <c r="J265" i="3"/>
  <c r="M265" i="3"/>
  <c r="O265" i="3"/>
  <c r="K265" i="3"/>
  <c r="AA265" i="3"/>
  <c r="AB265" i="3" s="1"/>
  <c r="L265" i="3"/>
  <c r="I216" i="3"/>
  <c r="N216" i="3"/>
  <c r="J216" i="3"/>
  <c r="M216" i="3"/>
  <c r="O216" i="3"/>
  <c r="K216" i="3"/>
  <c r="AA216" i="3"/>
  <c r="AB216" i="3" s="1"/>
  <c r="L216" i="3"/>
  <c r="N157" i="3"/>
  <c r="K165" i="3"/>
  <c r="J157" i="3"/>
  <c r="I285" i="3"/>
  <c r="I282" i="3"/>
  <c r="I279" i="3"/>
  <c r="G279" i="3"/>
  <c r="L353" i="3"/>
  <c r="K353" i="3"/>
  <c r="N168" i="3"/>
  <c r="L168" i="3"/>
  <c r="AA168" i="3"/>
  <c r="AB168" i="3" s="1"/>
  <c r="M161" i="3"/>
  <c r="N161" i="3"/>
  <c r="I356" i="3"/>
  <c r="M356" i="3"/>
  <c r="I35" i="3"/>
  <c r="N35" i="3"/>
  <c r="J35" i="3"/>
  <c r="M35" i="3"/>
  <c r="O35" i="3"/>
  <c r="K35" i="3"/>
  <c r="AA35" i="3"/>
  <c r="AB35" i="3" s="1"/>
  <c r="L35" i="3"/>
  <c r="I278" i="3"/>
  <c r="K285" i="3"/>
  <c r="J285" i="3"/>
  <c r="G371" i="3"/>
  <c r="L371" i="3"/>
  <c r="K371" i="3"/>
  <c r="N282" i="3"/>
  <c r="L282" i="3"/>
  <c r="AA282" i="3"/>
  <c r="AB282" i="3" s="1"/>
  <c r="I220" i="3"/>
  <c r="M220" i="3"/>
  <c r="N220" i="3"/>
  <c r="M167" i="3"/>
  <c r="I373" i="3"/>
  <c r="N373" i="3"/>
  <c r="J373" i="3"/>
  <c r="M373" i="3"/>
  <c r="O373" i="3"/>
  <c r="K373" i="3"/>
  <c r="AA373" i="3"/>
  <c r="AB373" i="3" s="1"/>
  <c r="L373" i="3"/>
  <c r="M157" i="3"/>
  <c r="L223" i="3"/>
  <c r="J223" i="3"/>
  <c r="G223" i="3"/>
  <c r="G167" i="3"/>
  <c r="J340" i="3"/>
  <c r="O340" i="3"/>
  <c r="K132" i="3"/>
  <c r="J132" i="3"/>
  <c r="L30" i="3"/>
  <c r="G30" i="3"/>
  <c r="K30" i="3"/>
  <c r="N349" i="3"/>
  <c r="L349" i="3"/>
  <c r="AA349" i="3"/>
  <c r="AB349" i="3" s="1"/>
  <c r="M368" i="3"/>
  <c r="I368" i="3"/>
  <c r="N368" i="3"/>
  <c r="AA303" i="3"/>
  <c r="AB303" i="3" s="1"/>
  <c r="AA320" i="3"/>
  <c r="AB320" i="3" s="1"/>
  <c r="L303" i="3"/>
  <c r="K314" i="3"/>
  <c r="J274" i="3"/>
  <c r="I274" i="3"/>
  <c r="G314" i="3"/>
  <c r="I168" i="3"/>
  <c r="G161" i="3"/>
  <c r="M320" i="3"/>
  <c r="G168" i="3"/>
  <c r="O303" i="3"/>
  <c r="L278" i="3"/>
  <c r="G353" i="3"/>
  <c r="AA278" i="3"/>
  <c r="AB278" i="3" s="1"/>
  <c r="O278" i="3"/>
  <c r="K303" i="3"/>
  <c r="M278" i="3"/>
  <c r="L314" i="3"/>
  <c r="L221" i="3"/>
  <c r="K278" i="3"/>
  <c r="G221" i="3"/>
  <c r="I166" i="3"/>
  <c r="N278" i="3"/>
  <c r="L320" i="3"/>
  <c r="J356" i="3"/>
  <c r="I161" i="3"/>
  <c r="G356" i="3"/>
  <c r="G123" i="3"/>
  <c r="G252" i="3"/>
  <c r="G321" i="3"/>
  <c r="G66" i="3"/>
  <c r="G56" i="3"/>
  <c r="G169" i="3"/>
  <c r="G158" i="3"/>
  <c r="G265" i="3"/>
  <c r="G373" i="3"/>
  <c r="G35" i="3"/>
  <c r="G271" i="3"/>
  <c r="G241" i="3"/>
  <c r="G355" i="3"/>
  <c r="G216" i="3"/>
  <c r="J347" i="3"/>
  <c r="M347" i="3"/>
  <c r="I347" i="3"/>
  <c r="N347" i="3"/>
  <c r="G347" i="3"/>
  <c r="L347" i="3"/>
  <c r="O347" i="3"/>
  <c r="AA347" i="3"/>
  <c r="AB347" i="3" s="1"/>
  <c r="J369" i="3"/>
  <c r="M369" i="3"/>
  <c r="I369" i="3"/>
  <c r="N369" i="3"/>
  <c r="G369" i="3"/>
  <c r="L369" i="3"/>
  <c r="O369" i="3"/>
  <c r="AA369" i="3"/>
  <c r="AB369" i="3" s="1"/>
  <c r="J283" i="3"/>
  <c r="M283" i="3"/>
  <c r="I283" i="3"/>
  <c r="N283" i="3"/>
  <c r="G283" i="3"/>
  <c r="L283" i="3"/>
  <c r="O283" i="3"/>
  <c r="AA283" i="3"/>
  <c r="AB283" i="3" s="1"/>
  <c r="J171" i="3"/>
  <c r="M171" i="3"/>
  <c r="I171" i="3"/>
  <c r="N171" i="3"/>
  <c r="G171" i="3"/>
  <c r="L171" i="3"/>
  <c r="O171" i="3"/>
  <c r="AA171" i="3"/>
  <c r="AB171" i="3" s="1"/>
  <c r="O165" i="3"/>
  <c r="M165" i="3"/>
  <c r="J320" i="3"/>
  <c r="G317" i="3"/>
  <c r="I244" i="3"/>
  <c r="J244" i="3"/>
  <c r="K244" i="3"/>
  <c r="L244" i="3"/>
  <c r="N244" i="3"/>
  <c r="M244" i="3"/>
  <c r="I117" i="3"/>
  <c r="J117" i="3"/>
  <c r="K117" i="3"/>
  <c r="L117" i="3"/>
  <c r="N117" i="3"/>
  <c r="M117" i="3"/>
  <c r="N303" i="3"/>
  <c r="G303" i="3"/>
  <c r="K320" i="3"/>
  <c r="K347" i="3"/>
  <c r="K369" i="3"/>
  <c r="K283" i="3"/>
  <c r="K171" i="3"/>
  <c r="O320" i="3"/>
  <c r="M303" i="3"/>
  <c r="O326" i="3"/>
  <c r="O148" i="3"/>
  <c r="G278" i="3"/>
  <c r="M92" i="3"/>
  <c r="M243" i="3" l="1"/>
  <c r="M360" i="3"/>
  <c r="M363" i="3"/>
  <c r="M307" i="3"/>
  <c r="M63" i="3"/>
  <c r="M122" i="3"/>
  <c r="M235" i="3"/>
  <c r="M350" i="3"/>
  <c r="M97" i="3"/>
  <c r="M306" i="3"/>
  <c r="M264" i="3"/>
  <c r="M198" i="3"/>
  <c r="M62" i="3"/>
  <c r="M354" i="3"/>
  <c r="M81" i="3"/>
  <c r="M253" i="3"/>
  <c r="M348" i="3"/>
  <c r="M222" i="3"/>
  <c r="M336" i="3"/>
  <c r="M330" i="3"/>
  <c r="M191" i="3"/>
  <c r="M204" i="3"/>
  <c r="M144" i="3"/>
  <c r="M91" i="3"/>
  <c r="M115" i="3"/>
  <c r="M312" i="3"/>
  <c r="M266" i="3"/>
  <c r="M227" i="3"/>
  <c r="M333" i="3"/>
  <c r="M305" i="3"/>
  <c r="M335" i="3"/>
  <c r="M245" i="3"/>
  <c r="M60" i="3"/>
  <c r="M38" i="3"/>
  <c r="M267" i="3"/>
  <c r="M224" i="3"/>
  <c r="M233" i="3"/>
  <c r="M231" i="3"/>
  <c r="M338" i="3"/>
  <c r="AA92" i="3"/>
  <c r="AB92" i="3" s="1"/>
  <c r="AA63" i="3"/>
  <c r="AB63" i="3" s="1"/>
  <c r="G306" i="3"/>
  <c r="AA306" i="3"/>
  <c r="AB306" i="3" s="1"/>
  <c r="G264" i="3"/>
  <c r="AA264" i="3"/>
  <c r="AB264" i="3" s="1"/>
  <c r="G198" i="3"/>
  <c r="AA198" i="3"/>
  <c r="AB198" i="3" s="1"/>
  <c r="G62" i="3"/>
  <c r="AA62" i="3"/>
  <c r="AB62" i="3" s="1"/>
  <c r="G354" i="3"/>
  <c r="AA354" i="3"/>
  <c r="AB354" i="3" s="1"/>
  <c r="G363" i="3"/>
  <c r="AA363" i="3"/>
  <c r="AB363" i="3" s="1"/>
  <c r="G348" i="3"/>
  <c r="AA348" i="3"/>
  <c r="AB348" i="3" s="1"/>
  <c r="G222" i="3"/>
  <c r="AA222" i="3"/>
  <c r="AB222" i="3" s="1"/>
  <c r="G336" i="3"/>
  <c r="AA336" i="3"/>
  <c r="AB336" i="3" s="1"/>
  <c r="G330" i="3"/>
  <c r="AA330" i="3"/>
  <c r="AB330" i="3" s="1"/>
  <c r="G191" i="3"/>
  <c r="AA191" i="3"/>
  <c r="AB191" i="3" s="1"/>
  <c r="AA307" i="3"/>
  <c r="AB307" i="3" s="1"/>
  <c r="AA91" i="3"/>
  <c r="AB91" i="3" s="1"/>
  <c r="G115" i="3"/>
  <c r="AA115" i="3"/>
  <c r="AB115" i="3" s="1"/>
  <c r="AA312" i="3"/>
  <c r="AB312" i="3" s="1"/>
  <c r="AA266" i="3"/>
  <c r="AB266" i="3" s="1"/>
  <c r="G227" i="3"/>
  <c r="AA227" i="3"/>
  <c r="AB227" i="3" s="1"/>
  <c r="G360" i="3"/>
  <c r="AA360" i="3"/>
  <c r="AB360" i="3" s="1"/>
  <c r="G305" i="3"/>
  <c r="AA305" i="3"/>
  <c r="AB305" i="3" s="1"/>
  <c r="G333" i="3"/>
  <c r="AA333" i="3"/>
  <c r="AB333" i="3" s="1"/>
  <c r="G335" i="3"/>
  <c r="AA335" i="3"/>
  <c r="AB335" i="3" s="1"/>
  <c r="G245" i="3"/>
  <c r="AA245" i="3"/>
  <c r="AB245" i="3" s="1"/>
  <c r="G60" i="3"/>
  <c r="AA60" i="3"/>
  <c r="AB60" i="3" s="1"/>
  <c r="G38" i="3"/>
  <c r="AA38" i="3"/>
  <c r="AB38" i="3" s="1"/>
  <c r="G267" i="3"/>
  <c r="AA267" i="3"/>
  <c r="AB267" i="3" s="1"/>
  <c r="G224" i="3"/>
  <c r="AA224" i="3"/>
  <c r="AB224" i="3" s="1"/>
  <c r="G233" i="3"/>
  <c r="AA233" i="3"/>
  <c r="AB233" i="3" s="1"/>
  <c r="G231" i="3"/>
  <c r="AA231" i="3"/>
  <c r="AB231" i="3" s="1"/>
  <c r="G243" i="3"/>
  <c r="AA243" i="3"/>
  <c r="AB243" i="3" s="1"/>
  <c r="G81" i="3"/>
  <c r="AA81" i="3"/>
  <c r="AB81" i="3" s="1"/>
  <c r="G122" i="3"/>
  <c r="AA122" i="3"/>
  <c r="AB122" i="3" s="1"/>
  <c r="G253" i="3"/>
  <c r="AA253" i="3"/>
  <c r="AB253" i="3" s="1"/>
  <c r="G204" i="3"/>
  <c r="AA204" i="3"/>
  <c r="AB204" i="3" s="1"/>
  <c r="G338" i="3"/>
  <c r="AA338" i="3"/>
  <c r="AB338" i="3" s="1"/>
  <c r="G235" i="3"/>
  <c r="AA235" i="3"/>
  <c r="AB235" i="3" s="1"/>
  <c r="G144" i="3"/>
  <c r="AA144" i="3"/>
  <c r="AB144" i="3" s="1"/>
  <c r="G350" i="3"/>
  <c r="AA350" i="3"/>
  <c r="AB350" i="3" s="1"/>
  <c r="G97" i="3"/>
  <c r="AA97" i="3"/>
  <c r="AB97" i="3" s="1"/>
  <c r="O227" i="3"/>
  <c r="O243" i="3"/>
  <c r="O360" i="3"/>
  <c r="O363" i="3"/>
  <c r="O307" i="3"/>
  <c r="O63" i="3"/>
  <c r="O306" i="3"/>
  <c r="O264" i="3"/>
  <c r="O198" i="3"/>
  <c r="O62" i="3"/>
  <c r="O354" i="3"/>
  <c r="O348" i="3"/>
  <c r="O222" i="3"/>
  <c r="O336" i="3"/>
  <c r="O330" i="3"/>
  <c r="O191" i="3"/>
  <c r="O91" i="3"/>
  <c r="O115" i="3"/>
  <c r="O312" i="3"/>
  <c r="O266" i="3"/>
  <c r="O305" i="3"/>
  <c r="O333" i="3"/>
  <c r="O335" i="3"/>
  <c r="O245" i="3"/>
  <c r="O60" i="3"/>
  <c r="O38" i="3"/>
  <c r="O267" i="3"/>
  <c r="O224" i="3"/>
  <c r="O233" i="3"/>
  <c r="O231" i="3"/>
  <c r="O81" i="3"/>
  <c r="O122" i="3"/>
  <c r="O253" i="3"/>
  <c r="O204" i="3"/>
  <c r="O338" i="3"/>
  <c r="O235" i="3"/>
  <c r="O144" i="3"/>
  <c r="O350" i="3"/>
  <c r="O97" i="3"/>
  <c r="N363" i="3"/>
  <c r="N312" i="3"/>
  <c r="N266" i="3"/>
  <c r="K360" i="3"/>
  <c r="N227" i="3"/>
  <c r="L360" i="3"/>
  <c r="N92" i="3"/>
  <c r="N243" i="3"/>
  <c r="N350" i="3"/>
  <c r="N91" i="3"/>
  <c r="N307" i="3"/>
  <c r="N235" i="3"/>
  <c r="N360" i="3"/>
  <c r="N97" i="3"/>
  <c r="N115" i="3"/>
  <c r="N63" i="3"/>
  <c r="N144" i="3"/>
  <c r="L92" i="3"/>
  <c r="N306" i="3"/>
  <c r="N264" i="3"/>
  <c r="N198" i="3"/>
  <c r="N62" i="3"/>
  <c r="N354" i="3"/>
  <c r="K243" i="3"/>
  <c r="L243" i="3"/>
  <c r="N348" i="3"/>
  <c r="N222" i="3"/>
  <c r="N336" i="3"/>
  <c r="N330" i="3"/>
  <c r="N191" i="3"/>
  <c r="K363" i="3"/>
  <c r="L363" i="3"/>
  <c r="N305" i="3"/>
  <c r="N333" i="3"/>
  <c r="N335" i="3"/>
  <c r="N245" i="3"/>
  <c r="N60" i="3"/>
  <c r="K307" i="3"/>
  <c r="L307" i="3"/>
  <c r="N38" i="3"/>
  <c r="N267" i="3"/>
  <c r="N224" i="3"/>
  <c r="N233" i="3"/>
  <c r="N231" i="3"/>
  <c r="K63" i="3"/>
  <c r="L63" i="3"/>
  <c r="N81" i="3"/>
  <c r="N122" i="3"/>
  <c r="N253" i="3"/>
  <c r="N204" i="3"/>
  <c r="N338" i="3"/>
  <c r="K306" i="3"/>
  <c r="K264" i="3"/>
  <c r="K198" i="3"/>
  <c r="K62" i="3"/>
  <c r="K354" i="3"/>
  <c r="L306" i="3"/>
  <c r="L264" i="3"/>
  <c r="L198" i="3"/>
  <c r="L62" i="3"/>
  <c r="L354" i="3"/>
  <c r="K348" i="3"/>
  <c r="K222" i="3"/>
  <c r="K336" i="3"/>
  <c r="K330" i="3"/>
  <c r="K191" i="3"/>
  <c r="L348" i="3"/>
  <c r="L222" i="3"/>
  <c r="L336" i="3"/>
  <c r="L330" i="3"/>
  <c r="L191" i="3"/>
  <c r="K91" i="3"/>
  <c r="K115" i="3"/>
  <c r="K312" i="3"/>
  <c r="K266" i="3"/>
  <c r="K227" i="3"/>
  <c r="L91" i="3"/>
  <c r="L115" i="3"/>
  <c r="L312" i="3"/>
  <c r="L266" i="3"/>
  <c r="L227" i="3"/>
  <c r="K305" i="3"/>
  <c r="K333" i="3"/>
  <c r="K335" i="3"/>
  <c r="K245" i="3"/>
  <c r="K60" i="3"/>
  <c r="L305" i="3"/>
  <c r="L333" i="3"/>
  <c r="L335" i="3"/>
  <c r="L245" i="3"/>
  <c r="L60" i="3"/>
  <c r="K38" i="3"/>
  <c r="K267" i="3"/>
  <c r="K224" i="3"/>
  <c r="K233" i="3"/>
  <c r="K231" i="3"/>
  <c r="L38" i="3"/>
  <c r="L267" i="3"/>
  <c r="L224" i="3"/>
  <c r="L233" i="3"/>
  <c r="L231" i="3"/>
  <c r="K81" i="3"/>
  <c r="K122" i="3"/>
  <c r="K253" i="3"/>
  <c r="K204" i="3"/>
  <c r="K338" i="3"/>
  <c r="L81" i="3"/>
  <c r="L122" i="3"/>
  <c r="L253" i="3"/>
  <c r="L204" i="3"/>
  <c r="L338" i="3"/>
  <c r="J92" i="3"/>
  <c r="K235" i="3"/>
  <c r="K144" i="3"/>
  <c r="K350" i="3"/>
  <c r="K97" i="3"/>
  <c r="K92" i="3"/>
  <c r="L235" i="3"/>
  <c r="L144" i="3"/>
  <c r="L350" i="3"/>
  <c r="L97" i="3"/>
  <c r="I243" i="3"/>
  <c r="I360" i="3"/>
  <c r="I363" i="3"/>
  <c r="I307" i="3"/>
  <c r="I63" i="3"/>
  <c r="J243" i="3"/>
  <c r="J360" i="3"/>
  <c r="J363" i="3"/>
  <c r="J307" i="3"/>
  <c r="J63" i="3"/>
  <c r="I306" i="3"/>
  <c r="I264" i="3"/>
  <c r="I198" i="3"/>
  <c r="I62" i="3"/>
  <c r="I354" i="3"/>
  <c r="J306" i="3"/>
  <c r="J264" i="3"/>
  <c r="J198" i="3"/>
  <c r="J62" i="3"/>
  <c r="J354" i="3"/>
  <c r="I348" i="3"/>
  <c r="I222" i="3"/>
  <c r="I336" i="3"/>
  <c r="I330" i="3"/>
  <c r="I191" i="3"/>
  <c r="J348" i="3"/>
  <c r="J222" i="3"/>
  <c r="J336" i="3"/>
  <c r="J330" i="3"/>
  <c r="J191" i="3"/>
  <c r="I91" i="3"/>
  <c r="I115" i="3"/>
  <c r="I312" i="3"/>
  <c r="I266" i="3"/>
  <c r="I227" i="3"/>
  <c r="J91" i="3"/>
  <c r="J115" i="3"/>
  <c r="J312" i="3"/>
  <c r="J266" i="3"/>
  <c r="J227" i="3"/>
  <c r="I305" i="3"/>
  <c r="I333" i="3"/>
  <c r="I335" i="3"/>
  <c r="I245" i="3"/>
  <c r="I60" i="3"/>
  <c r="J305" i="3"/>
  <c r="J333" i="3"/>
  <c r="J335" i="3"/>
  <c r="J245" i="3"/>
  <c r="J60" i="3"/>
  <c r="I38" i="3"/>
  <c r="I267" i="3"/>
  <c r="I224" i="3"/>
  <c r="I233" i="3"/>
  <c r="I231" i="3"/>
  <c r="J38" i="3"/>
  <c r="J267" i="3"/>
  <c r="J224" i="3"/>
  <c r="J233" i="3"/>
  <c r="J231" i="3"/>
  <c r="I81" i="3"/>
  <c r="I122" i="3"/>
  <c r="I253" i="3"/>
  <c r="I204" i="3"/>
  <c r="I338" i="3"/>
  <c r="J81" i="3"/>
  <c r="J122" i="3"/>
  <c r="J253" i="3"/>
  <c r="J204" i="3"/>
  <c r="J338" i="3"/>
  <c r="I235" i="3"/>
  <c r="I144" i="3"/>
  <c r="I350" i="3"/>
  <c r="I97" i="3"/>
  <c r="I92" i="3"/>
  <c r="J235" i="3"/>
  <c r="J144" i="3"/>
  <c r="J350" i="3"/>
  <c r="J97" i="3"/>
  <c r="G63" i="3"/>
  <c r="G307" i="3"/>
  <c r="G91" i="3"/>
  <c r="G312" i="3"/>
  <c r="G266" i="3"/>
  <c r="H2" i="3" l="1"/>
  <c r="O2" i="3"/>
  <c r="M2" i="3"/>
  <c r="K2" i="3"/>
  <c r="I2" i="3"/>
  <c r="L2" i="3"/>
  <c r="J2" i="3"/>
  <c r="N2" i="3"/>
  <c r="AF97" i="3" l="1"/>
  <c r="AF208" i="3"/>
  <c r="AF296" i="3"/>
  <c r="AF55" i="3"/>
  <c r="AF98" i="3"/>
  <c r="AF246" i="3"/>
  <c r="AF20" i="3"/>
  <c r="AF197" i="3"/>
  <c r="AF44" i="3"/>
  <c r="AF84" i="3"/>
  <c r="AF188" i="3"/>
  <c r="AF240" i="3"/>
  <c r="AF102" i="3"/>
  <c r="AF14" i="3"/>
  <c r="AF7" i="3"/>
  <c r="AF129" i="3"/>
  <c r="AF376" i="3"/>
  <c r="AF112" i="3"/>
  <c r="AF18" i="3"/>
  <c r="AF69" i="3"/>
  <c r="AF42" i="3"/>
  <c r="AF45" i="3"/>
  <c r="AF182" i="3"/>
  <c r="AF104" i="3"/>
  <c r="AF214" i="3"/>
  <c r="AF187" i="3"/>
  <c r="AF345" i="3"/>
  <c r="AF298" i="3"/>
  <c r="AF68" i="3"/>
  <c r="AF378" i="3"/>
  <c r="AF99" i="3"/>
  <c r="AF131" i="3"/>
  <c r="AF39" i="3"/>
  <c r="AF82" i="3"/>
  <c r="AF259" i="3"/>
  <c r="AF327" i="3"/>
  <c r="AF199" i="3"/>
  <c r="AF201" i="3"/>
  <c r="AF328" i="3"/>
  <c r="AF179" i="3"/>
  <c r="AF374" i="3"/>
  <c r="AF174" i="3"/>
  <c r="AF342" i="3"/>
  <c r="AF177" i="3"/>
  <c r="AF162" i="3"/>
  <c r="AF287" i="3"/>
  <c r="AF51" i="3"/>
  <c r="AF304" i="3"/>
  <c r="AF302" i="3"/>
  <c r="AF43" i="3"/>
  <c r="AF57" i="3"/>
  <c r="AF77" i="3"/>
  <c r="AF37" i="3"/>
  <c r="AF192" i="3"/>
  <c r="AF142" i="3"/>
  <c r="AF116" i="3"/>
  <c r="AF184" i="3"/>
  <c r="AF359" i="3"/>
  <c r="AF313" i="3"/>
  <c r="AF161" i="3"/>
  <c r="AF105" i="3"/>
  <c r="AF364" i="3"/>
  <c r="AF362" i="3"/>
  <c r="AF126" i="3"/>
  <c r="AF370" i="3"/>
  <c r="AF279" i="3"/>
  <c r="AF127" i="3"/>
  <c r="AF154" i="3"/>
  <c r="AF234" i="3"/>
  <c r="AF365" i="3"/>
  <c r="AF40" i="3"/>
  <c r="AF178" i="3"/>
  <c r="AF90" i="3"/>
  <c r="AF23" i="3"/>
  <c r="AF367" i="3"/>
  <c r="AF347" i="3"/>
  <c r="AF323" i="3"/>
  <c r="AF56" i="3"/>
  <c r="AF275" i="3"/>
  <c r="AF149" i="3"/>
  <c r="AF212" i="3"/>
  <c r="AF340" i="3"/>
  <c r="AF332" i="3"/>
  <c r="AF47" i="3"/>
  <c r="AF66" i="3"/>
  <c r="AF273" i="3"/>
  <c r="AF118" i="3"/>
  <c r="AF216" i="3"/>
  <c r="AF123" i="3"/>
  <c r="AF152" i="3"/>
  <c r="AF303" i="3"/>
  <c r="AF146" i="3"/>
  <c r="AF321" i="3"/>
  <c r="AF310" i="3"/>
  <c r="AF220" i="3"/>
  <c r="AF124" i="3"/>
  <c r="AF167" i="3"/>
  <c r="AF163" i="3"/>
  <c r="AF205" i="3"/>
  <c r="AF221" i="3"/>
  <c r="AF353" i="3"/>
  <c r="AF171" i="3"/>
  <c r="AF49" i="3"/>
  <c r="AF172" i="3"/>
  <c r="AF143" i="3"/>
  <c r="AF307" i="3"/>
  <c r="AF63" i="3"/>
  <c r="AF60" i="3"/>
  <c r="AF81" i="3"/>
  <c r="AF122" i="3"/>
  <c r="AF312" i="3"/>
  <c r="AF335" i="3"/>
  <c r="AF354" i="3"/>
  <c r="AF306" i="3"/>
  <c r="AF91" i="3"/>
  <c r="AF266" i="3"/>
  <c r="AF305" i="3"/>
  <c r="AF218" i="3"/>
  <c r="AF41" i="3"/>
  <c r="AF325" i="3"/>
  <c r="AF28" i="3"/>
  <c r="AF139" i="3"/>
  <c r="AF175" i="3"/>
  <c r="AF290" i="3"/>
  <c r="AF53" i="3"/>
  <c r="AF339" i="3"/>
  <c r="AF209" i="3"/>
  <c r="AF110" i="3"/>
  <c r="AF341" i="3"/>
  <c r="AF109" i="3"/>
  <c r="AF13" i="3"/>
  <c r="AF263" i="3"/>
  <c r="AF21" i="3"/>
  <c r="AF72" i="3"/>
  <c r="AF106" i="3"/>
  <c r="AF255" i="3"/>
  <c r="AF291" i="3"/>
  <c r="AF100" i="3"/>
  <c r="AF337" i="3"/>
  <c r="AF67" i="3"/>
  <c r="AF210" i="3"/>
  <c r="AF140" i="3"/>
  <c r="AF6" i="3"/>
  <c r="AF128" i="3"/>
  <c r="AF74" i="3"/>
  <c r="AF22" i="3"/>
  <c r="AF73" i="3"/>
  <c r="AF107" i="3"/>
  <c r="AF256" i="3"/>
  <c r="AF217" i="3"/>
  <c r="AF85" i="3"/>
  <c r="AF101" i="3"/>
  <c r="AF211" i="3"/>
  <c r="AF141" i="3"/>
  <c r="AF108" i="3"/>
  <c r="AF15" i="3"/>
  <c r="AF75" i="3"/>
  <c r="AF344" i="3"/>
  <c r="AF181" i="3"/>
  <c r="AF193" i="3"/>
  <c r="AF87" i="3"/>
  <c r="AF377" i="3"/>
  <c r="AF207" i="3"/>
  <c r="AF286" i="3"/>
  <c r="AF8" i="3"/>
  <c r="AF357" i="3"/>
  <c r="AF17" i="3"/>
  <c r="AF78" i="3"/>
  <c r="AF180" i="3"/>
  <c r="AF346" i="3"/>
  <c r="AF111" i="3"/>
  <c r="AF195" i="3"/>
  <c r="AF318" i="3"/>
  <c r="AF64" i="3"/>
  <c r="AF238" i="3"/>
  <c r="AF27" i="3"/>
  <c r="AF248" i="3"/>
  <c r="AF237" i="3"/>
  <c r="AF94" i="3"/>
  <c r="AF10" i="3"/>
  <c r="AF11" i="3"/>
  <c r="AF294" i="3"/>
  <c r="AF261" i="3"/>
  <c r="AF19" i="3"/>
  <c r="AF251" i="3"/>
  <c r="AF185" i="3"/>
  <c r="AF213" i="3"/>
  <c r="AF219" i="3"/>
  <c r="AF324" i="3"/>
  <c r="AF379" i="3"/>
  <c r="AF262" i="3"/>
  <c r="AF189" i="3"/>
  <c r="AF26" i="3"/>
  <c r="AF25" i="3"/>
  <c r="AF380" i="3"/>
  <c r="AF194" i="3"/>
  <c r="AF196" i="3"/>
  <c r="AF130" i="3"/>
  <c r="AF86" i="3"/>
  <c r="AF70" i="3"/>
  <c r="AF16" i="3"/>
  <c r="AF93" i="3"/>
  <c r="AF136" i="3"/>
  <c r="AF200" i="3"/>
  <c r="AF293" i="3"/>
  <c r="AF254" i="3"/>
  <c r="AF299" i="3"/>
  <c r="AF249" i="3"/>
  <c r="AF9" i="3"/>
  <c r="AF120" i="3"/>
  <c r="AF247" i="3"/>
  <c r="AF295" i="3"/>
  <c r="AF250" i="3"/>
  <c r="AF71" i="3"/>
  <c r="AF239" i="3"/>
  <c r="AF186" i="3"/>
  <c r="AF236" i="3"/>
  <c r="AF138" i="3"/>
  <c r="AF79" i="3"/>
  <c r="AF103" i="3"/>
  <c r="AF95" i="3"/>
  <c r="AF133" i="3"/>
  <c r="AF289" i="3"/>
  <c r="AF76" i="3"/>
  <c r="AF231" i="3"/>
  <c r="AF227" i="3"/>
  <c r="AF348" i="3"/>
  <c r="AF334" i="3"/>
  <c r="AF319" i="3"/>
  <c r="AF134" i="3"/>
  <c r="AF226" i="3"/>
  <c r="AF155" i="3"/>
  <c r="AF83" i="3"/>
  <c r="AF61" i="3"/>
  <c r="AF270" i="3"/>
  <c r="AF183" i="3"/>
  <c r="AF309" i="3"/>
  <c r="AF34" i="3"/>
  <c r="AF288" i="3"/>
  <c r="AF48" i="3"/>
  <c r="AF215" i="3"/>
  <c r="AF33" i="3"/>
  <c r="AF260" i="3"/>
  <c r="AF156" i="3"/>
  <c r="AF206" i="3"/>
  <c r="AF366" i="3"/>
  <c r="AF32" i="3"/>
  <c r="AF159" i="3"/>
  <c r="AF150" i="3"/>
  <c r="AF281" i="3"/>
  <c r="AF24" i="3"/>
  <c r="AF329" i="3"/>
  <c r="AF202" i="3"/>
  <c r="AF137" i="3"/>
  <c r="AF65" i="3"/>
  <c r="AF88" i="3"/>
  <c r="AF308" i="3"/>
  <c r="AF301" i="3"/>
  <c r="AF375" i="3"/>
  <c r="AF151" i="3"/>
  <c r="AF314" i="3"/>
  <c r="AF343" i="3"/>
  <c r="AF153" i="3"/>
  <c r="AF297" i="3"/>
  <c r="AF351" i="3"/>
  <c r="AF165" i="3"/>
  <c r="AF315" i="3"/>
  <c r="AF352" i="3"/>
  <c r="AF228" i="3"/>
  <c r="AF58" i="3"/>
  <c r="AF276" i="3"/>
  <c r="AF361" i="3"/>
  <c r="AF326" i="3"/>
  <c r="AF54" i="3"/>
  <c r="AF52" i="3"/>
  <c r="AF164" i="3"/>
  <c r="AF121" i="3"/>
  <c r="AF230" i="3"/>
  <c r="AF372" i="3"/>
  <c r="AF242" i="3"/>
  <c r="AF160" i="3"/>
  <c r="AF96" i="3"/>
  <c r="AF316" i="3"/>
  <c r="AF258" i="3"/>
  <c r="AF113" i="3"/>
  <c r="AF50" i="3"/>
  <c r="AF173" i="3"/>
  <c r="AF272" i="3"/>
  <c r="AF277" i="3"/>
  <c r="AF125" i="3"/>
  <c r="AF59" i="3"/>
  <c r="AF269" i="3"/>
  <c r="AF46" i="3"/>
  <c r="AF203" i="3"/>
  <c r="AF114" i="3"/>
  <c r="AF284" i="3"/>
  <c r="AF232" i="3"/>
  <c r="AF176" i="3"/>
  <c r="AF311" i="3"/>
  <c r="AF170" i="3"/>
  <c r="AF31" i="3"/>
  <c r="AF135" i="3"/>
  <c r="AF117" i="3"/>
  <c r="AF322" i="3"/>
  <c r="AF29" i="3"/>
  <c r="AF80" i="3"/>
  <c r="AF158" i="3"/>
  <c r="AF252" i="3"/>
  <c r="AF168" i="3"/>
  <c r="AF147" i="3"/>
  <c r="AF355" i="3"/>
  <c r="AF225" i="3"/>
  <c r="AF331" i="3"/>
  <c r="AF148" i="3"/>
  <c r="AF241" i="3"/>
  <c r="AF244" i="3"/>
  <c r="AF369" i="3"/>
  <c r="AF35" i="3"/>
  <c r="AF274" i="3"/>
  <c r="AF300" i="3"/>
  <c r="AF145" i="3"/>
  <c r="AF349" i="3"/>
  <c r="AF257" i="3"/>
  <c r="AF132" i="3"/>
  <c r="AF36" i="3"/>
  <c r="AF285" i="3"/>
  <c r="AF373" i="3"/>
  <c r="AF268" i="3"/>
  <c r="AF282" i="3"/>
  <c r="AF190" i="3"/>
  <c r="AF265" i="3"/>
  <c r="AF371" i="3"/>
  <c r="AF89" i="3"/>
  <c r="AF280" i="3"/>
  <c r="AF358" i="3"/>
  <c r="AF278" i="3"/>
  <c r="AF166" i="3"/>
  <c r="AF223" i="3"/>
  <c r="AF292" i="3"/>
  <c r="AF356" i="3"/>
  <c r="AF30" i="3"/>
  <c r="AF169" i="3"/>
  <c r="AF317" i="3"/>
  <c r="AF283" i="3"/>
  <c r="AF320" i="3"/>
  <c r="AF222" i="3"/>
  <c r="AF144" i="3"/>
  <c r="AF338" i="3"/>
  <c r="AF350" i="3"/>
  <c r="AF92" i="3"/>
  <c r="AF330" i="3"/>
  <c r="AF253" i="3"/>
  <c r="AF191" i="3"/>
  <c r="AF115" i="3"/>
  <c r="AF333" i="3"/>
  <c r="AF224" i="3"/>
  <c r="AF245" i="3"/>
  <c r="AF264" i="3"/>
  <c r="AF204" i="3"/>
  <c r="AF233" i="3"/>
  <c r="AF336" i="3"/>
  <c r="AF38" i="3"/>
  <c r="AF267" i="3"/>
  <c r="AF360" i="3"/>
  <c r="AF243" i="3"/>
  <c r="AD198" i="3" l="1"/>
  <c r="AD363" i="3"/>
  <c r="AD235" i="3"/>
  <c r="AD271" i="3"/>
  <c r="AD332" i="3"/>
  <c r="AD157" i="3"/>
  <c r="AD347" i="3"/>
  <c r="AD178" i="3"/>
  <c r="AD12" i="3"/>
  <c r="AD279" i="3"/>
  <c r="AD364" i="3"/>
  <c r="AD359" i="3"/>
  <c r="AD119" i="3"/>
  <c r="AD37" i="3"/>
  <c r="AD57" i="3"/>
  <c r="AD302" i="3"/>
  <c r="AD287" i="3"/>
  <c r="AD177" i="3"/>
  <c r="AD374" i="3"/>
  <c r="AD201" i="3"/>
  <c r="AD259" i="3"/>
  <c r="AD131" i="3"/>
  <c r="AD378" i="3"/>
  <c r="AD298" i="3"/>
  <c r="AD187" i="3"/>
  <c r="AD104" i="3"/>
  <c r="AD45" i="3"/>
  <c r="AD69" i="3"/>
  <c r="AD18" i="3"/>
  <c r="AD376" i="3"/>
  <c r="AD129" i="3"/>
  <c r="AD14" i="3"/>
  <c r="AD240" i="3"/>
  <c r="AD84" i="3"/>
  <c r="AD197" i="3"/>
  <c r="AD246" i="3"/>
  <c r="AD339" i="3"/>
  <c r="AD296" i="3"/>
  <c r="AD357" i="3"/>
  <c r="AD62" i="3"/>
  <c r="AD310" i="3"/>
  <c r="AD118" i="3"/>
  <c r="AD368" i="3"/>
  <c r="AF198" i="3"/>
  <c r="AF12" i="3"/>
  <c r="AF119" i="3"/>
  <c r="AD38" i="3"/>
  <c r="AD91" i="3"/>
  <c r="AD312" i="3"/>
  <c r="AD60" i="3"/>
  <c r="AD307" i="3"/>
  <c r="AD373" i="3"/>
  <c r="AD221" i="3"/>
  <c r="AD331" i="3"/>
  <c r="AD321" i="3"/>
  <c r="AD152" i="3"/>
  <c r="AD273" i="3"/>
  <c r="AD356" i="3"/>
  <c r="AD212" i="3"/>
  <c r="AD283" i="3"/>
  <c r="AD367" i="3"/>
  <c r="AD40" i="3"/>
  <c r="AD154" i="3"/>
  <c r="AD370" i="3"/>
  <c r="AD105" i="3"/>
  <c r="AD184" i="3"/>
  <c r="AD142" i="3"/>
  <c r="AD50" i="3"/>
  <c r="AD232" i="3"/>
  <c r="AD304" i="3"/>
  <c r="AD301" i="3"/>
  <c r="AD342" i="3"/>
  <c r="AD179" i="3"/>
  <c r="AD199" i="3"/>
  <c r="AD82" i="3"/>
  <c r="AD76" i="3"/>
  <c r="AD254" i="3"/>
  <c r="AD247" i="3"/>
  <c r="AD103" i="3"/>
  <c r="AD286" i="3"/>
  <c r="AD196" i="3"/>
  <c r="AD22" i="3"/>
  <c r="AD263" i="3"/>
  <c r="AD295" i="3"/>
  <c r="AD217" i="3"/>
  <c r="AD193" i="3"/>
  <c r="AD262" i="3"/>
  <c r="AD379" i="3"/>
  <c r="AD67" i="3"/>
  <c r="AD344" i="3"/>
  <c r="AD79" i="3"/>
  <c r="AD189" i="3"/>
  <c r="AD333" i="3"/>
  <c r="AD229" i="3"/>
  <c r="AD305" i="3"/>
  <c r="AD306" i="3"/>
  <c r="AD122" i="3"/>
  <c r="AD243" i="3"/>
  <c r="AD143" i="3"/>
  <c r="AD49" i="3"/>
  <c r="AD205" i="3"/>
  <c r="AD124" i="3"/>
  <c r="AD146" i="3"/>
  <c r="AD123" i="3"/>
  <c r="AD66" i="3"/>
  <c r="AD340" i="3"/>
  <c r="AD149" i="3"/>
  <c r="AD56" i="3"/>
  <c r="AD23" i="3"/>
  <c r="AD365" i="3"/>
  <c r="AD127" i="3"/>
  <c r="AD126" i="3"/>
  <c r="AD161" i="3"/>
  <c r="AD116" i="3"/>
  <c r="AD192" i="3"/>
  <c r="AD77" i="3"/>
  <c r="AD43" i="3"/>
  <c r="AD51" i="3"/>
  <c r="AD162" i="3"/>
  <c r="AD174" i="3"/>
  <c r="AD328" i="3"/>
  <c r="AD327" i="3"/>
  <c r="AD39" i="3"/>
  <c r="AD99" i="3"/>
  <c r="AD68" i="3"/>
  <c r="AD345" i="3"/>
  <c r="AD214" i="3"/>
  <c r="AD182" i="3"/>
  <c r="AD42" i="3"/>
  <c r="AD120" i="3"/>
  <c r="AD112" i="3"/>
  <c r="AD289" i="3"/>
  <c r="AD7" i="3"/>
  <c r="AD102" i="3"/>
  <c r="AD188" i="3"/>
  <c r="AD44" i="3"/>
  <c r="AD20" i="3"/>
  <c r="AD98" i="3"/>
  <c r="AD55" i="3"/>
  <c r="AD208" i="3"/>
  <c r="AD97" i="3"/>
  <c r="AD167" i="3"/>
  <c r="AF235" i="3"/>
  <c r="AD115" i="3"/>
  <c r="AD253" i="3"/>
  <c r="AD338" i="3"/>
  <c r="AD204" i="3"/>
  <c r="AD292" i="3"/>
  <c r="AD268" i="3"/>
  <c r="AD369" i="3"/>
  <c r="AD223" i="3"/>
  <c r="AD30" i="3"/>
  <c r="AD285" i="3"/>
  <c r="AD257" i="3"/>
  <c r="AD29" i="3"/>
  <c r="AD349" i="3"/>
  <c r="AD300" i="3"/>
  <c r="AD297" i="3"/>
  <c r="AD277" i="3"/>
  <c r="AD311" i="3"/>
  <c r="AD58" i="3"/>
  <c r="AD164" i="3"/>
  <c r="AD242" i="3"/>
  <c r="AD203" i="3"/>
  <c r="AD125" i="3"/>
  <c r="AD314" i="3"/>
  <c r="AD151" i="3"/>
  <c r="AD160" i="3"/>
  <c r="AD288" i="3"/>
  <c r="AD206" i="3"/>
  <c r="AD156" i="3"/>
  <c r="AD159" i="3"/>
  <c r="AD248" i="3"/>
  <c r="AD21" i="3"/>
  <c r="AD325" i="3"/>
  <c r="AD210" i="3"/>
  <c r="AD28" i="3"/>
  <c r="AD19" i="3"/>
  <c r="AD15" i="3"/>
  <c r="AD219" i="3"/>
  <c r="AD341" i="3"/>
  <c r="AD299" i="3"/>
  <c r="AD261" i="3"/>
  <c r="AD109" i="3"/>
  <c r="AD195" i="3"/>
  <c r="AD200" i="3"/>
  <c r="AD16" i="3"/>
  <c r="AD10" i="3"/>
  <c r="AD236" i="3"/>
  <c r="AD144" i="3"/>
  <c r="AD353" i="3"/>
  <c r="AF62" i="3"/>
  <c r="AF229" i="3"/>
  <c r="AF157" i="3"/>
  <c r="AF363" i="3"/>
  <c r="AF368" i="3"/>
  <c r="AD191" i="3"/>
  <c r="AD354" i="3"/>
  <c r="AD231" i="3"/>
  <c r="AD92" i="3"/>
  <c r="AD117" i="3"/>
  <c r="AD31" i="3"/>
  <c r="AD147" i="3"/>
  <c r="AD274" i="3"/>
  <c r="AD36" i="3"/>
  <c r="AD135" i="3"/>
  <c r="AD278" i="3"/>
  <c r="AD225" i="3"/>
  <c r="AD252" i="3"/>
  <c r="AD265" i="3"/>
  <c r="AD114" i="3"/>
  <c r="AD258" i="3"/>
  <c r="AD230" i="3"/>
  <c r="AD88" i="3"/>
  <c r="AD170" i="3"/>
  <c r="AD52" i="3"/>
  <c r="AD65" i="3"/>
  <c r="AD165" i="3"/>
  <c r="AD272" i="3"/>
  <c r="AD59" i="3"/>
  <c r="AD281" i="3"/>
  <c r="AD319" i="3"/>
  <c r="AD83" i="3"/>
  <c r="AD309" i="3"/>
  <c r="AD155" i="3"/>
  <c r="AD250" i="3"/>
  <c r="AD133" i="3"/>
  <c r="AD78" i="3"/>
  <c r="AD72" i="3"/>
  <c r="AD180" i="3"/>
  <c r="AD87" i="3"/>
  <c r="AD25" i="3"/>
  <c r="AD9" i="3"/>
  <c r="AD255" i="3"/>
  <c r="AD175" i="3"/>
  <c r="AD85" i="3"/>
  <c r="AD140" i="3"/>
  <c r="AD100" i="3"/>
  <c r="AD13" i="3"/>
  <c r="AD218" i="3"/>
  <c r="AD213" i="3"/>
  <c r="AD181" i="3"/>
  <c r="AD227" i="3"/>
  <c r="AD330" i="3"/>
  <c r="AD335" i="3"/>
  <c r="AD245" i="3"/>
  <c r="AD350" i="3"/>
  <c r="AD168" i="3"/>
  <c r="AD355" i="3"/>
  <c r="AD132" i="3"/>
  <c r="AD320" i="3"/>
  <c r="AD241" i="3"/>
  <c r="AD371" i="3"/>
  <c r="AD89" i="3"/>
  <c r="AD145" i="3"/>
  <c r="AD280" i="3"/>
  <c r="AD358" i="3"/>
  <c r="AD329" i="3"/>
  <c r="AD137" i="3"/>
  <c r="AD269" i="3"/>
  <c r="AD176" i="3"/>
  <c r="AD375" i="3"/>
  <c r="AD315" i="3"/>
  <c r="AD173" i="3"/>
  <c r="AD276" i="3"/>
  <c r="AD308" i="3"/>
  <c r="AD361" i="3"/>
  <c r="AD270" i="3"/>
  <c r="AD183" i="3"/>
  <c r="AD150" i="3"/>
  <c r="AD260" i="3"/>
  <c r="AD48" i="3"/>
  <c r="AD101" i="3"/>
  <c r="AD128" i="3"/>
  <c r="AD70" i="3"/>
  <c r="AD207" i="3"/>
  <c r="AD11" i="3"/>
  <c r="AD380" i="3"/>
  <c r="AD194" i="3"/>
  <c r="AD136" i="3"/>
  <c r="AD211" i="3"/>
  <c r="AD111" i="3"/>
  <c r="AD95" i="3"/>
  <c r="AD107" i="3"/>
  <c r="AD293" i="3"/>
  <c r="AD290" i="3"/>
  <c r="AD8" i="3"/>
  <c r="AD209" i="3"/>
  <c r="AD324" i="3"/>
  <c r="AD224" i="3"/>
  <c r="AD222" i="3"/>
  <c r="AD264" i="3"/>
  <c r="AD360" i="3"/>
  <c r="AD267" i="3"/>
  <c r="AD158" i="3"/>
  <c r="AD244" i="3"/>
  <c r="AD169" i="3"/>
  <c r="AD148" i="3"/>
  <c r="AD190" i="3"/>
  <c r="AD322" i="3"/>
  <c r="AD282" i="3"/>
  <c r="AD80" i="3"/>
  <c r="AD35" i="3"/>
  <c r="AD166" i="3"/>
  <c r="AD284" i="3"/>
  <c r="AD316" i="3"/>
  <c r="AD46" i="3"/>
  <c r="AD54" i="3"/>
  <c r="AD228" i="3"/>
  <c r="AD351" i="3"/>
  <c r="AD202" i="3"/>
  <c r="AD24" i="3"/>
  <c r="AD113" i="3"/>
  <c r="AD153" i="3"/>
  <c r="AD366" i="3"/>
  <c r="AD61" i="3"/>
  <c r="AD226" i="3"/>
  <c r="AD33" i="3"/>
  <c r="AD334" i="3"/>
  <c r="AD294" i="3"/>
  <c r="AD291" i="3"/>
  <c r="AD141" i="3"/>
  <c r="AD74" i="3"/>
  <c r="AD239" i="3"/>
  <c r="AD110" i="3"/>
  <c r="AD139" i="3"/>
  <c r="AD93" i="3"/>
  <c r="AD73" i="3"/>
  <c r="AD86" i="3"/>
  <c r="AD237" i="3"/>
  <c r="AD26" i="3"/>
  <c r="AD249" i="3"/>
  <c r="AD6" i="3"/>
  <c r="AD318" i="3"/>
  <c r="AD71" i="3"/>
  <c r="AD130" i="3"/>
  <c r="AD348" i="3"/>
  <c r="AF271" i="3"/>
  <c r="AG271" i="3" s="1"/>
  <c r="AD266" i="3"/>
  <c r="AD336" i="3"/>
  <c r="AD81" i="3"/>
  <c r="AD63" i="3"/>
  <c r="AD172" i="3"/>
  <c r="AD171" i="3"/>
  <c r="AD163" i="3"/>
  <c r="AD220" i="3"/>
  <c r="AD303" i="3"/>
  <c r="AD216" i="3"/>
  <c r="AD47" i="3"/>
  <c r="AD317" i="3"/>
  <c r="AD275" i="3"/>
  <c r="AD323" i="3"/>
  <c r="AD90" i="3"/>
  <c r="AD234" i="3"/>
  <c r="AD121" i="3"/>
  <c r="AD362" i="3"/>
  <c r="AD313" i="3"/>
  <c r="AD343" i="3"/>
  <c r="AD96" i="3"/>
  <c r="AD372" i="3"/>
  <c r="AD326" i="3"/>
  <c r="AD352" i="3"/>
  <c r="AD215" i="3"/>
  <c r="AD134" i="3"/>
  <c r="AD32" i="3"/>
  <c r="AD34" i="3"/>
  <c r="AD138" i="3"/>
  <c r="AD64" i="3"/>
  <c r="AD108" i="3"/>
  <c r="AD337" i="3"/>
  <c r="AD53" i="3"/>
  <c r="AD27" i="3"/>
  <c r="AD106" i="3"/>
  <c r="AD346" i="3"/>
  <c r="AD251" i="3"/>
  <c r="AD238" i="3"/>
  <c r="AD186" i="3"/>
  <c r="AD185" i="3"/>
  <c r="AD75" i="3"/>
  <c r="AD94" i="3"/>
  <c r="AD256" i="3"/>
  <c r="AD17" i="3"/>
  <c r="AD377" i="3"/>
  <c r="AD41" i="3"/>
  <c r="AD233" i="3"/>
  <c r="AG247" i="3" l="1"/>
  <c r="AG363" i="3"/>
  <c r="AG374" i="3"/>
  <c r="AG143" i="3"/>
  <c r="AG180" i="3"/>
  <c r="AG83" i="3"/>
  <c r="AG232" i="3"/>
  <c r="AG336" i="3"/>
  <c r="AG187" i="3"/>
  <c r="AG152" i="3"/>
  <c r="AG141" i="3"/>
  <c r="AG138" i="3"/>
  <c r="AG96" i="3"/>
  <c r="AG222" i="3"/>
  <c r="AG188" i="3"/>
  <c r="AG367" i="3"/>
  <c r="AG337" i="3"/>
  <c r="AG177" i="3"/>
  <c r="AG60" i="3"/>
  <c r="AG195" i="3"/>
  <c r="AG183" i="3"/>
  <c r="AG170" i="3"/>
  <c r="AG360" i="3"/>
  <c r="AG102" i="3"/>
  <c r="AG323" i="3"/>
  <c r="AG210" i="3"/>
  <c r="AG293" i="3"/>
  <c r="AG228" i="3"/>
  <c r="AG89" i="3"/>
  <c r="AG136" i="3"/>
  <c r="AG201" i="3"/>
  <c r="AG171" i="3"/>
  <c r="AG357" i="3"/>
  <c r="AG134" i="3"/>
  <c r="AG203" i="3"/>
  <c r="AG272" i="3"/>
  <c r="AG182" i="3"/>
  <c r="AG118" i="3"/>
  <c r="AG85" i="3"/>
  <c r="AG239" i="3"/>
  <c r="AG372" i="3"/>
  <c r="AG317" i="3"/>
  <c r="AG158" i="3"/>
  <c r="AG126" i="3"/>
  <c r="AG110" i="3"/>
  <c r="AG189" i="3"/>
  <c r="AG88" i="3"/>
  <c r="AG157" i="3"/>
  <c r="AG302" i="3"/>
  <c r="AG354" i="3"/>
  <c r="AG248" i="3"/>
  <c r="AG215" i="3"/>
  <c r="AG29" i="3"/>
  <c r="AG111" i="3"/>
  <c r="AG82" i="3"/>
  <c r="AG163" i="3"/>
  <c r="AG377" i="3"/>
  <c r="AG227" i="3"/>
  <c r="AG125" i="3"/>
  <c r="AG115" i="3"/>
  <c r="AG18" i="3"/>
  <c r="AG332" i="3"/>
  <c r="AG73" i="3"/>
  <c r="AG77" i="3"/>
  <c r="AG266" i="3"/>
  <c r="AG10" i="3"/>
  <c r="AG156" i="3"/>
  <c r="AG252" i="3"/>
  <c r="AG284" i="3"/>
  <c r="AG42" i="3"/>
  <c r="AG66" i="3"/>
  <c r="AG256" i="3"/>
  <c r="AG250" i="3"/>
  <c r="AG121" i="3"/>
  <c r="AG30" i="3"/>
  <c r="AG375" i="3"/>
  <c r="AG287" i="3"/>
  <c r="AG122" i="3"/>
  <c r="AG64" i="3"/>
  <c r="AG34" i="3"/>
  <c r="AG135" i="3"/>
  <c r="AG278" i="3"/>
  <c r="AG99" i="3"/>
  <c r="AG220" i="3"/>
  <c r="AG181" i="3"/>
  <c r="AG289" i="3"/>
  <c r="AG173" i="3"/>
  <c r="AG330" i="3"/>
  <c r="AG197" i="3"/>
  <c r="AG178" i="3"/>
  <c r="AG255" i="3"/>
  <c r="AG70" i="3"/>
  <c r="AG297" i="3"/>
  <c r="AG229" i="3"/>
  <c r="AG184" i="3"/>
  <c r="AG28" i="3"/>
  <c r="AG251" i="3"/>
  <c r="AG150" i="3"/>
  <c r="AG331" i="3"/>
  <c r="AG79" i="3"/>
  <c r="AG174" i="3"/>
  <c r="AG307" i="3"/>
  <c r="AG346" i="3"/>
  <c r="AG61" i="3"/>
  <c r="AG176" i="3"/>
  <c r="AG38" i="3"/>
  <c r="AG345" i="3"/>
  <c r="AG303" i="3"/>
  <c r="AG108" i="3"/>
  <c r="AG161" i="3"/>
  <c r="AG290" i="3"/>
  <c r="AG219" i="3"/>
  <c r="AG329" i="3"/>
  <c r="AG244" i="3"/>
  <c r="AG268" i="3"/>
  <c r="AG68" i="3"/>
  <c r="AG321" i="3"/>
  <c r="AG75" i="3"/>
  <c r="AG95" i="3"/>
  <c r="AG113" i="3"/>
  <c r="AG350" i="3"/>
  <c r="AG241" i="3"/>
  <c r="AG192" i="3"/>
  <c r="AG218" i="3"/>
  <c r="AG294" i="3"/>
  <c r="AG366" i="3"/>
  <c r="AG147" i="3"/>
  <c r="AG213" i="3"/>
  <c r="AG328" i="3"/>
  <c r="AG49" i="3"/>
  <c r="AG17" i="3"/>
  <c r="AG226" i="3"/>
  <c r="AG114" i="3"/>
  <c r="AG204" i="3"/>
  <c r="AG129" i="3"/>
  <c r="AG149" i="3"/>
  <c r="AG128" i="3"/>
  <c r="AG249" i="3"/>
  <c r="AG242" i="3"/>
  <c r="AG62" i="3"/>
  <c r="AG97" i="3"/>
  <c r="AG370" i="3"/>
  <c r="AG341" i="3"/>
  <c r="AG26" i="3"/>
  <c r="AG308" i="3"/>
  <c r="AG145" i="3"/>
  <c r="AG315" i="3"/>
  <c r="AG43" i="3"/>
  <c r="AG306" i="3"/>
  <c r="AG237" i="3"/>
  <c r="AG33" i="3"/>
  <c r="AG80" i="3"/>
  <c r="AG207" i="3"/>
  <c r="AG259" i="3"/>
  <c r="AG205" i="3"/>
  <c r="AG55" i="3"/>
  <c r="AG154" i="3"/>
  <c r="AG263" i="3"/>
  <c r="AG194" i="3"/>
  <c r="AG151" i="3"/>
  <c r="AG132" i="3"/>
  <c r="AG94" i="3"/>
  <c r="AG199" i="3"/>
  <c r="AG353" i="3"/>
  <c r="AG8" i="3"/>
  <c r="AG319" i="3"/>
  <c r="AG46" i="3"/>
  <c r="AG245" i="3"/>
  <c r="AG267" i="3"/>
  <c r="AG364" i="3"/>
  <c r="AG339" i="3"/>
  <c r="AG379" i="3"/>
  <c r="AG137" i="3"/>
  <c r="AG35" i="3"/>
  <c r="AG270" i="3"/>
  <c r="AG51" i="3"/>
  <c r="AG312" i="3"/>
  <c r="AG238" i="3"/>
  <c r="AG288" i="3"/>
  <c r="AG117" i="3"/>
  <c r="AG361" i="3"/>
  <c r="AG104" i="3"/>
  <c r="AG216" i="3"/>
  <c r="AG101" i="3"/>
  <c r="AG186" i="3"/>
  <c r="AG322" i="3"/>
  <c r="AG44" i="3"/>
  <c r="AG90" i="3"/>
  <c r="AG291" i="3"/>
  <c r="AG16" i="3"/>
  <c r="AG351" i="3"/>
  <c r="AG282" i="3"/>
  <c r="AG257" i="3"/>
  <c r="AG359" i="3"/>
  <c r="AG139" i="3"/>
  <c r="AG185" i="3"/>
  <c r="AG281" i="3"/>
  <c r="AG148" i="3"/>
  <c r="AG348" i="3"/>
  <c r="AG342" i="3"/>
  <c r="AG63" i="3"/>
  <c r="AG240" i="3"/>
  <c r="AG347" i="3"/>
  <c r="AG67" i="3"/>
  <c r="AG200" i="3"/>
  <c r="AG352" i="3"/>
  <c r="AG371" i="3"/>
  <c r="AG260" i="3"/>
  <c r="AG162" i="3"/>
  <c r="AG81" i="3"/>
  <c r="AG318" i="3"/>
  <c r="AG309" i="3"/>
  <c r="AG31" i="3"/>
  <c r="AG243" i="3"/>
  <c r="AG246" i="3"/>
  <c r="AG365" i="3"/>
  <c r="AG72" i="3"/>
  <c r="AG130" i="3"/>
  <c r="AG343" i="3"/>
  <c r="AG285" i="3"/>
  <c r="AG59" i="3"/>
  <c r="AG142" i="3"/>
  <c r="AG41" i="3"/>
  <c r="AG261" i="3"/>
  <c r="AG32" i="3"/>
  <c r="AG355" i="3"/>
  <c r="AG300" i="3"/>
  <c r="AG131" i="3"/>
  <c r="AG124" i="3"/>
  <c r="AG193" i="3"/>
  <c r="AG76" i="3"/>
  <c r="AG283" i="3"/>
  <c r="AG235" i="3"/>
  <c r="AG119" i="3"/>
  <c r="AG376" i="3"/>
  <c r="AG212" i="3"/>
  <c r="AG74" i="3"/>
  <c r="AG9" i="3"/>
  <c r="AG326" i="3"/>
  <c r="AG166" i="3"/>
  <c r="AG208" i="3"/>
  <c r="AG279" i="3"/>
  <c r="AG109" i="3"/>
  <c r="AG25" i="3"/>
  <c r="AG301" i="3"/>
  <c r="AG349" i="3"/>
  <c r="AG316" i="3"/>
  <c r="AG57" i="3"/>
  <c r="AG91" i="3"/>
  <c r="AG69" i="3"/>
  <c r="AG47" i="3"/>
  <c r="AG107" i="3"/>
  <c r="AG295" i="3"/>
  <c r="AG164" i="3"/>
  <c r="AG356" i="3"/>
  <c r="AG311" i="3"/>
  <c r="AG37" i="3"/>
  <c r="AG305" i="3"/>
  <c r="AG11" i="3"/>
  <c r="AG206" i="3"/>
  <c r="AG168" i="3"/>
  <c r="AG264" i="3"/>
  <c r="AG14" i="3"/>
  <c r="AG56" i="3"/>
  <c r="AG140" i="3"/>
  <c r="AG254" i="3"/>
  <c r="AG58" i="3"/>
  <c r="AG280" i="3"/>
  <c r="AG144" i="3"/>
  <c r="AG362" i="3"/>
  <c r="AG209" i="3"/>
  <c r="AG262" i="3"/>
  <c r="AG65" i="3"/>
  <c r="AG274" i="3"/>
  <c r="AG233" i="3"/>
  <c r="AG179" i="3"/>
  <c r="AG172" i="3"/>
  <c r="AG78" i="3"/>
  <c r="AG155" i="3"/>
  <c r="AG12" i="3"/>
  <c r="AG214" i="3"/>
  <c r="AG123" i="3"/>
  <c r="AG211" i="3"/>
  <c r="AG236" i="3"/>
  <c r="AG160" i="3"/>
  <c r="AG320" i="3"/>
  <c r="AG84" i="3"/>
  <c r="AG23" i="3"/>
  <c r="AG100" i="3"/>
  <c r="AG93" i="3"/>
  <c r="AG165" i="3"/>
  <c r="AG190" i="3"/>
  <c r="AG292" i="3"/>
  <c r="AG313" i="3"/>
  <c r="AG175" i="3"/>
  <c r="AG298" i="3"/>
  <c r="AG146" i="3"/>
  <c r="AG15" i="3"/>
  <c r="AG103" i="3"/>
  <c r="AG258" i="3"/>
  <c r="AG338" i="3"/>
  <c r="AG333" i="3"/>
  <c r="AG105" i="3"/>
  <c r="AG53" i="3"/>
  <c r="AG324" i="3"/>
  <c r="AG202" i="3"/>
  <c r="AG369" i="3"/>
  <c r="AG225" i="3"/>
  <c r="AG45" i="3"/>
  <c r="AG273" i="3"/>
  <c r="AG217" i="3"/>
  <c r="AG71" i="3"/>
  <c r="AG230" i="3"/>
  <c r="AG169" i="3"/>
  <c r="AG20" i="3"/>
  <c r="AG40" i="3"/>
  <c r="AG106" i="3"/>
  <c r="AG86" i="3"/>
  <c r="AG153" i="3"/>
  <c r="AG373" i="3"/>
  <c r="AG380" i="3"/>
  <c r="AG304" i="3"/>
  <c r="AG335" i="3"/>
  <c r="AG27" i="3"/>
  <c r="AG48" i="3"/>
  <c r="AG52" i="3"/>
  <c r="AG368" i="3"/>
  <c r="AG198" i="3"/>
  <c r="AG39" i="3"/>
  <c r="AG167" i="3"/>
  <c r="AG87" i="3"/>
  <c r="AG231" i="3"/>
  <c r="AG277" i="3"/>
  <c r="AG191" i="3"/>
  <c r="AG112" i="3"/>
  <c r="AG340" i="3"/>
  <c r="AG22" i="3"/>
  <c r="AG120" i="3"/>
  <c r="AG54" i="3"/>
  <c r="AG223" i="3"/>
  <c r="AG296" i="3"/>
  <c r="AG127" i="3"/>
  <c r="AG13" i="3"/>
  <c r="AG327" i="3"/>
  <c r="AG221" i="3"/>
  <c r="AG286" i="3"/>
  <c r="AG334" i="3"/>
  <c r="AG269" i="3"/>
  <c r="AG224" i="3"/>
  <c r="AG98" i="3"/>
  <c r="AG234" i="3"/>
  <c r="AG21" i="3"/>
  <c r="AG196" i="3"/>
  <c r="AG314" i="3"/>
  <c r="AG36" i="3"/>
  <c r="AG253" i="3"/>
  <c r="AG378" i="3"/>
  <c r="AG310" i="3"/>
  <c r="AG344" i="3"/>
  <c r="AG133" i="3"/>
  <c r="AG50" i="3"/>
  <c r="AG92" i="3"/>
  <c r="AG7" i="3"/>
  <c r="AG275" i="3"/>
  <c r="AG6" i="3"/>
  <c r="AG299" i="3"/>
  <c r="AG276" i="3"/>
  <c r="AG358" i="3"/>
  <c r="AG24" i="3"/>
  <c r="AG116" i="3"/>
  <c r="AG325" i="3"/>
  <c r="AG19" i="3"/>
  <c r="AG159" i="3"/>
  <c r="AG265" i="3"/>
</calcChain>
</file>

<file path=xl/sharedStrings.xml><?xml version="1.0" encoding="utf-8"?>
<sst xmlns="http://schemas.openxmlformats.org/spreadsheetml/2006/main" count="27897" uniqueCount="5069">
  <si>
    <t>FMS ID</t>
  </si>
  <si>
    <t>062000001</t>
  </si>
  <si>
    <t>Harris</t>
  </si>
  <si>
    <t>12040104</t>
  </si>
  <si>
    <t>Other</t>
  </si>
  <si>
    <t>No</t>
  </si>
  <si>
    <t>Yes</t>
  </si>
  <si>
    <t>Alignment with RFPG goals and TWDB guidance principles.</t>
  </si>
  <si>
    <t>062000002</t>
  </si>
  <si>
    <t>062000003</t>
  </si>
  <si>
    <t>062000004</t>
  </si>
  <si>
    <t>062000005</t>
  </si>
  <si>
    <t>Periodically distribute messages to residents warning of dangers of walking or playing in floodwaters. Develop a plan with local schools to educate children to avoid walking, playing, or riding bicycles in floodwaters.</t>
  </si>
  <si>
    <t>Education and Outreach</t>
  </si>
  <si>
    <t>062000006</t>
  </si>
  <si>
    <t>City of Bunker Hill Community Outreach</t>
  </si>
  <si>
    <t>Community Outreach (flooded street identification, marking and signage)</t>
  </si>
  <si>
    <t>120401040303</t>
  </si>
  <si>
    <t>062000007</t>
  </si>
  <si>
    <t>City of Bunker Hill Dam/Levee Maintenance and Monitoring  Plan</t>
  </si>
  <si>
    <t>Minimize the risk of dam/levee failure and related damage to existing and proposed structures by monitoring the maintenance and inspection schedules.</t>
  </si>
  <si>
    <t>06000001,06000015</t>
  </si>
  <si>
    <t>062000008</t>
  </si>
  <si>
    <t>Harris County Hazard Mitigation Action AW-3</t>
  </si>
  <si>
    <t>Utilizing the existing public outreach capability to develop, deploy, and disseminate targeted outreach projects promoting risk communication, mitigation and resilience to all the hazards of concern.</t>
  </si>
  <si>
    <t>062000009</t>
  </si>
  <si>
    <t>Harris County Hazard Mitigation Action AW-4</t>
  </si>
  <si>
    <t>Strive to capture time-sensitive data such as high-water marks, extent and location of hazard, and loss information to support future updates to risk assessments as well as other plans and programs that utilize hazard extent data.</t>
  </si>
  <si>
    <t>Flood Measurement and Warning</t>
  </si>
  <si>
    <t>062000010</t>
  </si>
  <si>
    <t>Harris County Hazard Mitigation Action AW-5</t>
  </si>
  <si>
    <t>Continue to develop, improve, and implement an enhanced mass public warning and alert system within the Harris County Joint Information Center to provide warning capability throughout Harris County to support the emergency management of all hazards.</t>
  </si>
  <si>
    <t>062000011</t>
  </si>
  <si>
    <t>Harris County Hazard Mitigation Action AW-6</t>
  </si>
  <si>
    <t xml:space="preserve">Utilize viable and relevant information, data and tools (Hazus models) developed as part of the update to the risk assessment of this plan update to support training and exercise of the County's preparedness, response and recovery programs. </t>
  </si>
  <si>
    <t>062000012</t>
  </si>
  <si>
    <t xml:space="preserve">City of Alvin CRS Application </t>
  </si>
  <si>
    <t xml:space="preserve">Apply and once accepted maintain and/or improve CRS status. Cost is time, data and preparation of a CRS application.  Benefit, if approved homeowner with flood insurance could receive a discount based on the City's CRS score. </t>
  </si>
  <si>
    <t>Brazoria</t>
  </si>
  <si>
    <t>12040204</t>
  </si>
  <si>
    <t>062000013</t>
  </si>
  <si>
    <t>Brazoria County Increased Cost of Compliance Education</t>
  </si>
  <si>
    <t xml:space="preserve">Implement campaign on public education of ICC (Increased Cost of Compliance) coverage. </t>
  </si>
  <si>
    <t>062000014</t>
  </si>
  <si>
    <t xml:space="preserve">City of Galveston NFIP CRS Rating </t>
  </si>
  <si>
    <t>Maintain membership of the NFIP's CRS</t>
  </si>
  <si>
    <t>Galveston</t>
  </si>
  <si>
    <t>062000015</t>
  </si>
  <si>
    <t>Develop Applicable Plans and Studies to Address Hazard Mitigation in Galveston County</t>
  </si>
  <si>
    <t xml:space="preserve">Review planning needs annually to include, but not be limited to, CEMP, debris management, stormwater management, master plan, drainage, drought, GIS mapping, complete study to locate areas prone to expansive soils and land subsidence, etc. </t>
  </si>
  <si>
    <t>Regulatory and Guidance</t>
  </si>
  <si>
    <t>062000016</t>
  </si>
  <si>
    <t>Waller County Elevation Certificate Requirement</t>
  </si>
  <si>
    <t>Waller</t>
  </si>
  <si>
    <t>062000017</t>
  </si>
  <si>
    <t>Develop Program to Optimize Operation of the Flood Gates at Second Cut Outlet in City of Kemah</t>
  </si>
  <si>
    <t>Develop program to integrate with the Harris County Flood Control District for the purpose of optimizing the operation of the flood gates at second cut outlet.</t>
  </si>
  <si>
    <t>062000018</t>
  </si>
  <si>
    <t>Galveston County-wide Education and Outreach</t>
  </si>
  <si>
    <t>Provide educational information related to preparedness, mitigation, response, and recovery to the public.</t>
  </si>
  <si>
    <t>062000019</t>
  </si>
  <si>
    <t>Public Information and Awareness in City of New Waverly</t>
  </si>
  <si>
    <t>Rewrite, improve, and implement new local floodplain regulations, to include a public information campaign on regulatory awareness.</t>
  </si>
  <si>
    <t>Walker</t>
  </si>
  <si>
    <t>12040103</t>
  </si>
  <si>
    <t>120401030101</t>
  </si>
  <si>
    <t>062000020</t>
  </si>
  <si>
    <t>Promotion of Flood Insurance in City of Arcola</t>
  </si>
  <si>
    <t>Promote the purchase of flood insurance. Advertise the availability, cost, and coverage of flood insurance through the NFIP.</t>
  </si>
  <si>
    <t>Fort Bend</t>
  </si>
  <si>
    <t>120402040400</t>
  </si>
  <si>
    <t>062000021</t>
  </si>
  <si>
    <t>City of Todd Mission Public Outreach &amp; Education</t>
  </si>
  <si>
    <t>Grimes</t>
  </si>
  <si>
    <t>12040102</t>
  </si>
  <si>
    <t>062000022</t>
  </si>
  <si>
    <t>Increase Public Awareness of Hazards in City of Arcola</t>
  </si>
  <si>
    <t>Increase public awareness of hazards and hazardous areas. Distribute public awareness information regarding flood hazards.</t>
  </si>
  <si>
    <t>062000023</t>
  </si>
  <si>
    <t>Expand Development of Emergency Notification System in Liberty County</t>
  </si>
  <si>
    <t>Expand development of emergency notification system/work to establish public awareness of emergency notification process.</t>
  </si>
  <si>
    <t>Liberty</t>
  </si>
  <si>
    <t>062000025</t>
  </si>
  <si>
    <t>Galveston County Stormproof/Retrofit Infrastructure</t>
  </si>
  <si>
    <t>Stormproof/retrofit critical facilities and infrastructure for county-owned properties and unincorporated areas.</t>
  </si>
  <si>
    <t>Infrastructure Projects</t>
  </si>
  <si>
    <t>062000026</t>
  </si>
  <si>
    <t>Implement Stormwater Management Plan in City of Bayou Vista</t>
  </si>
  <si>
    <t>Implement stormwater management plan to improve drainage during flood and other weather events.</t>
  </si>
  <si>
    <t>120402040200</t>
  </si>
  <si>
    <t>062000027</t>
  </si>
  <si>
    <t>Walker County Public Information and Awareness</t>
  </si>
  <si>
    <t>Purchase high water (flood) indicators for low water river crossing for county roads.</t>
  </si>
  <si>
    <t>062000028</t>
  </si>
  <si>
    <t>City of Bayou Vista Severe Weather Warning Systems</t>
  </si>
  <si>
    <t>Purchase and install severe weather warning systems</t>
  </si>
  <si>
    <t>062000029</t>
  </si>
  <si>
    <t>Natural Infrastructure Project Barker Reservoir Headwater Acquisition and Restoration</t>
  </si>
  <si>
    <t>Property Acquisition and Structural Elevation</t>
  </si>
  <si>
    <t>062000030</t>
  </si>
  <si>
    <t>Natural Infrastructure Project Mound Creek Conservation</t>
  </si>
  <si>
    <t>062000031</t>
  </si>
  <si>
    <t xml:space="preserve">Brazoria County Structure Elevation </t>
  </si>
  <si>
    <t>062000032</t>
  </si>
  <si>
    <t>Brazoria County Non-structural Mitigation / Land Preservation</t>
  </si>
  <si>
    <t>062000033</t>
  </si>
  <si>
    <t>City of Bellaire Flood Rescue Plan</t>
  </si>
  <si>
    <t>062000034</t>
  </si>
  <si>
    <t xml:space="preserve">Brazoria County Dam and Levee Failure Outreach and Education campaign </t>
  </si>
  <si>
    <t xml:space="preserve">Implement an outreach and education campaign to educate the public on mitigation techniques for dam and levee failure to reduce loss of life and property. </t>
  </si>
  <si>
    <t>062000035</t>
  </si>
  <si>
    <t>Amending Grimes County Floodplain Ordinance</t>
  </si>
  <si>
    <t>Prohibit the building of any new structures located down-stream of high hazard dams by amending the floodplain ordinance.</t>
  </si>
  <si>
    <t>062000036</t>
  </si>
  <si>
    <t xml:space="preserve">Grimes County Property Acquisition </t>
  </si>
  <si>
    <t>Per NFIP participation, the acquisition of structures located in the 100-year flood plain and in dam inundation areas.</t>
  </si>
  <si>
    <t>062000037</t>
  </si>
  <si>
    <t>Property Acquisition Down-Stream of High Hazard Dams in Grimes County</t>
  </si>
  <si>
    <t>062000039</t>
  </si>
  <si>
    <t>City of Santa Fe Stormproof/retrofit New Critical Infrastructure</t>
  </si>
  <si>
    <t>New construction and existing critical facilities and infrastructure should include advanced mitigation techniques.</t>
  </si>
  <si>
    <t>062000040</t>
  </si>
  <si>
    <t>Waller County Drainage System Maintenance</t>
  </si>
  <si>
    <t>Project will clear obstacles, widen and reshape ditches, and upgrade culverts to restore adequate drainage to mitigate flooding in all participating jurisdictions.</t>
  </si>
  <si>
    <t>062000041</t>
  </si>
  <si>
    <t>Waller County Flood Hazard Public Information Campaign</t>
  </si>
  <si>
    <t>062000042</t>
  </si>
  <si>
    <t>Waller County Freeboard Requirement Update</t>
  </si>
  <si>
    <t>The county may increase its freeboard requirement to 24-in from 18-in above the base flood elevation. County may require that all new lots within a platted subdivision be located fully outside of the floodplain. Applicable to all floodplain development.</t>
  </si>
  <si>
    <t>062000043</t>
  </si>
  <si>
    <t>Install Outdoor Early warning System in Walker County</t>
  </si>
  <si>
    <t>Install Outdoor Early warning System to provide citizens early warning of an impending disaster, or an event that would affect the life and/or property of the citizens.</t>
  </si>
  <si>
    <t>062000044</t>
  </si>
  <si>
    <t xml:space="preserve">Walker County Public Hazard Information and Awareness Campaign </t>
  </si>
  <si>
    <t>The county and participating jurisdiction will create and implement an education campaign to educate the public on mitigation techniques for all hazards.</t>
  </si>
  <si>
    <t>062000045</t>
  </si>
  <si>
    <t>Retrofit and Harden the Emergency Operations Center Serving Walker County</t>
  </si>
  <si>
    <t>Retrofit and harden the Emergency Operations Center serving Walker county including city of Huntsville, New Waverly, and Riverside.</t>
  </si>
  <si>
    <t>062000046</t>
  </si>
  <si>
    <t>City of Cleveland Drainage Maintenance</t>
  </si>
  <si>
    <t>062000047</t>
  </si>
  <si>
    <t xml:space="preserve">City of Hilcrest Village Land Acquisition </t>
  </si>
  <si>
    <t xml:space="preserve">Purchase additional land for retention pond construction to mitigate flooding in flood zones. </t>
  </si>
  <si>
    <t>062000048</t>
  </si>
  <si>
    <t>062000049</t>
  </si>
  <si>
    <t>062000050</t>
  </si>
  <si>
    <t>Debris generated by many hazards if the level of intensity allows. Implement plan to remove debris throughout the canal system especially since Bayou Vista is a residential canal community.</t>
  </si>
  <si>
    <t>062000051</t>
  </si>
  <si>
    <t>Maintain Drainage Systems and Culverts in City of Friendswood</t>
  </si>
  <si>
    <t>City of League City Property Acquisition and Relocation</t>
  </si>
  <si>
    <t>Buying and removing property from the floodplain will reduce long-term, repetitive flood loss. The open space created by the removal of insured property will facilitate drainage and allow for the creation of recreation areas.</t>
  </si>
  <si>
    <t>062000053</t>
  </si>
  <si>
    <t>062000054</t>
  </si>
  <si>
    <t>Keep areas of concern free of unnecessary debris as needed. Implement and maintain tree, vegetation trimming/removal near, infrastructure, drainage systems and roadside areas.</t>
  </si>
  <si>
    <t>062000055</t>
  </si>
  <si>
    <t>Acquisition of property in the floodplain.</t>
  </si>
  <si>
    <t>062000056</t>
  </si>
  <si>
    <t xml:space="preserve">City of Galveston Floodplain Manager Increase </t>
  </si>
  <si>
    <t xml:space="preserve">Increase and maintain number of floodplain managers in the building division through training and certification. </t>
  </si>
  <si>
    <t>062000057</t>
  </si>
  <si>
    <t>City of Galveston SRL and RL Property Mitigation</t>
  </si>
  <si>
    <t>062000058</t>
  </si>
  <si>
    <t>City of Bunker Hill Village Non-Structural Mitigation Projects</t>
  </si>
  <si>
    <t>Non-structural mitigation measure - buried powerlines, tree management and generators</t>
  </si>
  <si>
    <t>062000059</t>
  </si>
  <si>
    <t xml:space="preserve">Protecting critical facilities such as hospitals, fire stations, police stations and water treatment plants can help keep them operational during severe storms. </t>
  </si>
  <si>
    <t>062000060</t>
  </si>
  <si>
    <t>Harris County Mitigation Buyout and Relocation Program</t>
  </si>
  <si>
    <t xml:space="preserve">This program is designed to assist owners whose properties were damaged by a natural disaster and or in an area that is designated hopelessly deep in the floodplain and repetitively flooded, to relocate outside the threat of flooding. </t>
  </si>
  <si>
    <t xml:space="preserve">City of Alvin Full Time Floodplain Administrator </t>
  </si>
  <si>
    <t>Hire a full-time floodplain administrator who can support CRS application, NFIP, mapping and community floodplain support.  A dedicated employee could help the community obtain CRS status and full time flood plain support.</t>
  </si>
  <si>
    <t xml:space="preserve">City of Pearland SRL and RL Property Acquisition </t>
  </si>
  <si>
    <t xml:space="preserve">Continue working with County and State officials to identify repetitive loss and severe repetitive loss properties, and pursue mitigation projects to reduce risk. </t>
  </si>
  <si>
    <t>062000063</t>
  </si>
  <si>
    <t>Harris County Wide Voluntary Buyout Program</t>
  </si>
  <si>
    <t>Targeted home buyouts to reduce flood damages in areas several feet deep in the floodplain where structural projects to reduce flooding are not cost-effective and/or beneficial.</t>
  </si>
  <si>
    <t>062000064</t>
  </si>
  <si>
    <t xml:space="preserve">Grant funding through HMGP may be used to mitigate RFC and SRL properties. Mitigation option will be implemented with property owners as funding and opportunities arise. </t>
  </si>
  <si>
    <t>062000065</t>
  </si>
  <si>
    <t>Liberty County Regional Coordination</t>
  </si>
  <si>
    <t>Work with adjoining counties regarding flooding and drainage issues.</t>
  </si>
  <si>
    <t>OBJECTID</t>
  </si>
  <si>
    <t>FMS_ID</t>
  </si>
  <si>
    <t>FMS_NAME</t>
  </si>
  <si>
    <t>FMS_DESCR</t>
  </si>
  <si>
    <t>RFPG_NUM</t>
  </si>
  <si>
    <t>RFPG_NAME</t>
  </si>
  <si>
    <t>COUNTY</t>
  </si>
  <si>
    <t>HUC8</t>
  </si>
  <si>
    <t>HUC10</t>
  </si>
  <si>
    <t>HUC12</t>
  </si>
  <si>
    <t>WS_ID</t>
  </si>
  <si>
    <t>GOAL_ID</t>
  </si>
  <si>
    <t>AREA_SQMI</t>
  </si>
  <si>
    <t>FLD_TP_RIV</t>
  </si>
  <si>
    <t>FLD_TP_CST</t>
  </si>
  <si>
    <t>FLD_TP_LOC</t>
  </si>
  <si>
    <t>FLD_TP_PLY</t>
  </si>
  <si>
    <t>FLD_TP_OTH</t>
  </si>
  <si>
    <t>SPONSOR</t>
  </si>
  <si>
    <t>ENTITY_ID</t>
  </si>
  <si>
    <t>EMER_NEED</t>
  </si>
  <si>
    <t>FMS_TYPE</t>
  </si>
  <si>
    <t>FMS_COST</t>
  </si>
  <si>
    <t>NRNC_COST</t>
  </si>
  <si>
    <t>FUND</t>
  </si>
  <si>
    <t>FUND_SRC</t>
  </si>
  <si>
    <t>FUND_AMNT</t>
  </si>
  <si>
    <t>AREA_100</t>
  </si>
  <si>
    <t>AREA_500</t>
  </si>
  <si>
    <t>AREA_PRONE</t>
  </si>
  <si>
    <t>STRUCT_100</t>
  </si>
  <si>
    <t>STRUCT_500</t>
  </si>
  <si>
    <t>RES_STRUCT100</t>
  </si>
  <si>
    <t>POP_DAY100</t>
  </si>
  <si>
    <t>POP_NIGHT100</t>
  </si>
  <si>
    <t>POP100</t>
  </si>
  <si>
    <t>CRITFAC100</t>
  </si>
  <si>
    <t>LWC</t>
  </si>
  <si>
    <t>ROAD_MILES100</t>
  </si>
  <si>
    <t>ROADCLS</t>
  </si>
  <si>
    <t>FARMACRE100</t>
  </si>
  <si>
    <t>FATAL</t>
  </si>
  <si>
    <t>INJURY</t>
  </si>
  <si>
    <t>DAMAGE</t>
  </si>
  <si>
    <t>REDSTRUCT100</t>
  </si>
  <si>
    <t>REMSTRC100</t>
  </si>
  <si>
    <t>REMSTRC500</t>
  </si>
  <si>
    <t>REMRESSTRC100</t>
  </si>
  <si>
    <t>REMPOP100</t>
  </si>
  <si>
    <t>REMCRITFAC100</t>
  </si>
  <si>
    <t>REMLWC100</t>
  </si>
  <si>
    <t>REMRDLEN100</t>
  </si>
  <si>
    <t>REMROADCLS</t>
  </si>
  <si>
    <t>REMFRMACRE100</t>
  </si>
  <si>
    <t>REMFATAL</t>
  </si>
  <si>
    <t>REMINJR</t>
  </si>
  <si>
    <t>REMDAMAGE</t>
  </si>
  <si>
    <t>COSTSTRUCT</t>
  </si>
  <si>
    <t>OTH_BENEFT</t>
  </si>
  <si>
    <t>NEG_IMPACT</t>
  </si>
  <si>
    <t>NEG_DESC</t>
  </si>
  <si>
    <t>NEG_MITIG</t>
  </si>
  <si>
    <t>WATER_SUP</t>
  </si>
  <si>
    <t>WSUP_DESCR</t>
  </si>
  <si>
    <t>NATURE</t>
  </si>
  <si>
    <t>TRAFFIC</t>
  </si>
  <si>
    <t>ASSOCIATED</t>
  </si>
  <si>
    <t>ASSCFME_ID</t>
  </si>
  <si>
    <t>ASSCFMS_ID</t>
  </si>
  <si>
    <t>ASSCFMP_ID</t>
  </si>
  <si>
    <t>ASSC_DESC</t>
  </si>
  <si>
    <t>COMPARISON</t>
  </si>
  <si>
    <t>COMPFME_ID</t>
  </si>
  <si>
    <t>COMPFMS_ID</t>
  </si>
  <si>
    <t>COMPFMP_ID</t>
  </si>
  <si>
    <t>COMP_DESC</t>
  </si>
  <si>
    <t>RECOMMEND</t>
  </si>
  <si>
    <t>REC_DESC</t>
  </si>
  <si>
    <t>MODEL_ID</t>
  </si>
  <si>
    <t>San Jacinto</t>
  </si>
  <si>
    <t>12040101,12040102,12040103,12040104,12040203,12040204</t>
  </si>
  <si>
    <t>1204010105,1204010104,1204010201,1204010202,1204010301,1204010302,1204010304,1204010406,1204010407,1204010404,1204010401,1204010402,1204010403,1204010405,1204020301,1204020302,1204020401</t>
  </si>
  <si>
    <t>00000310</t>
  </si>
  <si>
    <t>Mitigate Repetitive Flood Claim &amp; Severe Repetititve Loss Properties in Galveston County</t>
  </si>
  <si>
    <t>1204020402</t>
  </si>
  <si>
    <t>06000107,06000107</t>
  </si>
  <si>
    <t>06000001,06000011,06000012,06000015</t>
  </si>
  <si>
    <t>00000006</t>
  </si>
  <si>
    <t>00000006,06002809,06003145,06002810,06003146,06003149,00003345</t>
  </si>
  <si>
    <t>12040103,12040203</t>
  </si>
  <si>
    <t>1204010301,1204010302,1204010304,1204020301</t>
  </si>
  <si>
    <t>120401030201,120401030108,120401030109,120401030205,120401030402,120401030203,120401030204,120401030202,120401030401,120402030104,120402030103,120402030102,120402030101</t>
  </si>
  <si>
    <t>06000056,06000056,06000053,06000054,06000060,06000070,06000058,06000059,06000057,06000069,06000102,06000101,06000100,06000099</t>
  </si>
  <si>
    <t>00000033</t>
  </si>
  <si>
    <t>062000061</t>
  </si>
  <si>
    <t>Brazoria,Galveston,Fort Bend</t>
  </si>
  <si>
    <t>1204020401,1204020402,1204020403,1204020404</t>
  </si>
  <si>
    <t>120402040300,120402040200,120402040400,120402040100</t>
  </si>
  <si>
    <t>06000108,06000108,06000107,06000109,06000106</t>
  </si>
  <si>
    <t>06000001,06000007,06000015</t>
  </si>
  <si>
    <t>00003020</t>
  </si>
  <si>
    <t>062000062</t>
  </si>
  <si>
    <t>Brazoria,Fort Bend,Harris</t>
  </si>
  <si>
    <t>12040104,12040204</t>
  </si>
  <si>
    <t>1204010405,1204020401,1204020402,1204020404</t>
  </si>
  <si>
    <t>120401040501,120402040200,120402040400,120402040100</t>
  </si>
  <si>
    <t>06000085,06000085,06000107,06000109,06000106</t>
  </si>
  <si>
    <t>06002790</t>
  </si>
  <si>
    <t>00000003,06001583,06002790</t>
  </si>
  <si>
    <t>06000001,06000005,06000006,06000010,06000015</t>
  </si>
  <si>
    <t>00000020</t>
  </si>
  <si>
    <t>Public Education</t>
  </si>
  <si>
    <t>06000001,06000010,06000015</t>
  </si>
  <si>
    <t>12040104,12040104</t>
  </si>
  <si>
    <t>1204010404,1204010404</t>
  </si>
  <si>
    <t>120401040402,120401040401,120401040402,120401040401</t>
  </si>
  <si>
    <t>06000084,06000083,06000084,06000083</t>
  </si>
  <si>
    <t>06002854</t>
  </si>
  <si>
    <t>00000020,00000310,06002854</t>
  </si>
  <si>
    <t>Bonds/Other Financing</t>
  </si>
  <si>
    <t>Public Uplift</t>
  </si>
  <si>
    <t>00000020,06002854</t>
  </si>
  <si>
    <t>General Revenue</t>
  </si>
  <si>
    <t>1204010403,1204010403</t>
  </si>
  <si>
    <t>120401040303,120401040303</t>
  </si>
  <si>
    <t>06000080,06000080</t>
  </si>
  <si>
    <t>06002856</t>
  </si>
  <si>
    <t>00000020,00000310,06002856</t>
  </si>
  <si>
    <t xml:space="preserve">Other </t>
  </si>
  <si>
    <t>1204020401,1204020402,1204020404</t>
  </si>
  <si>
    <t>120402040200,120402040400,120402040100</t>
  </si>
  <si>
    <t>06000107,06000107,06000109,06000106</t>
  </si>
  <si>
    <t>00000003,00003020</t>
  </si>
  <si>
    <t>06002806</t>
  </si>
  <si>
    <t>1204020404</t>
  </si>
  <si>
    <t>06000109,06000109</t>
  </si>
  <si>
    <t>00002557</t>
  </si>
  <si>
    <t>00000009,00002557</t>
  </si>
  <si>
    <t>1204010202</t>
  </si>
  <si>
    <t>120401020203,120401020206</t>
  </si>
  <si>
    <t>06000035,06000035,06000038</t>
  </si>
  <si>
    <t>06003415</t>
  </si>
  <si>
    <t>1204010301</t>
  </si>
  <si>
    <t>06000046,06000046</t>
  </si>
  <si>
    <t>06003391</t>
  </si>
  <si>
    <t>00000053,06003391</t>
  </si>
  <si>
    <t>1204020401,1204020402</t>
  </si>
  <si>
    <t>120402040200,120402040100</t>
  </si>
  <si>
    <t>06000107,06000107,06000106</t>
  </si>
  <si>
    <t>06000001,06000007,06000010,06000015</t>
  </si>
  <si>
    <t>06003396</t>
  </si>
  <si>
    <t>00000006,00000020,06003396</t>
  </si>
  <si>
    <t>Require and maintain FEMA elevation certificates for all new/improved building in the special flood hazard area (SFHA).</t>
  </si>
  <si>
    <t>12040101,12040103</t>
  </si>
  <si>
    <t>1204010101,1204010102,1204010301,1204010303</t>
  </si>
  <si>
    <t>120401010104,120401010101,120401010102,120401010103,120401010201,120401010202,120401010203,120401010204,120401030101,120401030106,120401030303,120401030305,120401030301,120401030302</t>
  </si>
  <si>
    <t>06000004,06000004,06000001,06000002,06000003,06000005,06000006,06000007,06000008,06000046,06000051,06000063,06000065,06000061,06000062</t>
  </si>
  <si>
    <t>00000024</t>
  </si>
  <si>
    <t>00000474,06002794,00000053,00000024</t>
  </si>
  <si>
    <t>00000053</t>
  </si>
  <si>
    <t>Galveston,Harris</t>
  </si>
  <si>
    <t>06000001,06000003,06000004,06000015</t>
  </si>
  <si>
    <t>00000006,06002809</t>
  </si>
  <si>
    <t>00000003</t>
  </si>
  <si>
    <t>1204020402,1204020403,1204020404,1204020405</t>
  </si>
  <si>
    <t>120402040300,120402040200,120402040400,120402040500</t>
  </si>
  <si>
    <t>06000108,06000108,06000107,06000109,06000110</t>
  </si>
  <si>
    <t>600000106000015</t>
  </si>
  <si>
    <t>06002809</t>
  </si>
  <si>
    <t>Elevate structures in flood zone. Over 70% of these structures are pre-firm and do not meet current FEMA elevation standards. FEMA estimates that over 400 structures may be substantially damaged and must be elevated to meet current standards.</t>
  </si>
  <si>
    <t>00003020,00000003,06002993,06002790</t>
  </si>
  <si>
    <t xml:space="preserve">Up to 35,0000 acres of land could be purchased to help reduce the impacts of natrual hazards by converting the space to floodwater storage, groundwater recharge, erosion, drought mitigation, in the form of public green space. </t>
  </si>
  <si>
    <t>Environmental, Low Impact Development Features</t>
  </si>
  <si>
    <t>1204010404</t>
  </si>
  <si>
    <t>120401040402,120401040401</t>
  </si>
  <si>
    <t>06000084,06000084,06000083</t>
  </si>
  <si>
    <t>Purchase and restore agricultutal &amp; natural lands at the headwater of Barker Reservoir. Manage land for agricultual use, restore native landscape like grasslands and wetlands, and enhance management practices. Provides natural flood mitigation benefits.</t>
  </si>
  <si>
    <t>12040102,12040104</t>
  </si>
  <si>
    <t>1204010201,1204010401</t>
  </si>
  <si>
    <t>120401020103,120401040101</t>
  </si>
  <si>
    <t>06000028,06000028,06000071</t>
  </si>
  <si>
    <t>06000001,06000013,06000014</t>
  </si>
  <si>
    <t>00000020,00000310,00000024</t>
  </si>
  <si>
    <t>Purhase conservation easement from landowner to permanently conserve as agricultural/natural areas. KPC to ensure land remains undeveloped agriculutural land and maintain conservation. Would provide multiple benefits such as flood mitigation, and more.</t>
  </si>
  <si>
    <t>Harris,Waller</t>
  </si>
  <si>
    <t>1204010201</t>
  </si>
  <si>
    <t>120401020103,120401020101</t>
  </si>
  <si>
    <t>06000028,06000028,06000026</t>
  </si>
  <si>
    <t>Environmental</t>
  </si>
  <si>
    <t>12040101,12040102</t>
  </si>
  <si>
    <t>1204010101,1204010103,1204010202</t>
  </si>
  <si>
    <t>120401010101,120401010301,120401010302,120401010303,120401010103,120401010304,120401010305,120401010306,120401020202,120401020203,120401020207,120401020206</t>
  </si>
  <si>
    <t>06000001,06000001,06000012,06000013,06000014,06000003,06000015,06000016,06000017,06000034,06000035,06000039,06000038</t>
  </si>
  <si>
    <t>00000044</t>
  </si>
  <si>
    <t>00000044,06003415</t>
  </si>
  <si>
    <t>1204020402,1204020403</t>
  </si>
  <si>
    <t>120402040300,120402040200</t>
  </si>
  <si>
    <t>06000108,06000108,06000107</t>
  </si>
  <si>
    <t>06003149</t>
  </si>
  <si>
    <t>Acquire homes located down-stream of high hazard dams.</t>
  </si>
  <si>
    <t>Posting of signage at high profile locations and use of social media to communicate threats/concers. Flood gauges for common flooded road crossings. Burn ban signs.</t>
  </si>
  <si>
    <t>1204010201,1204010202,1204010401,1204010402</t>
  </si>
  <si>
    <t>120401020102,120401020103,120401020204,120401020101,120401020201,120401020202,120401020203,120401020205,120401020207,120401020206,120401040102,120401040103,120401040101,120401040203</t>
  </si>
  <si>
    <t>06000027,06000027,06000028,06000036,06000026,06000033,06000034,06000035,06000037,06000039,06000038,06000072,06000073,06000071,06000077</t>
  </si>
  <si>
    <t>00000053,00002584,06003391</t>
  </si>
  <si>
    <t>00000053,00002584</t>
  </si>
  <si>
    <t>Removal of debris, silt and vegetation obstacles in drainageways. Project will clear obstacles, mow and reshape ditches, and upgrade culverts to restore adequate drainage to mitigate flooding.</t>
  </si>
  <si>
    <t>Liberty,Montgomery,San Jacinto</t>
  </si>
  <si>
    <t>1204010301,1204010302,1204010304</t>
  </si>
  <si>
    <t>120401030201,120401030108,120401030109,120401030203,120401030202,120401030401</t>
  </si>
  <si>
    <t>06000056,06000056,06000053,06000054,06000058,06000057,06000069</t>
  </si>
  <si>
    <t>06002530</t>
  </si>
  <si>
    <t>06002530,06000037,00000047</t>
  </si>
  <si>
    <t>06003026</t>
  </si>
  <si>
    <t xml:space="preserve">City of Manvel Propery Acquisition </t>
  </si>
  <si>
    <t>Acquire Repetitive Loss (RL) and Severe Repetitive Loss (SRL) properties in the 100-year flood plain, as identified by FEMA and NFIP.</t>
  </si>
  <si>
    <t>06002985</t>
  </si>
  <si>
    <t>00000310,06002854</t>
  </si>
  <si>
    <t>City of Bayou Vista Management Practices for Securing Windblown Debris in Canals</t>
  </si>
  <si>
    <t>Clean &amp; recut drainage ditches, complete work orders related to conveyance systems. Pursue sub-regional drainage improvements.</t>
  </si>
  <si>
    <t>06002833</t>
  </si>
  <si>
    <t>00000020,00000006,06002833</t>
  </si>
  <si>
    <t>06003147</t>
  </si>
  <si>
    <t>City of Santa Fe - Harden Existing Critical Facilites and Infrastructure</t>
  </si>
  <si>
    <t>Harden existing critical facilites and infrastructure. Specifically City Hall, Maintenance Building, Library, and Community Center.</t>
  </si>
  <si>
    <t xml:space="preserve">City of Santa Fe - Drainge System Maintenance </t>
  </si>
  <si>
    <t>Liberty County Floodplain Acquistion</t>
  </si>
  <si>
    <t xml:space="preserve">Liberty </t>
  </si>
  <si>
    <t>00002531,00000033</t>
  </si>
  <si>
    <t>Elevation, acquisition or other mitigation of identified Repetitive Loss and Severe Repeditive Loss properties and structures damaged by flooding.</t>
  </si>
  <si>
    <t>1204010403</t>
  </si>
  <si>
    <t>Low Impact Development Features</t>
  </si>
  <si>
    <t>Hardening of Critical Facilites in City of Mission Todd</t>
  </si>
  <si>
    <t>No = 0; Yes = 1</t>
  </si>
  <si>
    <t>092000004</t>
  </si>
  <si>
    <t>Colorado City Ordinance Update SFHA regulation</t>
  </si>
  <si>
    <t>Increase freeboard requirements for permitting structures in the SFHA; Adopt no-rise in BFE</t>
  </si>
  <si>
    <t>Upper Colorado</t>
  </si>
  <si>
    <t>Mitchell</t>
  </si>
  <si>
    <t>12080002</t>
  </si>
  <si>
    <t>1208000210</t>
  </si>
  <si>
    <t>120800021001,120800021002,120800021003</t>
  </si>
  <si>
    <t>09000009,09000055,09000202,09000249,09000250</t>
  </si>
  <si>
    <t>09000011</t>
  </si>
  <si>
    <t>00000172</t>
  </si>
  <si>
    <t>00000172,00000278,09003443</t>
  </si>
  <si>
    <t>TBD</t>
  </si>
  <si>
    <t>Important for flood management activities</t>
  </si>
  <si>
    <t>092000005</t>
  </si>
  <si>
    <t>Colorado City Sediment Cleanout Program</t>
  </si>
  <si>
    <t>Adopt and implement a program for cleaning debris from bridges, drains, and culverts.</t>
  </si>
  <si>
    <t>09000004</t>
  </si>
  <si>
    <t>092000006</t>
  </si>
  <si>
    <t>Mitchell County DCM</t>
  </si>
  <si>
    <t>Incorporate higher standards for hazard resistance in local application of the building code.</t>
  </si>
  <si>
    <t>12080002,12080008,12080007</t>
  </si>
  <si>
    <t>1208000206,1208000207,1208000208,1208000209,1208000210,1208000801,1208000802,1208000702,1208000701</t>
  </si>
  <si>
    <t>09000009,09000011,09000023,09000048,09000052,09000053,09000054,09000055,09000062,09000063,09000129,09000130,09000201,09000202,09000207,09000208,09000213,09000214,09000245,09000246,09000247,09000248,09000249,09000250,09000254,09000256,09000257,09000258</t>
  </si>
  <si>
    <t>00000115</t>
  </si>
  <si>
    <t>00000115,00000116,09000147,09000149,00000170,00000172,09000173,00000261,00000272,00000278,00000284,00000295,00000445,09003443,09003448,09003449</t>
  </si>
  <si>
    <t>092000007</t>
  </si>
  <si>
    <t>Scurry County Ordinance Update SFHA</t>
  </si>
  <si>
    <t>Increase freeboard requirements for structures in the SFHA; adopt a ""no-rise"" in BFE in the 100-year floodplain.</t>
  </si>
  <si>
    <t>Scurry</t>
  </si>
  <si>
    <t>12050004,12060102,12080002</t>
  </si>
  <si>
    <t>1205000405,1205000407,1206010201,1206010202,1208000204,1208000206,1208000205,1208000207,1208000210</t>
  </si>
  <si>
    <t>120800020407,120800020507,120800020509,120800020510,120800020601,120800020602,120800020603,120800020604,120800020605,120800020606,120800020607,120800020702,120800020703,120800020704,120800020705,120800020706,120800021002</t>
  </si>
  <si>
    <t>09000009,09000046,09000048,09000051,09000052,09000055,09000201,09000203,09000211,09000215,09000216,09000241,09000242,09000250,09000251,09000252,09000253,09000254,09000255,09000256,09000257,09000258,09000259,09000260,09000262</t>
  </si>
  <si>
    <t>09000015</t>
  </si>
  <si>
    <t>00000115,00000116,00000170,00000172,00000183,00000272,00000275,00000278,09000288,00000295,00000445,09003309</t>
  </si>
  <si>
    <t>092000008</t>
  </si>
  <si>
    <t>Mitchell County Flood Insurance Policy Program</t>
  </si>
  <si>
    <t>Undertake an initiative to increase the number of flood insurance policies.</t>
  </si>
  <si>
    <t>092000009</t>
  </si>
  <si>
    <t>Mitchell County Early Warning System</t>
  </si>
  <si>
    <t>Purchase and install a flood early warning system along flood-prone waterways in unincorporated areas of the county.</t>
  </si>
  <si>
    <t>09000006</t>
  </si>
  <si>
    <t>092000010</t>
  </si>
  <si>
    <t>Scurry County Stormwater Channel Maintenance Program</t>
  </si>
  <si>
    <t>Retain and maintain natural vegetation in stormwater channels</t>
  </si>
  <si>
    <t>092000011</t>
  </si>
  <si>
    <t>Town of Loraine NFIP Application</t>
  </si>
  <si>
    <t>Join the NFIP.</t>
  </si>
  <si>
    <t>1208000209</t>
  </si>
  <si>
    <t>120800020902</t>
  </si>
  <si>
    <t>09000009,09000054,09000247</t>
  </si>
  <si>
    <t>00000172,00000278,09003448</t>
  </si>
  <si>
    <t>092000012</t>
  </si>
  <si>
    <t>City of Blackwell NFIP Application</t>
  </si>
  <si>
    <t>Nolan,Coke</t>
  </si>
  <si>
    <t>12080008</t>
  </si>
  <si>
    <t>1208000803</t>
  </si>
  <si>
    <t>120800080304,120800080306</t>
  </si>
  <si>
    <t>09000011,09000064,09000315,09000333</t>
  </si>
  <si>
    <t>09000147</t>
  </si>
  <si>
    <t>09000147,00000170,00000261,00000278,00000284,09000499,09000852,09002581</t>
  </si>
  <si>
    <t>092000013</t>
  </si>
  <si>
    <t>City of Westbrook NFIP Application</t>
  </si>
  <si>
    <t>Join the NFIP</t>
  </si>
  <si>
    <t>1208000208</t>
  </si>
  <si>
    <t>120800020807</t>
  </si>
  <si>
    <t>09000009,09000053,09000246</t>
  </si>
  <si>
    <t>00000172,00000278,09003449</t>
  </si>
  <si>
    <t>092000014</t>
  </si>
  <si>
    <t>Borden County NFIP Application</t>
  </si>
  <si>
    <t>Application to join NFIP.</t>
  </si>
  <si>
    <t>Borden</t>
  </si>
  <si>
    <t xml:space="preserve">12080002,12080006
</t>
  </si>
  <si>
    <t xml:space="preserve">1208000204,1208000202,1208000206,1208000201,1208000203,1208000205,1208000207,1208000608
</t>
  </si>
  <si>
    <t>09000009,09000024,09000046,09000047,09000048,09000049,09000050,09000051,09000052,09000138,09000203,09000206,09000210,09000212,09000216,09000219,09000221,09000222,09000223,09000224,09000225,09000226,09000227,09000230,09000231,09000232,09000236,09000237</t>
  </si>
  <si>
    <t>00000115,00000116,00000117,00000172,09000173,09000174,00000183,00000184,00000272,00000275,00000278,00000295,00000445</t>
  </si>
  <si>
    <t>092000015</t>
  </si>
  <si>
    <t>Dawson County NFIP Application</t>
  </si>
  <si>
    <t>Application to join NFIP</t>
  </si>
  <si>
    <t>Dawson</t>
  </si>
  <si>
    <t xml:space="preserve">12080002,12080004,12080006
</t>
  </si>
  <si>
    <t xml:space="preserve">1208000204,1208000202,1208000201,1208000203,1208000205,1208000406,1208000407,1208000605,1208000606,1208000607,1208000608
</t>
  </si>
  <si>
    <t>09000009,09000021,09000024,09000046,09000047,09000049,09000050,09000051,09000117,09000118,09000132,09000136,09000137,09000138,09000209,09000212,09000218,09000219,09000220,09000221,09000222,09000227,09000228,09000229,09000230,09000231,09000233,09000234</t>
  </si>
  <si>
    <t>00000115,00000117,09000118,09000173,09000174,00000184,00000205,00000272,00000275,00000295,00000308,09001828,09002888,09003125,09003482,09003575</t>
  </si>
  <si>
    <t>092000016</t>
  </si>
  <si>
    <t>Scurry County NFIP Application</t>
  </si>
  <si>
    <t>092000017</t>
  </si>
  <si>
    <t>Borden County DCM</t>
  </si>
  <si>
    <t>Outreach Program: Discuss Stormwater Criteria Design Manual</t>
  </si>
  <si>
    <t>12080002,12080006</t>
  </si>
  <si>
    <t>092000018</t>
  </si>
  <si>
    <t>Andrews County NFIP Application</t>
  </si>
  <si>
    <t>Application to join the NFIP.</t>
  </si>
  <si>
    <t>Andrews</t>
  </si>
  <si>
    <t>12080005,12080003,12080004</t>
  </si>
  <si>
    <t xml:space="preserve">1208000501,1208000502,1208000307,1208000309,1208000308,1208000408,1208000407,1208000409,1208000410
</t>
  </si>
  <si>
    <t>09000010,09000021,09000056,09000057,09000110,09000111,09000115,09000118,09000119,09000120,09000268,09000269,09000280,09000286,09000288,09000289,09000294,09000306,09000307,09000308,09000578,09000582,09000584,09000585,09000586,09000587,09000595,09000596</t>
  </si>
  <si>
    <t>00000102</t>
  </si>
  <si>
    <t>00000102,09000118,00000151,00000152,00000154,09000174,00000272,09001828,09002972</t>
  </si>
  <si>
    <t>092000019</t>
  </si>
  <si>
    <t>City of Ackerly NFIP Application</t>
  </si>
  <si>
    <t>Martin,Dawson</t>
  </si>
  <si>
    <t>12080006</t>
  </si>
  <si>
    <t>1208000607</t>
  </si>
  <si>
    <t>120800060703</t>
  </si>
  <si>
    <t>09000024,09000137,09000714</t>
  </si>
  <si>
    <t>00000117</t>
  </si>
  <si>
    <t>00000117,09000174,00000272,09003575</t>
  </si>
  <si>
    <t>092000020</t>
  </si>
  <si>
    <t>City of Andrews DCM</t>
  </si>
  <si>
    <t xml:space="preserve">12080005,12080004
</t>
  </si>
  <si>
    <t xml:space="preserve">1208000501,1208000409
</t>
  </si>
  <si>
    <t xml:space="preserve">120800040901,120800040902,120800050102 
</t>
  </si>
  <si>
    <t>09000010,09000021,09000056,09000119,09000268,09000649,09000652</t>
  </si>
  <si>
    <t>00000102,00000272,09002972</t>
  </si>
  <si>
    <t>092000021</t>
  </si>
  <si>
    <t>City of Brownfield DCM</t>
  </si>
  <si>
    <t>Terry</t>
  </si>
  <si>
    <t>12080001</t>
  </si>
  <si>
    <t>1208000104,1208000105</t>
  </si>
  <si>
    <t>09000019,09000099,09000102,09000561,09000562,09000563</t>
  </si>
  <si>
    <t>00000205</t>
  </si>
  <si>
    <t>00000205,00000275,00000308,09003111</t>
  </si>
  <si>
    <t>092000022</t>
  </si>
  <si>
    <t>City of Lamesa DCM</t>
  </si>
  <si>
    <t>1208000203,1208000605</t>
  </si>
  <si>
    <t xml:space="preserve">120800020303,120800060503,120800060504,120800060507
</t>
  </si>
  <si>
    <t>09000009,09000024,09000050,09000132,09000235,09000695,09000713,09000726</t>
  </si>
  <si>
    <t>00000117,00000272,00000308,09003125</t>
  </si>
  <si>
    <t>092000023</t>
  </si>
  <si>
    <t>City of Colorado City DCM</t>
  </si>
  <si>
    <t xml:space="preserve">Outreach Program: Discuss Stormwater Criteria Design Manual
</t>
  </si>
  <si>
    <t>092000024</t>
  </si>
  <si>
    <t>City of Seminole DCM</t>
  </si>
  <si>
    <t>Gaines</t>
  </si>
  <si>
    <t>12080003</t>
  </si>
  <si>
    <t>1208000305,1208000308</t>
  </si>
  <si>
    <t>120800030503,120800030801</t>
  </si>
  <si>
    <t>09000107,09000111,09000588,09000592</t>
  </si>
  <si>
    <t>09000118</t>
  </si>
  <si>
    <t>09000118,00000272,09001828,09003231</t>
  </si>
  <si>
    <t>092000025</t>
  </si>
  <si>
    <t>City of Snyder DCM</t>
  </si>
  <si>
    <t>1208000206</t>
  </si>
  <si>
    <t>09000009,09000048,09000251,09000252</t>
  </si>
  <si>
    <t>00000116</t>
  </si>
  <si>
    <t>00000116,00000278,09000288,09003309</t>
  </si>
  <si>
    <t>092000026</t>
  </si>
  <si>
    <t>City of O'Donnell NFIP Application</t>
  </si>
  <si>
    <t>Lynn,Dawson</t>
  </si>
  <si>
    <t>1208000201</t>
  </si>
  <si>
    <t>120800020106</t>
  </si>
  <si>
    <t>09000009,09000049,09000228</t>
  </si>
  <si>
    <t>00000117,00000184,00000272,00000275,00000295,00000308,09003482</t>
  </si>
  <si>
    <t>092000027</t>
  </si>
  <si>
    <t>City of Wellman NFIP Application</t>
  </si>
  <si>
    <t>1208000604</t>
  </si>
  <si>
    <t>09000024,09000135,09000693</t>
  </si>
  <si>
    <t>00000205,00000275,09003112</t>
  </si>
  <si>
    <t>092000028</t>
  </si>
  <si>
    <t>Dawson County DCM</t>
  </si>
  <si>
    <t>12080002,12080004,12080006</t>
  </si>
  <si>
    <t>092000029</t>
  </si>
  <si>
    <t>Gaines County NFIP Application</t>
  </si>
  <si>
    <t xml:space="preserve">12080002,12080003,12080004,12080006
</t>
  </si>
  <si>
    <t xml:space="preserve">1208000203,1208000307,1208000303,1208000306,1208000304,1208000305,1208000301,1208000302,1208000309,1208000308,1208000405,1208000404,1208000406,1208000407,1208000605,1208000606
</t>
  </si>
  <si>
    <t>09000009,09000021,09000024,09000050,09000106,09000107,09000110,09000111,09000114,09000116,09000117,09000118,09000132,09000136,09000233,09000568,09000570,09000571,09000575,09000576,09000578,09000579,09000582,09000583,09000584,09000585,09000586,09000587</t>
  </si>
  <si>
    <t>00000102,00000117,09000118,09000174,00000205,09000206,00000272,00000275,09001828,09002681,09002684,09003231</t>
  </si>
  <si>
    <t>092000030</t>
  </si>
  <si>
    <t>Hockley County DCM</t>
  </si>
  <si>
    <t>Hockley</t>
  </si>
  <si>
    <t>12080001,12080002</t>
  </si>
  <si>
    <t>1208000103,1208000104,1208000207</t>
  </si>
  <si>
    <t>120800010304,120800010305,120800010307,120800010406,120800010701</t>
  </si>
  <si>
    <t>09000019,09000099,09000101,09000541,09000551,09000554,09000559</t>
  </si>
  <si>
    <t>00000184</t>
  </si>
  <si>
    <t>00000184,00000186,00000187,00000205,09000206,00000275,00000295,00000308,09003169</t>
  </si>
  <si>
    <t>092000031</t>
  </si>
  <si>
    <t>Lynn County DCM</t>
  </si>
  <si>
    <t>Lynn</t>
  </si>
  <si>
    <t>12080002,12080001</t>
  </si>
  <si>
    <t>1208000201,1208000203,1208000205,1208000103,1208000105</t>
  </si>
  <si>
    <t>09000009,09000019,09000049,09000050,09000051,09000101,09000102,09000204,09000205,09000210,09000217,09000218,09000220,09000227,09000228,09000234,09000544,09000557,09000563,09000564</t>
  </si>
  <si>
    <t>00000115,00000117,00000183,00000184,00000186,00000205,00000272,00000275,00000295,00000308,00000445,09003482</t>
  </si>
  <si>
    <t>092000032</t>
  </si>
  <si>
    <t>Martin County NFIP Application</t>
  </si>
  <si>
    <t>Martin</t>
  </si>
  <si>
    <t>12080002,12080005,12080004,12080006</t>
  </si>
  <si>
    <t>1208000204,1208000501,1208000502,1208000506,1208000408,1208000407,1208000409,1208000410,1208000411,1208000605,1208000606,1208000607,1208000608</t>
  </si>
  <si>
    <t>09000009,09000010,09000021,09000024,09000046,09000056,09000057,09000058,09000115,09000118,09000119,09000120,09000121,09000132,09000136,09000137,09000138,09000222,09000280,09000281,09000292,09000295,09000608,09000611,09000621,09000624,09000625,09000626</t>
  </si>
  <si>
    <t>00000102,00000115,00000117,09000118,09000150,00000151,09000173,09000174,00000272,09000405,09002738,09002838,09003575</t>
  </si>
  <si>
    <t>092000033</t>
  </si>
  <si>
    <t>Nolan County Ordinance Update SFHA</t>
  </si>
  <si>
    <t>Adopt higher standards for new construction, increase freeboard requirements for structures in the SFHA; adopt a “no-rise” in BFE in the 100-year floodplain.  Update local flood ordinance to prohibit granting of variance in SFHA; Include “cumulative</t>
  </si>
  <si>
    <t>Nolan</t>
  </si>
  <si>
    <t>12080002,12080008,12090101</t>
  </si>
  <si>
    <t>1208000209,1208000801,1208000802,1208000803,1209010102</t>
  </si>
  <si>
    <t>120800020901,120800020902,120800020903,120800080305,120800080306,120800080307,120800080102,120800080103,120800080104,120800080109,120800080201,120800080202,120800080204,120800080301,120800080302,120800080303,120800080304,120901010201,120901010202</t>
  </si>
  <si>
    <t>09000009,09000011,09000012,09000054,09000062,09000063,09000064,09000067,09000244,09000247,09000248,09000314,09000315,09000316,09000324,09000327,09000328,09000329,09000332,09000333,09000334,09000335,09000338,09000339,09000340,09000345,09000353</t>
  </si>
  <si>
    <t>00000116,00000145,09000147,00000168,00000170,00000172,00000261,00000278,00000284,00000295,09000499,09000852,09002581</t>
  </si>
  <si>
    <t>092000034</t>
  </si>
  <si>
    <t>Terry County DCM</t>
  </si>
  <si>
    <t>12050004,12080002,12080001,12080004,12080006</t>
  </si>
  <si>
    <t>1205000401,1208000201,1208000203,1208000104,1208000103,1208000105,1208000404,1208000406,1208000407,1208000605,1208000603,1208000604</t>
  </si>
  <si>
    <t>09000009,09000019,09000021,09000024,09000049,09000050,09000099,09000101,09000102,09000116,09000117,09000118,09000132,09000134,09000135,09000204,09000205,09000218,09000233,09000234,09000541,09000543,09000544,09000552,09000553,09000554,09000557,09000558</t>
  </si>
  <si>
    <t>00000117,09000118,00000184,00000186,00000187,00000205,09000206,00000272,00000275,00000295,00000308,09001828,09003111,09003112,09003317</t>
  </si>
  <si>
    <t>092000035</t>
  </si>
  <si>
    <t>Yoakum County NFIP Application</t>
  </si>
  <si>
    <t>Yoakum</t>
  </si>
  <si>
    <t>12080001,12080003,12080004,12080006</t>
  </si>
  <si>
    <t>1208000104,1208000305,1208000301,1208000403,1208000402,1208000405,1208000404,1208000407,1208000602,1208000601,1208000603,1208000604</t>
  </si>
  <si>
    <t>09000019,09000021,09000024,09000099,09000107,09000114,09000116,09000118,09000134,09000135,09000548,09000559,09000560,09000565,09000566,09000567,09000571,09000590,09000602,09000603,09000606,09000612,09000613,09000617,09000619,09000627,09000630,09000636</t>
  </si>
  <si>
    <t>09000118,00000186,00000187,00000205,09000206,00000272,00000275,09001828,09002479,09002681</t>
  </si>
  <si>
    <t>092000036</t>
  </si>
  <si>
    <t>Taylor County Detention Program</t>
  </si>
  <si>
    <t xml:space="preserve">Adopt on-site retention basin program in conjunction with development to address excessive stormwater / firefighting water source. </t>
  </si>
  <si>
    <t>Taylor</t>
  </si>
  <si>
    <t>12090108,12060102,12090101</t>
  </si>
  <si>
    <t>1209010801,1206010207,1209010102,1209010103,1209010104</t>
  </si>
  <si>
    <t>120901010201,120901010202,120901010203,120901010301,120901010304,120901010305,120901010306,120901010401</t>
  </si>
  <si>
    <t>09000012,09000067,09000068,09000069,09000345,09000353,09000359,09000361,09000366,09000368,09000369,09000371</t>
  </si>
  <si>
    <t>00000144</t>
  </si>
  <si>
    <t>00000144,00000145,00000168,00000170,00000278,00000284,00000295,00000307</t>
  </si>
  <si>
    <t>092000037</t>
  </si>
  <si>
    <t>Taylor County New Ordinance - Wetlands and Watershed Ordinance</t>
  </si>
  <si>
    <t xml:space="preserve">Adopt wetlands development regulations; Implement a Comprehensive Watershed Ordinance for new development. 
</t>
  </si>
  <si>
    <t>092000038</t>
  </si>
  <si>
    <t>Upper Colorado Building Codes Outreach Program</t>
  </si>
  <si>
    <t xml:space="preserve">Outreach Program: Encourage communities to adopt current building codes, adopt new construction codes for setting the minimum floor elevation
</t>
  </si>
  <si>
    <t>Taylor,Nolan,Mitchell,Howard,Martin,Andrews,Borden,Scurry,Menard,Schleicher,Crockett,Irion,Concho,Reagan,Upton,Tom Green,Coleman,Runnels,Coke,Sterling,Glasscock,Midland,Ector,Winkler,Hockley,Cochran,Garza,Lynn,Terry,Yoakum,Dawson,Gaines</t>
  </si>
  <si>
    <t>13040301,13070008,13070011,12090108,12090109,12090110,12050004,12060102,12080002,12080005,12080008,12090101,12090102,12090103,12090104,12090105,12090106,12050001,12080001,12080003,12080004,13070007,12080007,12080006</t>
  </si>
  <si>
    <t>09000009,09000010,09000011,09000012,09000013,09000014,09000015,09000016,09000019,09000021,09000023,09000024,09000046,09000047,09000048,09000049,09000050,09000051,09000052,09000053,09000054,09000055,09000056,09000057,09000058,09000059,09000060,09000061</t>
  </si>
  <si>
    <t>00000050</t>
  </si>
  <si>
    <t>00000050,00000051,00000052,09000068,00000102,00000115,00000116,00000117,09000118,00000124,00000126,00000127,09000131,00000144,00000145,09000147,09000149,09000150,00000151,00000152,00000154,00000168,00000170,00000172,09000173,09000174,00000183,00000184</t>
  </si>
  <si>
    <t>092000039</t>
  </si>
  <si>
    <t>Stormwater Maintenance</t>
  </si>
  <si>
    <t xml:space="preserve">Outreach Program: Encourage maintenance programs on storm water infrastructure, Dams, ditches, and channels.
</t>
  </si>
  <si>
    <t>092000040</t>
  </si>
  <si>
    <t>Tom Green County Flood Insurance Awareness</t>
  </si>
  <si>
    <t>Develop flood insurance and awareness program; disseminate materials with new permits and place in the library at City Hall</t>
  </si>
  <si>
    <t>Tom Green</t>
  </si>
  <si>
    <t>12090101,12090102,12090103,12090104,12090105</t>
  </si>
  <si>
    <t>1209010101,1209010202,1209010203,1209010204,1209010205,1209010311,1209010308,1209010309,1209010310,1209010405,1209010404,1209010501,1209010502,1209010503,1209010504</t>
  </si>
  <si>
    <t>09000012,09000013,09000014,09000015,09000016,09000066,09000072,09000073,09000074,09000075,09000078,09000079,09000080,09000081,09000088,09000091,09000092,09000093,09000094,09000095,09000344,09000356,09000372,09000374,09000378,09000382,09000383,09000384</t>
  </si>
  <si>
    <t>00000050,00000051,09000068,00000124,09000131,00000145,00000261,00000278,00000284,09000496,09000497,09000539,09000775,09000969,09002069,09003257</t>
  </si>
  <si>
    <t>092000041</t>
  </si>
  <si>
    <t xml:space="preserve">Cochran County Drainage Mainace </t>
  </si>
  <si>
    <t>Create a maintenance program for the ditches and culverts throughout Cochran</t>
  </si>
  <si>
    <t>Cochran</t>
  </si>
  <si>
    <t xml:space="preserve">1208000102,1208000104,1208000101,1208000103
</t>
  </si>
  <si>
    <t xml:space="preserve">120800010106,120800010107,120800010108,120800010109,120800010110,120800010207,120800010208,120800010209,120800010210,120800010211,120800010301,120800010302,120800010303,120800010304,120800010401,120800010402,120800010406,120800010407
</t>
  </si>
  <si>
    <t>09000019,09000099,09000101,09000536,09000537,09000538,09000539,09000540,09000542,09000545,09000547,09000548,09000551,09000555,09000556,09000559,09000560,09000565</t>
  </si>
  <si>
    <t>09000002</t>
  </si>
  <si>
    <t>00000186</t>
  </si>
  <si>
    <t>00000186,00000187,00000205,09000206,00000275,00000295</t>
  </si>
  <si>
    <t>092000042</t>
  </si>
  <si>
    <t xml:space="preserve">Cochran County Inundation Awareness </t>
  </si>
  <si>
    <t>Develop programs for school students, civic groups, and the general public about the dangers of flash flooding in the county; to include printed materials placed throughout the county</t>
  </si>
  <si>
    <t>092000043</t>
  </si>
  <si>
    <t>Cochran County DCM</t>
  </si>
  <si>
    <t xml:space="preserve">Develop, Pass, and Enforce a Commissioners Court Order prohibiting any dumping in ditches and culverts throughout Cochran County to ensure that flood waters don’t accumulate and flood roadways or buildings. </t>
  </si>
  <si>
    <t>1205000401,1205000109,1208000102,1208000104,1208000101,1208000103</t>
  </si>
  <si>
    <t>092000044</t>
  </si>
  <si>
    <t xml:space="preserve">Concho County CTP Program </t>
  </si>
  <si>
    <t>Develop Cooperating Technical Partners. The CTP Program is an innovative approach to creating partnerships between FEMA and participating NFIP communities</t>
  </si>
  <si>
    <t>Concho</t>
  </si>
  <si>
    <t xml:space="preserve">12090101,12090105
</t>
  </si>
  <si>
    <t xml:space="preserve">1209010105,1209010501,1209010502,1209010503,1209010504
</t>
  </si>
  <si>
    <t>09000012,09000016,09000070,09000092,09000093,09000094,09000095,09000347,09000348,09000500,09000503,09000507,09000509,09000516,09000517,09000518,09000519,09000520,09000521,09000522,09000523,09000524,09000525,09000526,09000527</t>
  </si>
  <si>
    <t>00000050,00000051,00000124,09000131,00000144,00000145,00000261,00000278,00000284,00000301,00000307,09002653</t>
  </si>
  <si>
    <t>092000045</t>
  </si>
  <si>
    <t xml:space="preserve">City of Goldsmith Mainace Program </t>
  </si>
  <si>
    <t>Clear debris and street clean up streets in town after severe flood</t>
  </si>
  <si>
    <t>Ector</t>
  </si>
  <si>
    <t>12080005</t>
  </si>
  <si>
    <t>1208000503</t>
  </si>
  <si>
    <t>120800050301</t>
  </si>
  <si>
    <t>09000010,09000059,09000296</t>
  </si>
  <si>
    <t>00000152</t>
  </si>
  <si>
    <t>00000152,00000272,09003576</t>
  </si>
  <si>
    <t>092000046</t>
  </si>
  <si>
    <t>City of Colorado City</t>
  </si>
  <si>
    <t xml:space="preserve">Establish, adopt, and implement a "green infrastructure" program for parks, nature preserves, greenbelts, etc. </t>
  </si>
  <si>
    <t>092000047</t>
  </si>
  <si>
    <t>Provide how-to information to residents for install backflow valves to prevent reverse flow floods.</t>
  </si>
  <si>
    <t>092000048</t>
  </si>
  <si>
    <t>City of Westbrook</t>
  </si>
  <si>
    <t xml:space="preserve">Adopt and implement a program for clearing debris from bridges, drains and culverts. </t>
  </si>
  <si>
    <t>092000049</t>
  </si>
  <si>
    <t>Nolan County</t>
  </si>
  <si>
    <t xml:space="preserve">Implement a program for clearing debris from drains, culverts and watershed streams for the purposes of flood reduction and to enhance water run-off throughout the County. </t>
  </si>
  <si>
    <t>00000116,09000147,00000170,00000172,00000261,00000278,00000284,00000295,00000445,09000499,09000852,09002581</t>
  </si>
  <si>
    <t>092000050</t>
  </si>
  <si>
    <t xml:space="preserve">City of Blackwell </t>
  </si>
  <si>
    <t xml:space="preserve">Establish, adopt and implement a “green infrastructure” program for parks, nature preserves, greenbelts, etc. </t>
  </si>
  <si>
    <t>092000054</t>
  </si>
  <si>
    <t>Runnels County</t>
  </si>
  <si>
    <t>Runnels</t>
  </si>
  <si>
    <t>12080008,12090101,12090105</t>
  </si>
  <si>
    <t>1208000803,1208000804,1209010101,1209010102,1209010103,1209010104,1209010105,1209010502,1209010504</t>
  </si>
  <si>
    <t>09000011,09000012,09000016,09000064,09000065,09000066,09000067,09000068,09000069,09000070,09000093,09000095,09000309,09000316,09000318,09000343,09000344,09000346,09000347,09000348,09000349,09000350,09000351,09000352,09000353,09000354,09000355,09000356</t>
  </si>
  <si>
    <t>00000124</t>
  </si>
  <si>
    <t>00000124,09000131,00000145,09000147,00000168,00000170,00000261,00000278,00000284,00000307,09000539,09002162,09002451,09003374,09003442</t>
  </si>
  <si>
    <t>092000055</t>
  </si>
  <si>
    <t>Taylor County</t>
  </si>
  <si>
    <t>Establish, adopt, and implement a "green infrastructure" program for parks, nature preserve, greenbelts, etc.</t>
  </si>
  <si>
    <t>00000145</t>
  </si>
  <si>
    <t>00000145,00000168,00000170,00000278,00000284,00000295,00000307</t>
  </si>
  <si>
    <t>092000056</t>
  </si>
  <si>
    <t>Create and implement a flood awareness program by providing FEMA/NFIP materials to mortgage lenders, real agents and insurance agents and place in local libraries.</t>
  </si>
  <si>
    <t>092000057</t>
  </si>
  <si>
    <t>Update FIS and FIRM maps once BLE is available</t>
  </si>
  <si>
    <t>092000061</t>
  </si>
  <si>
    <t>City of Odessa Rain Guage Program</t>
  </si>
  <si>
    <t>Install Rain gauges at eight (8) locations around city to collect data and improve warning system.</t>
  </si>
  <si>
    <t>Midland,Ector</t>
  </si>
  <si>
    <t>1208000503,1208000504</t>
  </si>
  <si>
    <t>120800050304,120800050305,120800050306,120800050402,120800050403,120800050404</t>
  </si>
  <si>
    <t>09000010,09000059,09000060,09000270,09000287,09000298,09000300,09000304,09000305</t>
  </si>
  <si>
    <t>00000151</t>
  </si>
  <si>
    <t>00000151,00000152,00000272,09000288,09001698,09002836,09002838</t>
  </si>
  <si>
    <t>092000062</t>
  </si>
  <si>
    <t>Cochran County Road Signs Program</t>
  </si>
  <si>
    <t>Purchase trailer mounted dynamic road signs to warn motorists of a potential hazard or 
dangers on or near the roadway, which could be rapidly positioned by County personnel 
before, during or after an event.</t>
  </si>
  <si>
    <t>00000187</t>
  </si>
  <si>
    <t>00000187,09000206,00000275,00000295</t>
  </si>
  <si>
    <t>092000065</t>
  </si>
  <si>
    <t xml:space="preserve">City of Robert Lee Flood Insurance Awareness Program </t>
  </si>
  <si>
    <t xml:space="preserve">Establish public awareness program regarding availability of flood insurance by disseminating brochures in public places, such as City Hall. </t>
  </si>
  <si>
    <t>Coke</t>
  </si>
  <si>
    <t>1208000804</t>
  </si>
  <si>
    <t xml:space="preserve">120800080401,120800080402
</t>
  </si>
  <si>
    <t>09000011,09000065,09000317,09000319</t>
  </si>
  <si>
    <t>09000147,00000261,00000284,09002685</t>
  </si>
  <si>
    <t>092000066</t>
  </si>
  <si>
    <t>Concho County Flood Awareness Program</t>
  </si>
  <si>
    <t xml:space="preserve">Establish education program regarding benefits of flood insurance as it pertains to elevating structures in the SFHA and in accordance with the local Floodplain Ordinance </t>
  </si>
  <si>
    <t>12090101,12090105</t>
  </si>
  <si>
    <t>1209010105,1209010501,1209010502,1209010503,1209010504</t>
  </si>
  <si>
    <t>00000124,09000131,00000144,00000145,00000261,00000278,00000284,00000301,00000307,09002653</t>
  </si>
  <si>
    <t>092000067</t>
  </si>
  <si>
    <t>Crockett County Flood Warning Systen</t>
  </si>
  <si>
    <t xml:space="preserve">Enhance early warning system. Assist water district with rainfall observer. Educate community on dangers of low water crossings. </t>
  </si>
  <si>
    <t>Crockett</t>
  </si>
  <si>
    <t xml:space="preserve">12090102,12090103
</t>
  </si>
  <si>
    <t xml:space="preserve">1209010201,1209010309
</t>
  </si>
  <si>
    <t xml:space="preserve">120901020101,120901020102,120901020103,120901020104,120901020105,120901030901
</t>
  </si>
  <si>
    <t>09000013,09000014,09000071,09000080,09000376,09000377,09000385,09000387,09000404,09000431</t>
  </si>
  <si>
    <t>00000051</t>
  </si>
  <si>
    <t>00000051,00000052,09000068,00000126,00000127,00000261,00000272,00000284,00000684</t>
  </si>
  <si>
    <t>092000068</t>
  </si>
  <si>
    <t>Crockett County Flood Insurance Awareness Program</t>
  </si>
  <si>
    <t>092000069</t>
  </si>
  <si>
    <t>City of Goldsmith TADD Program</t>
  </si>
  <si>
    <t xml:space="preserve">Promote Turn Around Don’t Drown (TADD) </t>
  </si>
  <si>
    <t>092000070</t>
  </si>
  <si>
    <t>City of Odessa NFIP Education Program</t>
  </si>
  <si>
    <t xml:space="preserve">Annually distribute flood protection/NFIP pamphlets to owners of flood-prone properties.  Conduct workshops for local lending agencies, insurance agents, surveyors and title companies to promote availability of and understanding of flood insurance. </t>
  </si>
  <si>
    <t>00000151,00000152,00000272,09000288,09002836</t>
  </si>
  <si>
    <t>092000072</t>
  </si>
  <si>
    <t>Irion County Flood Warning System</t>
  </si>
  <si>
    <t>Draft flood warning system</t>
  </si>
  <si>
    <t>Irion</t>
  </si>
  <si>
    <t>12090102,12090103</t>
  </si>
  <si>
    <t>1209010201,1209010202,1209010203,1209010204,1209010307,1209010311,1209010308,1209010309,1209010310</t>
  </si>
  <si>
    <t>09000013,09000014,09000071,09000072,09000073,09000074,09000077,09000078,09000079,09000080,09000081,09000373,09000374,09000376,09000377,09000386,09000387,09000388,09000389,09000392,09000393,09000397,09000398,09000403,09000404,09000407,09000413,09000414</t>
  </si>
  <si>
    <t>09000008,090000011</t>
  </si>
  <si>
    <t>09000068</t>
  </si>
  <si>
    <t>09000068,00000126,09000131,00000261,00000284,00001240,09002400</t>
  </si>
  <si>
    <t>092000073</t>
  </si>
  <si>
    <t>Irion County Flood Insurance Education Program</t>
  </si>
  <si>
    <t>092000074</t>
  </si>
  <si>
    <t>Irion County NFIP Compliance Evaluation</t>
  </si>
  <si>
    <t>Organize planning committee to review language of flood ordinance to ensure minimum NFIP compliance standards and develop higher regulatory standards for permitting in flood prone areas of the County.</t>
  </si>
  <si>
    <t>092000075</t>
  </si>
  <si>
    <t>Irion County CTP Program</t>
  </si>
  <si>
    <t>Draft CTP program</t>
  </si>
  <si>
    <t>092000076</t>
  </si>
  <si>
    <t>Lynn County Portable Pumps Program</t>
  </si>
  <si>
    <t>This action proposes purchasing portable pumps that can be deployed as needed to mitigate the potential impacts of future flood events.</t>
  </si>
  <si>
    <t>00000184,00000186,00000205,00000272,00000275,00000295,00000308,00000445,09003482</t>
  </si>
  <si>
    <t>092000077</t>
  </si>
  <si>
    <t>City of Westbrook TADD Program</t>
  </si>
  <si>
    <t xml:space="preserve">Educate community on the dangers of low water crossings through the installation of warning signs and promotion of “Turn Around, Don’t Drown” (TADD) Program. </t>
  </si>
  <si>
    <t>092000078</t>
  </si>
  <si>
    <t>Town of Loraine Flood Awareness Program</t>
  </si>
  <si>
    <t xml:space="preserve">Establish a public awareness program regarding availability of flood insurance by disseminating brochures in public places, such as City Hall. </t>
  </si>
  <si>
    <t>092000079</t>
  </si>
  <si>
    <t>Nolan County Flood Awareness Program</t>
  </si>
  <si>
    <t>Implement education and awareness program utilizing media, social media, bulletins, flyers, etc. to educate citizens of hazards that can threaten the area and mitigation measures to reduce injuries, fatalities, and property damages.</t>
  </si>
  <si>
    <t>092000080</t>
  </si>
  <si>
    <t>City of Blackwell Flood Insurance Awareness Program</t>
  </si>
  <si>
    <t xml:space="preserve">Implement a public awareness program regarding availability of flood insurance. </t>
  </si>
  <si>
    <t>092000081</t>
  </si>
  <si>
    <t>City of Big Lake Flood Warning System</t>
  </si>
  <si>
    <t xml:space="preserve">Implement an education program to inform and notify residents of evacuation routes and dangers of driving into flooded roads and low-water crossings  </t>
  </si>
  <si>
    <t>Reagan</t>
  </si>
  <si>
    <t>12090103</t>
  </si>
  <si>
    <t>1209010306,1209010307</t>
  </si>
  <si>
    <t>120901030602,120901030701</t>
  </si>
  <si>
    <t>09000014,09000076,09000077,09000432,09000433</t>
  </si>
  <si>
    <t>00000126</t>
  </si>
  <si>
    <t>00000126,00000261,00001240,09003500</t>
  </si>
  <si>
    <t>092000082</t>
  </si>
  <si>
    <t>City of Big Lake CTP Program</t>
  </si>
  <si>
    <t>092000083</t>
  </si>
  <si>
    <t>Reagan County Flood Awareness Program</t>
  </si>
  <si>
    <t>Develop flood education and awareness program; disseminate materials with new permits and place in the library at City Hall</t>
  </si>
  <si>
    <t>1209010306,1209010307,1209010308,1209010309,1209010305,1209010302,1209010301,1209010303,1209010304</t>
  </si>
  <si>
    <t>09000014,09000076,09000077,09000079,09000080,09000082,09000083,09000084,09000085,09000086,09000405,09000406,09000407,09000408,09000409,09000410,09000411,09000412,09000418,09000419,09000420,09000422,09000428,09000429,09000430,09000431,09000432,09000433</t>
  </si>
  <si>
    <t>00000126,00000127,09000150,00000151,00000261,00000272,00000684,00001240,09003500</t>
  </si>
  <si>
    <t>092000084</t>
  </si>
  <si>
    <t>Reagan County CTP Program</t>
  </si>
  <si>
    <t>092000085</t>
  </si>
  <si>
    <t>City of Miles Flood Awareness Program</t>
  </si>
  <si>
    <t>Draft flood awareness program</t>
  </si>
  <si>
    <t>12090105</t>
  </si>
  <si>
    <t>1209010502</t>
  </si>
  <si>
    <t>09000016,09000093,09000515</t>
  </si>
  <si>
    <t>00000145,00000278,00000284,09000539,09003442</t>
  </si>
  <si>
    <t>092000086</t>
  </si>
  <si>
    <t>City of Winters Flood Awareness Program</t>
  </si>
  <si>
    <t xml:space="preserve">Implement education and awareness program utilizing media, social media, bulletins, flyers, etc. to educate citizens of hazards that can threaten the area and mitigation measures to reduce injuries, fatalities, and property damages.  </t>
  </si>
  <si>
    <t>12090101</t>
  </si>
  <si>
    <t>1209010103,1209010104</t>
  </si>
  <si>
    <t>09000012,09000068,09000069,09000361,09000364,09000369,09000370</t>
  </si>
  <si>
    <t>00000145,00000278,00000284,09003374</t>
  </si>
  <si>
    <t>092000087</t>
  </si>
  <si>
    <t>Runnels County Flood Awareness Program</t>
  </si>
  <si>
    <t>12090108,12080008,12090101,12090105,12090106</t>
  </si>
  <si>
    <t>1209010801,1208000803,1208000804,1209010101,1209010102,1209010103,1209010104,1209010105,1209010502,1209010504,1209010601</t>
  </si>
  <si>
    <t>092000088</t>
  </si>
  <si>
    <t>Runnels County Higher Standareds Program</t>
  </si>
  <si>
    <t xml:space="preserve">Adopt higher floodplain standards. Restrict future development in high risk areas. </t>
  </si>
  <si>
    <t>092000089</t>
  </si>
  <si>
    <t>City of Ballinger Flood Awareness Program</t>
  </si>
  <si>
    <t xml:space="preserve">Implement program to cross-train Building Inspectors and Code Enforcement officer regarding NFIP Compliance regulations pertaining to permitting and inspections. </t>
  </si>
  <si>
    <t>1209010102,1209010104</t>
  </si>
  <si>
    <t>09000012,09000067,09000069,09000346,09000349,09000354</t>
  </si>
  <si>
    <t>00000145,00000278,00000284,09002451</t>
  </si>
  <si>
    <t>092000091</t>
  </si>
  <si>
    <t>City of Ballinger NFIP Cross-Train Program</t>
  </si>
  <si>
    <t xml:space="preserve">Establish a hazard mitigation library or hazard information center for use by local residents and schools to educate the public about the top natural hazards affecting the CVCOG region. </t>
  </si>
  <si>
    <t>092000092</t>
  </si>
  <si>
    <t>El Dorado Flood Awareness Program</t>
  </si>
  <si>
    <t>Promote flood education and dangers of driving into flooded roadways through Turn Around Don’t Drown program.</t>
  </si>
  <si>
    <t>Schleicher</t>
  </si>
  <si>
    <t>12090102</t>
  </si>
  <si>
    <t>1209010204</t>
  </si>
  <si>
    <t>09000013,09000074,09000379</t>
  </si>
  <si>
    <t>00000051,00000261,00000284,09003113</t>
  </si>
  <si>
    <t>092000093</t>
  </si>
  <si>
    <t>Schleicher County Flood Insurance Education Program</t>
  </si>
  <si>
    <t>Draft flood insurance education program</t>
  </si>
  <si>
    <t>13040301,12090109,12090102,12090105</t>
  </si>
  <si>
    <t>1304030101,1304030102,1304030104,1209010901,1209010903,1209010904,1209010201,1209010202,1209010203,1209010204,1209010205,1209010503</t>
  </si>
  <si>
    <t>09000013,09000016,09000071,09000072,09000073,09000074,09000075,09000094,09000375,09000379,09000380,09000381,09000386,09000387,09000390,09000392,09000393,09000396,09000399,09000400,09000401,09000402,09000403,09000525</t>
  </si>
  <si>
    <t>00000051,00000052,09000068,09000131,00000261,00000284,00000307,09003113</t>
  </si>
  <si>
    <t>092000095</t>
  </si>
  <si>
    <t>Snyder Flood Insurance Awareness Program</t>
  </si>
  <si>
    <t xml:space="preserve">Implement a public awareness program to inform the public about the availability of flood insurance. </t>
  </si>
  <si>
    <t>092000096</t>
  </si>
  <si>
    <t>Scurry County New Development Criteria</t>
  </si>
  <si>
    <t xml:space="preserve">Require new public buildings to be sited on low risk parcels. </t>
  </si>
  <si>
    <t>00000115,00000116,00000183,00000272,00000275,00000278,09000288,00000295,00000445,09003309</t>
  </si>
  <si>
    <t>092000097</t>
  </si>
  <si>
    <t>Scurry County Flood Awareness Program</t>
  </si>
  <si>
    <t>Implement education and awareness program utilizing media, social media, bulletins, flyers, etc. to educate citizens of hazards that can threaten the area and mitigation measures to reduce injuries, fatalities, and property damages</t>
  </si>
  <si>
    <t>092000098</t>
  </si>
  <si>
    <t>Sterling Flood Insurance Education Program</t>
  </si>
  <si>
    <t>Sterling</t>
  </si>
  <si>
    <t>12090104</t>
  </si>
  <si>
    <t>1209010403</t>
  </si>
  <si>
    <t>09000015,09000090,09000479</t>
  </si>
  <si>
    <t>09000149</t>
  </si>
  <si>
    <t>09000149,00000261,00000284,09002715</t>
  </si>
  <si>
    <t>092000099</t>
  </si>
  <si>
    <t>Sterling TADD Program</t>
  </si>
  <si>
    <t>Establish public awareness program regarding dangers of driving across low water crossings through Turn Around Don’t Drown.</t>
  </si>
  <si>
    <t>092000100</t>
  </si>
  <si>
    <t>City of San Angelo LWC Awareness Program</t>
  </si>
  <si>
    <t>12090102,12090104,12090105</t>
  </si>
  <si>
    <t>1209010205,1209010405,1209010502</t>
  </si>
  <si>
    <t>09000013,09000015,09000016,09000075,09000088,09000093,09000378,09000382,09000384,09000394,09000495,09000498,09000508,09000512,09000513</t>
  </si>
  <si>
    <t>09000131</t>
  </si>
  <si>
    <t>09000131,00000261,00000284,09003257</t>
  </si>
  <si>
    <t>092000001</t>
  </si>
  <si>
    <t>Andrews County DCM</t>
  </si>
  <si>
    <t xml:space="preserve">12080005,12080003,12080004
</t>
  </si>
  <si>
    <t>092000002</t>
  </si>
  <si>
    <t>Midland County DCM</t>
  </si>
  <si>
    <t>Midland</t>
  </si>
  <si>
    <t>12080005,12090103,12080004</t>
  </si>
  <si>
    <t>1208000501,1208000502,1208000506,1208000503,1208000504,1208000505,1209010302,1209010301,1208000410</t>
  </si>
  <si>
    <t>09000010,09000014,09000021,09000056,09000057,09000058,09000059,09000060,09000061,09000083,09000084,09000120,09000269,09000271,09000272,09000273,09000274,09000276,09000277,09000279,09000280,09000281,09000283,09000284,09000285,09000287,09000290,09000291</t>
  </si>
  <si>
    <t>00000102,00000126,00000127,09000150,00000151,00000152,09000174,00000272,09000288,00000684,09000692,09001049,09002050,09002836,09002838</t>
  </si>
  <si>
    <t>092000003</t>
  </si>
  <si>
    <t>Runnels County NFIP Application and compliance</t>
  </si>
  <si>
    <t>Join the NFIP. Examine local flood ordinance to ensure minimum NFIP standards are included for program compliance and to consider possible higher regulatory standards.</t>
  </si>
  <si>
    <t>09000002,9000004</t>
  </si>
  <si>
    <t>00000124,09000131,00000144,00000145,09000147,00000168,00000170,00000261,00000278,00000284,00000307,09000539,09002451,09003374,09003442</t>
  </si>
  <si>
    <t>092000102</t>
  </si>
  <si>
    <t>Coke County DCM</t>
  </si>
  <si>
    <t xml:space="preserve">12080008,12090101,12090104,12090105
</t>
  </si>
  <si>
    <t>1208000801,1208000802,1208000803,1208000804,1209010101,1209010404,1209010405,1209010502</t>
  </si>
  <si>
    <t>9000999</t>
  </si>
  <si>
    <t>09000999</t>
  </si>
  <si>
    <t>092000103</t>
  </si>
  <si>
    <t>Town of Bronte Flood Insurance Awareness Program</t>
  </si>
  <si>
    <t>Develop flood insurance and awareness 
program; disseminate materials with new 
permits and place in the library at City Hall.</t>
  </si>
  <si>
    <t xml:space="preserve">120800080406,120800080407
</t>
  </si>
  <si>
    <t>09003477</t>
  </si>
  <si>
    <t>092000105</t>
  </si>
  <si>
    <t>Concho County DCM</t>
  </si>
  <si>
    <t>092000104</t>
  </si>
  <si>
    <t>Concho County NFIP Application</t>
  </si>
  <si>
    <t xml:space="preserve">Join the National Flood Insurance Program (NFIP). </t>
  </si>
  <si>
    <t>092000106</t>
  </si>
  <si>
    <t>Town of Paint Rock NFIP Application</t>
  </si>
  <si>
    <t>1209010504</t>
  </si>
  <si>
    <t>120901050403</t>
  </si>
  <si>
    <t>09002653</t>
  </si>
  <si>
    <t>092000107</t>
  </si>
  <si>
    <t>Crockett County DCM</t>
  </si>
  <si>
    <t>Outreach Program: Discuss Drainage Criteria Manual</t>
  </si>
  <si>
    <t xml:space="preserve">12090102,12090103 
</t>
  </si>
  <si>
    <t>00000052</t>
  </si>
  <si>
    <t>092000118</t>
  </si>
  <si>
    <t>Reagan County DCM</t>
  </si>
  <si>
    <t>092000120</t>
  </si>
  <si>
    <t>Schleicher County NFIP Application</t>
  </si>
  <si>
    <t>12090102,12090105</t>
  </si>
  <si>
    <t>092000124</t>
  </si>
  <si>
    <t>Sterling County CTP Program</t>
  </si>
  <si>
    <t>12080007,12080008,12090103,12090104</t>
  </si>
  <si>
    <t>092000123</t>
  </si>
  <si>
    <t>Sterling County DCM</t>
  </si>
  <si>
    <t>092000122</t>
  </si>
  <si>
    <t>Sterling County NFIP Application</t>
  </si>
  <si>
    <t>092000114</t>
  </si>
  <si>
    <t>City of Mertzon NFIP Application</t>
  </si>
  <si>
    <t>Join The NFIP.</t>
  </si>
  <si>
    <t>1209010202</t>
  </si>
  <si>
    <t>120901020203</t>
  </si>
  <si>
    <t>09000013,09000072</t>
  </si>
  <si>
    <t>09002400</t>
  </si>
  <si>
    <t>092000101</t>
  </si>
  <si>
    <t>Cochran County NFIP Application</t>
  </si>
  <si>
    <t xml:space="preserve">1208000102,1208000104,1208000101,1208000103 
</t>
  </si>
  <si>
    <t xml:space="preserve">120800010106,120800010107,120800010108,120800010109,120800010110,120800010207,120800010208,120800010209,120800010210,120800010211,120800010301,120800010302,120800010303,120800010304,120800010401,120800010402,120800010406,120800010407 
</t>
  </si>
  <si>
    <t>092000108</t>
  </si>
  <si>
    <t>Ector County DCM</t>
  </si>
  <si>
    <t xml:space="preserve">1208000501,1208000502,1208000503,1208000504
</t>
  </si>
  <si>
    <t>092000109</t>
  </si>
  <si>
    <t>Gaines County DCM</t>
  </si>
  <si>
    <t>092000111</t>
  </si>
  <si>
    <t>Glasscock County DCM</t>
  </si>
  <si>
    <t>Glasscock</t>
  </si>
  <si>
    <t>12080004,12080005,12080006,12080007,12090103,12090104</t>
  </si>
  <si>
    <t>09000150</t>
  </si>
  <si>
    <t>092000110</t>
  </si>
  <si>
    <t>Glasscock County NFIP Application</t>
  </si>
  <si>
    <t>092000113</t>
  </si>
  <si>
    <t>Howard County DCM</t>
  </si>
  <si>
    <t>Howard</t>
  </si>
  <si>
    <t>12080002,12080004,12080006,12080007,12090104</t>
  </si>
  <si>
    <t>1208000204,1208000207,1208000208,1208000411,1208000607,1208000608,1208000701,1208000702,1209010401</t>
  </si>
  <si>
    <t>09000173</t>
  </si>
  <si>
    <t>092000115</t>
  </si>
  <si>
    <t>Irion County NFIP Application</t>
  </si>
  <si>
    <t>092000116</t>
  </si>
  <si>
    <t>Martin County DCM</t>
  </si>
  <si>
    <t>09000174</t>
  </si>
  <si>
    <t>092000119</t>
  </si>
  <si>
    <t>Runnels County CRS Participation</t>
  </si>
  <si>
    <t>Join the FEMA Community Rating System.</t>
  </si>
  <si>
    <t>092000130</t>
  </si>
  <si>
    <t>Tom Green County DCM</t>
  </si>
  <si>
    <t>092000125</t>
  </si>
  <si>
    <t>Town of Meadow NFIP Application</t>
  </si>
  <si>
    <t>Application to join NFIP. Encourage adopting minimum FEMA Standards</t>
  </si>
  <si>
    <t>09003317</t>
  </si>
  <si>
    <t>092000129</t>
  </si>
  <si>
    <t>Upper Colorado Playa Lake Preservation Program</t>
  </si>
  <si>
    <t>Improve the health of playa lakes via collaborative effort between communities in the region.</t>
  </si>
  <si>
    <t>Andrews,Borden,Cochran,Coke,Coleman,Concho,Crockett,Dawson,Ector,Gaines,Garza,Glasscock,Hockley,Howard,Irion,Lynn,Martin,Menard,Midland,Mitchell,Nolan,Reagan,Runnels,Schleicher,Scurry,Sterling,Taylor Terry,Tom Green,Upton,Winkler,Yoakum</t>
  </si>
  <si>
    <t>092000127</t>
  </si>
  <si>
    <t>Upton County DCM</t>
  </si>
  <si>
    <t>Upton</t>
  </si>
  <si>
    <t>12080005,12090103</t>
  </si>
  <si>
    <t>00000127</t>
  </si>
  <si>
    <t>092000126</t>
  </si>
  <si>
    <t>Upton County NFIP Application</t>
  </si>
  <si>
    <t>092000128</t>
  </si>
  <si>
    <t>Yoakum County DCM</t>
  </si>
  <si>
    <t>12080001,12080004,12080006</t>
  </si>
  <si>
    <t>09000206</t>
  </si>
  <si>
    <t>092000064</t>
  </si>
  <si>
    <t>Reagan County NFIP Application</t>
  </si>
  <si>
    <t>092000052</t>
  </si>
  <si>
    <t>City of Big Lake Debris Cleaning Program</t>
  </si>
  <si>
    <t>09003500</t>
  </si>
  <si>
    <t>092000090</t>
  </si>
  <si>
    <t>City of Ballinger DCM</t>
  </si>
  <si>
    <t>Consider stormwater criteria for infrastructure and floodplain ordinances to avoid new exposure to flood hazards.</t>
  </si>
  <si>
    <t>092000060</t>
  </si>
  <si>
    <t>Nolan County Warning Siren Program</t>
  </si>
  <si>
    <t>Install county-wide outdoor warning sirens for any emergency of natural and/or man-made hazardous events.  The warning sirens would be strategically placed in the following locations within the County: Cities of Sweetwater, Roscoe, Blackwell, Nolan, Maryn</t>
  </si>
  <si>
    <t>00000170</t>
  </si>
  <si>
    <t>092000071</t>
  </si>
  <si>
    <t>City of Mertzon Local Ordinance Evaluation</t>
  </si>
  <si>
    <t xml:space="preserve">Examine local flood ordinance to ensure minimum NFIP standards are included for program compliance and to consider possible higher regulatory standards. </t>
  </si>
  <si>
    <t>092000059</t>
  </si>
  <si>
    <t>Taylor County Gauge/Flood Barrier Program</t>
  </si>
  <si>
    <t xml:space="preserve">Install automated creek rain gauges and automated barriers for flooded roadways. </t>
  </si>
  <si>
    <t>00000168</t>
  </si>
  <si>
    <t>092000112</t>
  </si>
  <si>
    <t>Howard County NFIP Application</t>
  </si>
  <si>
    <t>Application to join the NFIP</t>
  </si>
  <si>
    <t>092000121</t>
  </si>
  <si>
    <t>Schleicher County DCM</t>
  </si>
  <si>
    <t>092000117</t>
  </si>
  <si>
    <t>City of Blackwell Warning System</t>
  </si>
  <si>
    <t>Install a warning system including outdoor siren to notify residents of severe weather events and implement area-wide telephone Emergency Notification System (“Reverse 911”).</t>
  </si>
  <si>
    <t>092000094</t>
  </si>
  <si>
    <t>Schleicher County CTP Program</t>
  </si>
  <si>
    <t>Develop a Cooperating Technical Partners program with FEMA to facilitate FEMA Mapping updates.</t>
  </si>
  <si>
    <t>092000063</t>
  </si>
  <si>
    <t>Coke County NFIP Application</t>
  </si>
  <si>
    <t>12080008,12090101,12090104,12090105</t>
  </si>
  <si>
    <t>092000051</t>
  </si>
  <si>
    <t>City of Blackwell Debris Program</t>
  </si>
  <si>
    <t>Implement maintenance program for clearing debris from drains/culverts.</t>
  </si>
  <si>
    <t>092000053</t>
  </si>
  <si>
    <t>Reagan County Sediment Cleanout Program</t>
  </si>
  <si>
    <t>092000058</t>
  </si>
  <si>
    <t>Taylor County Debris Clearing Program</t>
  </si>
  <si>
    <t>092000131</t>
  </si>
  <si>
    <t>Midland County Panel A Projects</t>
  </si>
  <si>
    <t>Proposed channel improvements, retention basins near Avalon Drive.</t>
  </si>
  <si>
    <t>1208000502,1208000504,1208000506</t>
  </si>
  <si>
    <t>120800050206,120800050207,120800050404,120800050405,120800050602</t>
  </si>
  <si>
    <t>092000132</t>
  </si>
  <si>
    <t>Midland County Panel B Projects</t>
  </si>
  <si>
    <t>Proposed pipe system connecting existing playas, drainage basins, and caliche pits, connecting to a culvert under I-20 through to a constructed ditch</t>
  </si>
  <si>
    <t>1208000504</t>
  </si>
  <si>
    <t>120800050402,120800050403,120800050404</t>
  </si>
  <si>
    <t>092000133</t>
  </si>
  <si>
    <t>Midland County Panel C Projects</t>
  </si>
  <si>
    <t>Proposed easements/channels to carry flow from I-20 to large playa south of Odessa</t>
  </si>
  <si>
    <t>120800050403,120800050404</t>
  </si>
  <si>
    <t>092000134</t>
  </si>
  <si>
    <t>Midland County Panel D Projects</t>
  </si>
  <si>
    <t>Floodway definition, easements, and a constructed channel</t>
  </si>
  <si>
    <t>1208000503,1208000504,1208000505</t>
  </si>
  <si>
    <t>120800050306,120800050307,120800050401,120800050402,120800050403,120800050404,120800050405,120800050501,120800050503,120800050504</t>
  </si>
  <si>
    <t>092000135</t>
  </si>
  <si>
    <t>Midland County Panel E Projects</t>
  </si>
  <si>
    <t>Proposed easements to protect playa to the west of South County Road 1232</t>
  </si>
  <si>
    <t>1208000504,1208000505</t>
  </si>
  <si>
    <t>120800050403,120800050404,120800050405,120800050406,120800050504,120800050505</t>
  </si>
  <si>
    <t>092000136</t>
  </si>
  <si>
    <t>Midland County Panel G Projects</t>
  </si>
  <si>
    <t>Proposed overflow channel for playa North of I20 through caliche pit and second small playa, terminating in a large deep playa west of South County Road 1210 (Midkiff Road). System of ditches to connect three caliche pits to ease flooding on Midkiff Road</t>
  </si>
  <si>
    <t>1208000504,1208000506</t>
  </si>
  <si>
    <t>120800050405,120800050602</t>
  </si>
  <si>
    <t>092000139</t>
  </si>
  <si>
    <t>Midland County Panel F Projects</t>
  </si>
  <si>
    <t>Potential Projects identified in Monahans draw near confluence of Midland Draw.  Proposed solutions to be further developed in Flood Planning Study.</t>
  </si>
  <si>
    <t>1208000504,1208000505,1208000506,</t>
  </si>
  <si>
    <t>120800050405,120800050406,120800050505,120800050506,120800050509,120800050602,1208000500603,120800050604</t>
  </si>
  <si>
    <t>092000137</t>
  </si>
  <si>
    <t>Midland County Panel H Projects</t>
  </si>
  <si>
    <t>Potential projects identified in South Draw from Cotton Flad Road to FM 715.  Proposed solutions to be further developed in Flood Planning Study.</t>
  </si>
  <si>
    <t>120800050405,120800050406,120800050601,120800050602</t>
  </si>
  <si>
    <t>092000138</t>
  </si>
  <si>
    <t>Midland County Panel I Projects</t>
  </si>
  <si>
    <t>Potential projects identified on South Draw near its confluence with Midland Draw. Proposed solutions to be further developed in Flood Planning Study.</t>
  </si>
  <si>
    <t xml:space="preserve">Upper Colorado </t>
  </si>
  <si>
    <t>12080004,12080005</t>
  </si>
  <si>
    <t>1208000410,1208000504,1208000506</t>
  </si>
  <si>
    <t>120800041008,120800050406,120800050601,120800050602,120800050603</t>
  </si>
  <si>
    <t>FMS Name</t>
  </si>
  <si>
    <t>FMS Description</t>
  </si>
  <si>
    <t>N/A</t>
  </si>
  <si>
    <t>Score 7: Water Supply</t>
  </si>
  <si>
    <t>Score 5: Critical Facilities Damage Reduction</t>
  </si>
  <si>
    <t>Score 8: Social Vulnerability</t>
  </si>
  <si>
    <t>Score 11: O&amp;M</t>
  </si>
  <si>
    <t>Score 12: Admin, Regulatory Obstacles</t>
  </si>
  <si>
    <t>Score 16: Regional</t>
  </si>
  <si>
    <t>Criteria Name</t>
  </si>
  <si>
    <t>Criteria Type</t>
  </si>
  <si>
    <t>Emergency Need</t>
  </si>
  <si>
    <t>Flood Risk</t>
  </si>
  <si>
    <t>Number of low water crossings at flood risk (#)</t>
  </si>
  <si>
    <t>Estimated number of road closures (#)</t>
  </si>
  <si>
    <t>Flood Risk Reduction</t>
  </si>
  <si>
    <t>Score 1: Severity - Pre-Project Average Depth of Flooding (100-year)</t>
  </si>
  <si>
    <t>Score 2: Severity - Community Need (% Population)</t>
  </si>
  <si>
    <t>Score 6: Life and Safety</t>
  </si>
  <si>
    <t>Score 9: Nature-Based Solution</t>
  </si>
  <si>
    <t>Score 10: Multiple Benefites</t>
  </si>
  <si>
    <t>Score 13: Enviromental Benefit</t>
  </si>
  <si>
    <t>Score 14: Environmental Impact</t>
  </si>
  <si>
    <t>Score 15: Mobility</t>
  </si>
  <si>
    <t>FMS Ranking Criteria</t>
  </si>
  <si>
    <t>FMS Ranking Percent Weight</t>
  </si>
  <si>
    <t>Emergency Need Raw</t>
  </si>
  <si>
    <t>Res Structure Raw</t>
  </si>
  <si>
    <t>LWC Raw</t>
  </si>
  <si>
    <t>Closures Raw</t>
  </si>
  <si>
    <t>Water Supply Raw</t>
  </si>
  <si>
    <t>No=0; Yes=1</t>
  </si>
  <si>
    <t>062000052</t>
  </si>
  <si>
    <t>About This Workbook</t>
  </si>
  <si>
    <t>Contains the following Sheets:</t>
  </si>
  <si>
    <t>FMS_InputData</t>
  </si>
  <si>
    <t>FMS_Ranking</t>
  </si>
  <si>
    <t>Admin</t>
  </si>
  <si>
    <t>Other Benefits</t>
  </si>
  <si>
    <t>Residential structures at 100-year risk</t>
  </si>
  <si>
    <t>Region Number</t>
  </si>
  <si>
    <t>A</t>
  </si>
  <si>
    <t>B</t>
  </si>
  <si>
    <t>Total Score Based on Normalized Reported Factors</t>
  </si>
  <si>
    <t>Emergency Need (Y/N)</t>
  </si>
  <si>
    <t>Estimated number of structures at 100yr flood risk</t>
  </si>
  <si>
    <t>Residential structures at 100-year flood risk</t>
  </si>
  <si>
    <t>Estimated Population at 100-year flood risk</t>
  </si>
  <si>
    <t>Critical facilities at 100-year flood risk (#)</t>
  </si>
  <si>
    <t>Estimated length of roads at 100-year flood risk (Miles)</t>
  </si>
  <si>
    <t>Estimated farm &amp; ranch land at 100-year flood risk (acres)</t>
  </si>
  <si>
    <t>Estimated reduction in road closure occurrences</t>
  </si>
  <si>
    <t>Percent Nature-based Solution (by cost)</t>
  </si>
  <si>
    <t>Benefit-Cost Ratio</t>
  </si>
  <si>
    <t>Water Supply Benefit (Y/N)</t>
  </si>
  <si>
    <t>A + B + Emergency Need Score + Nature Based Solution Score + Water Suppy Score</t>
  </si>
  <si>
    <t xml:space="preserve">Max Score </t>
  </si>
  <si>
    <t xml:space="preserve"> Estimated population at risk
(100-year)</t>
  </si>
  <si>
    <t>Critical Facilities at risk (100-year)</t>
  </si>
  <si>
    <t>Percent Nature-Based Solution (by cost)</t>
  </si>
  <si>
    <t>Water Supply Benefit</t>
  </si>
  <si>
    <t>Pop Raw</t>
  </si>
  <si>
    <t>Critical Facilities Raw</t>
  </si>
  <si>
    <t>Miles Raw</t>
  </si>
  <si>
    <t>Ag Land Raw</t>
  </si>
  <si>
    <t>Reduced Structures Raw</t>
  </si>
  <si>
    <t>Removed Res Raw</t>
  </si>
  <si>
    <t>Removed Pop Raw</t>
  </si>
  <si>
    <t>Removed Crit Fac Raw</t>
  </si>
  <si>
    <t>Removed LWC Raw</t>
  </si>
  <si>
    <t>Reduced Closures Raw</t>
  </si>
  <si>
    <t>Ag Removed Raw</t>
  </si>
  <si>
    <t>Cost per Structure Raw</t>
  </si>
  <si>
    <t>Percent Nature-Based Raw</t>
  </si>
  <si>
    <t>Number of structures removed from 100yr (1% annual chance) Floodplain</t>
  </si>
  <si>
    <t>Residential structures removed from 100yr (1% annual chance) Floodplain</t>
  </si>
  <si>
    <t>Estimated Population removed from 100yr (1% annual chance) Floodplain</t>
  </si>
  <si>
    <t>Critical facilities removed from 100yr (1% annual chance) Floodplain (#)</t>
  </si>
  <si>
    <t>Number of low water crossings removed from 100yr (1% annual chance) Floodplain (#)</t>
  </si>
  <si>
    <t>Estimated length of roads removed from 100yr floodplain (Miles)</t>
  </si>
  <si>
    <t>Estimated farm &amp; ranch land removed from 100yr floodplain (acres)</t>
  </si>
  <si>
    <t>Cost per structure removed from 100-year floodplain</t>
  </si>
  <si>
    <t>Number of structures with reduced 100yr (1% annual chance) Floodplain</t>
  </si>
  <si>
    <t>Estimated number of structures at 100yr flood risk
(100-year)</t>
  </si>
  <si>
    <t>Structure Risk 100 Raw</t>
  </si>
  <si>
    <t>Structures Removed 100 Raw</t>
  </si>
  <si>
    <t>012000002</t>
  </si>
  <si>
    <t>Quitaque NFIP Involvement</t>
  </si>
  <si>
    <t>Application to join NFIP or adopt equivalent standards</t>
  </si>
  <si>
    <t>Canadian Upper-Red</t>
  </si>
  <si>
    <t>Briscoe</t>
  </si>
  <si>
    <t>11130103</t>
  </si>
  <si>
    <t>1113010302, 1113010303</t>
  </si>
  <si>
    <t>111301030209, 111301030304</t>
  </si>
  <si>
    <t>01000345, 01000347</t>
  </si>
  <si>
    <t>01000009, 01000010</t>
  </si>
  <si>
    <t>01002682</t>
  </si>
  <si>
    <t>01000236, 00000271, 00000294, 01002682</t>
  </si>
  <si>
    <t>None</t>
  </si>
  <si>
    <t>Action aligns with goals and meets TWDB guidance</t>
  </si>
  <si>
    <t>012000003</t>
  </si>
  <si>
    <t>Dean NFIP Involvement</t>
  </si>
  <si>
    <t>Clay</t>
  </si>
  <si>
    <t>11130206, 11130209</t>
  </si>
  <si>
    <t>1113020605, 1113020905</t>
  </si>
  <si>
    <t>111302060501, 111302090503, 111302090505</t>
  </si>
  <si>
    <t>01000468, 01000538, 01000540</t>
  </si>
  <si>
    <t>01002549</t>
  </si>
  <si>
    <t>00000194, 00000269, 00000294, 01002549</t>
  </si>
  <si>
    <t>012000004</t>
  </si>
  <si>
    <t>Jolly NFIP Involvement</t>
  </si>
  <si>
    <t>11130209</t>
  </si>
  <si>
    <t>1113020905</t>
  </si>
  <si>
    <t>111302090503, 111302090504, 111302090505</t>
  </si>
  <si>
    <t>01000538, 01000539, 01000540</t>
  </si>
  <si>
    <t>01003239</t>
  </si>
  <si>
    <t>00000194, 00000269, 00000294, 01002549, 01003239</t>
  </si>
  <si>
    <t>012000005</t>
  </si>
  <si>
    <t>Mobeetie NFIP Involvement</t>
  </si>
  <si>
    <t>Wheeler</t>
  </si>
  <si>
    <t>11120302</t>
  </si>
  <si>
    <t>1112030202</t>
  </si>
  <si>
    <t>111203020203, 111203020204</t>
  </si>
  <si>
    <t>01000569, 01000570</t>
  </si>
  <si>
    <t>01003342</t>
  </si>
  <si>
    <t>01000245, 00000271, 00000294, 01000637, 01003342</t>
  </si>
  <si>
    <t>012000006</t>
  </si>
  <si>
    <t>Hedley NFIP Involvement</t>
  </si>
  <si>
    <t>Donley</t>
  </si>
  <si>
    <t>11120105, 11120202</t>
  </si>
  <si>
    <t>1112010504, 1112020201</t>
  </si>
  <si>
    <t>111201050401, 111202020101</t>
  </si>
  <si>
    <t>01000556, 01000855</t>
  </si>
  <si>
    <t>01002569</t>
  </si>
  <si>
    <t>01000241, 00000271, 00000294, 01001282, 01002569</t>
  </si>
  <si>
    <t>012000007</t>
  </si>
  <si>
    <t>Nazareth NFIP Involvement</t>
  </si>
  <si>
    <t>Castro</t>
  </si>
  <si>
    <t>11120104</t>
  </si>
  <si>
    <t>1112010402</t>
  </si>
  <si>
    <t>111201040202</t>
  </si>
  <si>
    <t>01000277</t>
  </si>
  <si>
    <t>01002818</t>
  </si>
  <si>
    <t>00000238, 00000271, 00000294, 01002818</t>
  </si>
  <si>
    <t>012000008</t>
  </si>
  <si>
    <t>Texhoma NFIP Involvement</t>
  </si>
  <si>
    <t>Sherman</t>
  </si>
  <si>
    <t>11100101, 11100103</t>
  </si>
  <si>
    <t>1110010108, 1110010304</t>
  </si>
  <si>
    <t>111001010804, 111001030407, 111001030408</t>
  </si>
  <si>
    <t>01000638, 01000742, 01000746</t>
  </si>
  <si>
    <t>01002804</t>
  </si>
  <si>
    <t>01000247, 00000271, 01002804</t>
  </si>
  <si>
    <t>012000009</t>
  </si>
  <si>
    <t>Lakeview NFIP Involvement</t>
  </si>
  <si>
    <t>Hall</t>
  </si>
  <si>
    <t>11120105</t>
  </si>
  <si>
    <t>1112010502</t>
  </si>
  <si>
    <t>111201050206</t>
  </si>
  <si>
    <t>01000845</t>
  </si>
  <si>
    <t>01002383</t>
  </si>
  <si>
    <t>01000235, 00000271, 00000294, 01001282, 01002383</t>
  </si>
  <si>
    <t>012000010</t>
  </si>
  <si>
    <t>Estelline NFIP Involvement</t>
  </si>
  <si>
    <t>1112010503</t>
  </si>
  <si>
    <t>111201050301</t>
  </si>
  <si>
    <t>01000869</t>
  </si>
  <si>
    <t>01002928</t>
  </si>
  <si>
    <t>01000235, 00000271, 00000294, 01001282, 01002928</t>
  </si>
  <si>
    <t>012000011</t>
  </si>
  <si>
    <t>Stratford NFIP Involvement</t>
  </si>
  <si>
    <t>11100103</t>
  </si>
  <si>
    <t>1110010302, 1110010304</t>
  </si>
  <si>
    <t>111001030209, 111001030403, 111001030404</t>
  </si>
  <si>
    <t>01000715, 01000730, 01000735</t>
  </si>
  <si>
    <t>01002803</t>
  </si>
  <si>
    <t>01000247, 00000271, 01002803</t>
  </si>
  <si>
    <t>012000012</t>
  </si>
  <si>
    <t>Windthorst NFIP Involvement</t>
  </si>
  <si>
    <t>Clay, Archer</t>
  </si>
  <si>
    <t>1113020903</t>
  </si>
  <si>
    <t>111302090301, 111302090302</t>
  </si>
  <si>
    <t>01000520, 01000530</t>
  </si>
  <si>
    <t>01002591</t>
  </si>
  <si>
    <t>00000194, 00000223, 00000269, 00000294, 01002591</t>
  </si>
  <si>
    <t>012000013</t>
  </si>
  <si>
    <t>Bellevue NFIP Involvement</t>
  </si>
  <si>
    <t>11130201, 11130209</t>
  </si>
  <si>
    <t>1113020102, 1113020904</t>
  </si>
  <si>
    <t>111302010203, 111302090403</t>
  </si>
  <si>
    <t>01000532, 01000618</t>
  </si>
  <si>
    <t>01002547</t>
  </si>
  <si>
    <t>00000194, 00000269, 00000294, 01002547</t>
  </si>
  <si>
    <t>012000014</t>
  </si>
  <si>
    <t>Adrian NFIP Involvement</t>
  </si>
  <si>
    <t>Oldham</t>
  </si>
  <si>
    <t>11090101</t>
  </si>
  <si>
    <t>1109010107</t>
  </si>
  <si>
    <t>110901010703</t>
  </si>
  <si>
    <t>01000664</t>
  </si>
  <si>
    <t>01002845</t>
  </si>
  <si>
    <t>01000228, 00000271, 00000294, 01000330, 01002845</t>
  </si>
  <si>
    <t>012000015</t>
  </si>
  <si>
    <t>Cashion NFIP Involvement</t>
  </si>
  <si>
    <t>Wichita</t>
  </si>
  <si>
    <t>11130102, 11130206</t>
  </si>
  <si>
    <t>1113010203, 1113020605</t>
  </si>
  <si>
    <t>111301020304, 111302060501</t>
  </si>
  <si>
    <t>01000468, 01000597</t>
  </si>
  <si>
    <t>01003332</t>
  </si>
  <si>
    <t>01000195, 00000269, 00000294, 01002977, 01003332</t>
  </si>
  <si>
    <t>012000016</t>
  </si>
  <si>
    <t>Dodson NFIP Involvement</t>
  </si>
  <si>
    <t>Collingsworth</t>
  </si>
  <si>
    <t>11130101</t>
  </si>
  <si>
    <t>1113010103</t>
  </si>
  <si>
    <t>111301010301, 111301010303</t>
  </si>
  <si>
    <t>01000885, 01000886</t>
  </si>
  <si>
    <t>01003419</t>
  </si>
  <si>
    <t>01000240, 00000271, 00000294, 01001282, 01003419</t>
  </si>
  <si>
    <t>012000017</t>
  </si>
  <si>
    <t>Silverton NFIP Involvement</t>
  </si>
  <si>
    <t>1113010301</t>
  </si>
  <si>
    <t>111301030101</t>
  </si>
  <si>
    <t>01000350</t>
  </si>
  <si>
    <t>01002683</t>
  </si>
  <si>
    <t>01000236, 00000271, 00000294, 01002683</t>
  </si>
  <si>
    <t>012000018</t>
  </si>
  <si>
    <t>Lockney NFIP Involvement</t>
  </si>
  <si>
    <t>Floyd</t>
  </si>
  <si>
    <t>1113010302</t>
  </si>
  <si>
    <t>111301030203</t>
  </si>
  <si>
    <t>01000357</t>
  </si>
  <si>
    <t>00003100</t>
  </si>
  <si>
    <t>00000199, 00000275, 00000294, 00000295, 00003100</t>
  </si>
  <si>
    <t>012000019</t>
  </si>
  <si>
    <t>Chillicothe NFIP Involvement</t>
  </si>
  <si>
    <t>Hardeman</t>
  </si>
  <si>
    <t>1113010104</t>
  </si>
  <si>
    <t>111301010404</t>
  </si>
  <si>
    <t>01000880</t>
  </si>
  <si>
    <t>01003222</t>
  </si>
  <si>
    <t>01000204, 00000269, 00000294, 01001282, 01003222</t>
  </si>
  <si>
    <t>012000020</t>
  </si>
  <si>
    <t>Vega NFIP Involvement</t>
  </si>
  <si>
    <t>11090105, 11120102</t>
  </si>
  <si>
    <t>1109010501, 1112010202</t>
  </si>
  <si>
    <t>110901050101, 111201020205, 111201020206</t>
  </si>
  <si>
    <t>01000152, 01000689, 01000699</t>
  </si>
  <si>
    <t>01002846</t>
  </si>
  <si>
    <t>01000228, 00000271, 00000294, 01000330, 01002846</t>
  </si>
  <si>
    <t>012000021</t>
  </si>
  <si>
    <t>McLean NFIP Involvement</t>
  </si>
  <si>
    <t>Gray</t>
  </si>
  <si>
    <t>11120301, 11120304</t>
  </si>
  <si>
    <t>1112030102, 1112030401</t>
  </si>
  <si>
    <t>111203010208, 111203040102</t>
  </si>
  <si>
    <t>01000329, 01000588</t>
  </si>
  <si>
    <t>01003129</t>
  </si>
  <si>
    <t>01000246, 00000271, 00000294, 01003129</t>
  </si>
  <si>
    <t>012000022</t>
  </si>
  <si>
    <t>Stinnett NFIP Involvement</t>
  </si>
  <si>
    <t>Hutchinson</t>
  </si>
  <si>
    <t>11090106</t>
  </si>
  <si>
    <t>1109010601</t>
  </si>
  <si>
    <t>110901060106, 110901060108</t>
  </si>
  <si>
    <t>01000070, 01000085</t>
  </si>
  <si>
    <t>01002814</t>
  </si>
  <si>
    <t>01000231, 00000271, 00000294, 01002814</t>
  </si>
  <si>
    <t>012000023</t>
  </si>
  <si>
    <t>Sanford NFIP Involvement</t>
  </si>
  <si>
    <t>110901060105</t>
  </si>
  <si>
    <t>01000069</t>
  </si>
  <si>
    <t>01002813</t>
  </si>
  <si>
    <t>01000231, 00000271, 00000294, 01002813</t>
  </si>
  <si>
    <t>012000025</t>
  </si>
  <si>
    <t>Perryton NFIP Involvement</t>
  </si>
  <si>
    <t>Ochiltree</t>
  </si>
  <si>
    <t>11100201</t>
  </si>
  <si>
    <t>1110020102, 1110020103</t>
  </si>
  <si>
    <t>111002010201, 111002010301, 111002010302</t>
  </si>
  <si>
    <t>01000014, 01000015, 01000019</t>
  </si>
  <si>
    <t>01003570</t>
  </si>
  <si>
    <t>01000251, 00000271, 01003570</t>
  </si>
  <si>
    <t>012000026</t>
  </si>
  <si>
    <t>Miami NFIP Involvement</t>
  </si>
  <si>
    <t>Roberts</t>
  </si>
  <si>
    <t>1109010606</t>
  </si>
  <si>
    <t>110901060604, 110901060605, 110901060606</t>
  </si>
  <si>
    <t>01000086, 01000103, 01000104</t>
  </si>
  <si>
    <t>01003091</t>
  </si>
  <si>
    <t>01000230, 00000271, 00000294, 01003091</t>
  </si>
  <si>
    <t>012000027</t>
  </si>
  <si>
    <t>Skellytown NFIP Involvement</t>
  </si>
  <si>
    <t>Carson</t>
  </si>
  <si>
    <t>1109010603</t>
  </si>
  <si>
    <t>110901060302, 110901060307</t>
  </si>
  <si>
    <t>01000043, 01000083</t>
  </si>
  <si>
    <t>01003056</t>
  </si>
  <si>
    <t>01000226, 00000271, 00000294, 01003056</t>
  </si>
  <si>
    <t>012000028</t>
  </si>
  <si>
    <t>Claude NFIP Involvement</t>
  </si>
  <si>
    <t>Armstrong</t>
  </si>
  <si>
    <t>11120103</t>
  </si>
  <si>
    <t>1112010305</t>
  </si>
  <si>
    <t>111201030504, 111201030505</t>
  </si>
  <si>
    <t>01000247, 01000258</t>
  </si>
  <si>
    <t>01003436</t>
  </si>
  <si>
    <t>01000242, 00000271, 00000294, 01003436</t>
  </si>
  <si>
    <t>012000029</t>
  </si>
  <si>
    <t>Matador NFIP Involvement</t>
  </si>
  <si>
    <t>Motley</t>
  </si>
  <si>
    <t>11130104</t>
  </si>
  <si>
    <t>1113010404</t>
  </si>
  <si>
    <t>111301040402</t>
  </si>
  <si>
    <t>01000387</t>
  </si>
  <si>
    <t>01002470</t>
  </si>
  <si>
    <t>01000198, 00000275, 00000294, 01000875, 01002470</t>
  </si>
  <si>
    <t>012000030</t>
  </si>
  <si>
    <t>Cottle County NFIP Involvement</t>
  </si>
  <si>
    <t>Cottle</t>
  </si>
  <si>
    <t>11130101, 11130103, 11130104, 11130105, 11130204</t>
  </si>
  <si>
    <t>1113010101, 1113010304, 1113010305, 1113010403, 1113010404, 1113010405, 1113010501, 1113020401, 1113020402</t>
  </si>
  <si>
    <t>01000197</t>
  </si>
  <si>
    <t>01000197, 00000269, 00000271, 00000294, 01001282, 01003564</t>
  </si>
  <si>
    <t>012000031</t>
  </si>
  <si>
    <t>Hardeman County NFIP Involvement</t>
  </si>
  <si>
    <t>11120105, 11130101, 11130105</t>
  </si>
  <si>
    <t>1112010505, 1113010101, 1113010102, 1113010104, 1113010106, 1113010501, 1113010502</t>
  </si>
  <si>
    <t>01000204</t>
  </si>
  <si>
    <t>01000204, 00000269, 00000294, 01001282, 01003222, 01003562</t>
  </si>
  <si>
    <t>012000032</t>
  </si>
  <si>
    <t>Knox County NFIP Involvement</t>
  </si>
  <si>
    <t>Knox</t>
  </si>
  <si>
    <t>11130204, 11130205, 11130206</t>
  </si>
  <si>
    <t>1113020402, 1113020403, 1113020502, 1113020601</t>
  </si>
  <si>
    <t>111302040206, 111302040301, 111302040302, 111302040303, 111302040304, 111302040305, 111302040306, 111302050204, 111302050205, 111302050206, 111302050207, 111302050208, 111302060103</t>
  </si>
  <si>
    <t>01000428, 01000431, 01000432, 01000442, 01000449, 01000450, 01000451, 01000452, 01000453, 01000454, 01000465, 01000466, 01000492</t>
  </si>
  <si>
    <t>00000217</t>
  </si>
  <si>
    <t>00000217, 00000269, 00000275, 00000278, 00000294, 00000295, 00000841</t>
  </si>
  <si>
    <t>012000033</t>
  </si>
  <si>
    <t>Carson County NFIP Involvement</t>
  </si>
  <si>
    <t>11090105, 11090106, 11120103, 11120201, 11120301</t>
  </si>
  <si>
    <t>1109010504, 1109010507, 1109010601, 1109010602, 1109010603, 1109010606, 1112010305, 1112020101, 1112030101, 1112030102, 1112030103</t>
  </si>
  <si>
    <t>01000226</t>
  </si>
  <si>
    <t>01000226, 00000271, 00000294, 01000312, 01002837, 01003056, 01003084, 01003227</t>
  </si>
  <si>
    <t>012000034</t>
  </si>
  <si>
    <t>Hemphill County NFIP Involvement</t>
  </si>
  <si>
    <t>Hemphill</t>
  </si>
  <si>
    <t>11090106, 11090201, 11100203, 11120302, 11130301</t>
  </si>
  <si>
    <t>1109010606, 1109010607, 1109010608, 1109020101, 1110020301, 1112030202, 1113030101, 1113030102</t>
  </si>
  <si>
    <t>01000229</t>
  </si>
  <si>
    <t>01000229, 00000271, 00000294, 01002529</t>
  </si>
  <si>
    <t>012000035</t>
  </si>
  <si>
    <t>Roberts County NFIP Involvement</t>
  </si>
  <si>
    <t>11090106, 11120302, 11130301</t>
  </si>
  <si>
    <t>1109010603, 1109010604, 1109010605, 1109010606, 1109010607, 1112030202, 1113030101</t>
  </si>
  <si>
    <t>01000230</t>
  </si>
  <si>
    <t>01000230, 00000271, 00000294, 01000342, 01003091</t>
  </si>
  <si>
    <t>012000036</t>
  </si>
  <si>
    <t>Hutchinson County NFIP Involvement</t>
  </si>
  <si>
    <t>11090105, 11090106, 11100104, 11100202</t>
  </si>
  <si>
    <t>1109010506, 1109010507, 1109010601, 1109010602, 1109010603, 1109010604, 1110010401, 1110010402, 1110010403, 1110020201</t>
  </si>
  <si>
    <t>01000231</t>
  </si>
  <si>
    <t>01000231, 00000271, 00000294, 00000308, 01000312, 01002811, 01002812, 01002813, 01002814</t>
  </si>
  <si>
    <t>012000037</t>
  </si>
  <si>
    <t>Moore County NFIP Involvement</t>
  </si>
  <si>
    <t>Moore</t>
  </si>
  <si>
    <t>11090105, 11100104</t>
  </si>
  <si>
    <t>1109010502, 1109010503, 1109010505, 1109010506, 1109010507, 1110010401, 1110010402</t>
  </si>
  <si>
    <t>01000232</t>
  </si>
  <si>
    <t>01000232, 00000271, 00000294, 01000312, 01002742, 01002743, 01002744, 01002812</t>
  </si>
  <si>
    <t>012000038</t>
  </si>
  <si>
    <t>Hartley County NFIP Involvement</t>
  </si>
  <si>
    <t>Hartley</t>
  </si>
  <si>
    <t>11090101, 11090102, 11090103, 11090104, 11090105, 11100103, 11100104</t>
  </si>
  <si>
    <t>1109010101, 1109010102, 1109010106, 1109010107, 1109010203, 1109010204, 1109010205, 1109010206, 1109010207, 1109010304, 1109010305, 1109010404, 1109010501, 1109010502, 1109010505, 1110010303, 1110010401, 1110010402</t>
  </si>
  <si>
    <t>01000233</t>
  </si>
  <si>
    <t>01000233, 00000271, 00000294, 01002382, 01002481</t>
  </si>
  <si>
    <t>012000039</t>
  </si>
  <si>
    <t>Briscoe County NFIP Involvement</t>
  </si>
  <si>
    <t>11120103, 11120104, 11120105, 11130103</t>
  </si>
  <si>
    <t>1112010303, 1112010304, 1112010306, 1112010405, 1112010406, 1112010501, 1113010301, 1113010302, 1113010303</t>
  </si>
  <si>
    <t>01000236</t>
  </si>
  <si>
    <t>01000236, 00000271, 00000294, 01000305, 01001282, 01002682, 01002683</t>
  </si>
  <si>
    <t>012000040</t>
  </si>
  <si>
    <t>Donley County NFIP Involvement</t>
  </si>
  <si>
    <t>11120103, 11120105, 11120201, 11120202, 11120301, 11120304</t>
  </si>
  <si>
    <t>1112010304, 1112010306, 1112010502, 1112010503, 1112010504, 1112020101, 1112020102, 1112020201, 1112030102, 1112030401</t>
  </si>
  <si>
    <t>01000241</t>
  </si>
  <si>
    <t>01000241, 00000271, 00000294, 01001282, 01002569, 01002571, 01002579</t>
  </si>
  <si>
    <t>012000041</t>
  </si>
  <si>
    <t>Armstrong County NFIP Involvement</t>
  </si>
  <si>
    <t>11120103, 11120201, 11120301</t>
  </si>
  <si>
    <t>1112010301, 1112010302, 1112010303, 1112010304, 1112010305, 1112010306, 1112020101, 1112030102</t>
  </si>
  <si>
    <t>01000242</t>
  </si>
  <si>
    <t>012000043</t>
  </si>
  <si>
    <t>Wheeler County NFIP Involvement</t>
  </si>
  <si>
    <t>11120202, 11120301, 11120302, 11120304, 11130301</t>
  </si>
  <si>
    <t>1112020201, 1112030102, 1112030201, 1112030202, 1112030203, 1112030401, 1113030101, 1113030102</t>
  </si>
  <si>
    <t>01000245</t>
  </si>
  <si>
    <t>01000245, 00000271, 00000294, 01000637, 01001282, 01003342, 01003497, 01003498</t>
  </si>
  <si>
    <t>012000044</t>
  </si>
  <si>
    <t>Sherman County NFIP Involvement</t>
  </si>
  <si>
    <t>11100101, 11100103, 11100104</t>
  </si>
  <si>
    <t>1110010108, 1110010302, 1110010303, 1110010304, 1110010305, 1110010401, 1110010402, 1110010403</t>
  </si>
  <si>
    <t>01000247</t>
  </si>
  <si>
    <t>01000247, 00000271, 00000294, 01000312, 01002742, 01002803, 01002804</t>
  </si>
  <si>
    <t>012000045</t>
  </si>
  <si>
    <t>Dallam County NFIP Involvement</t>
  </si>
  <si>
    <t>Dallam</t>
  </si>
  <si>
    <t>11090102, 11090103, 11090104, 11100101, 11100103, 11100104</t>
  </si>
  <si>
    <t>1109010205, 1109010301, 1109010302, 1109010303, 1109010304, 1109010305, 1109010403, 1109010404, 1110010106, 1110010108, 1110010301, 1110010302, 1110010303, 1110010304, 1110010401</t>
  </si>
  <si>
    <t>01000248</t>
  </si>
  <si>
    <t>01000248, 00000271, 00000294, 01002481, 01002728</t>
  </si>
  <si>
    <t>012000046</t>
  </si>
  <si>
    <t>Lipscomb County NFIP Involvement</t>
  </si>
  <si>
    <t>Lipscomb</t>
  </si>
  <si>
    <t>11090106, 11090201, 11100201, 11100202, 11100203</t>
  </si>
  <si>
    <t>1109010607, 1109010608, 1109020101, 1110020102, 1110020103, 1110020104, 1110020106, 1110020202, 1110020203, 1110020301, 1110020302, 1110020304</t>
  </si>
  <si>
    <t>01000250</t>
  </si>
  <si>
    <t>01000250, 00000271, 00000294, 01002768, 01003547, 01003548, 01003565</t>
  </si>
  <si>
    <t>012000047</t>
  </si>
  <si>
    <t>Ochiltree County NFIP Involvement</t>
  </si>
  <si>
    <t>11090106, 11100102, 11100104, 11100201, 11100202</t>
  </si>
  <si>
    <t>1109010604, 1109010605, 1109010607, 1110010205, 1110010405, 1110020101, 1110020102, 1110020103, 1110020105, 1110020201, 1110020202, 1110020203</t>
  </si>
  <si>
    <t>01000251</t>
  </si>
  <si>
    <t>01000251, 00000271, 00000294, 01000312, 01003565, 01003570</t>
  </si>
  <si>
    <t>012000062</t>
  </si>
  <si>
    <t>Channing NFIP Involvement</t>
  </si>
  <si>
    <t>Canadian-Upper Red</t>
  </si>
  <si>
    <t xml:space="preserve">11090105, 11090102_x000D_
</t>
  </si>
  <si>
    <t>1109010501, 1109010207</t>
  </si>
  <si>
    <t>110901050104, 110901020702</t>
  </si>
  <si>
    <t>01000156, 01000792</t>
  </si>
  <si>
    <t>01002382</t>
  </si>
  <si>
    <t>01002382, 01000233, 00000271, 00000294</t>
  </si>
  <si>
    <t>012000042</t>
  </si>
  <si>
    <t>Deaf Smith County NFIP Involvement</t>
  </si>
  <si>
    <t>Deaf Smith</t>
  </si>
  <si>
    <t>11090101, 11120101, 11120102, 11120104</t>
  </si>
  <si>
    <t>1109010103, 1109010104, 1109010105, 1109010107, 1112010102, 1112010104, 1112010105, 1112010106, 1112010201, 1112010202, 1112010203, 1112010401, 1112010403</t>
  </si>
  <si>
    <t>01000244</t>
  </si>
  <si>
    <t>01000244, 00000271, 00000294, 01000330, 01000572, 01002643</t>
  </si>
  <si>
    <t>010000000001, 010000000002</t>
  </si>
  <si>
    <t>012000048</t>
  </si>
  <si>
    <t>Region-Wide Turn Around/Don't Drown</t>
  </si>
  <si>
    <t xml:space="preserve">Educate public on Turn Around/Don’t Drown program </t>
  </si>
  <si>
    <t>01000005, 01000006</t>
  </si>
  <si>
    <t>00000271</t>
  </si>
  <si>
    <t>010000000001, 010000000002, 010000000003, 010000000004, 010000000005, 010000000006</t>
  </si>
  <si>
    <t>012000049</t>
  </si>
  <si>
    <t>Region-Wide Public Awareness</t>
  </si>
  <si>
    <t xml:space="preserve">Educate public on flood safety </t>
  </si>
  <si>
    <t>012000054</t>
  </si>
  <si>
    <t>City of Canyon Establish Stormwater Utility Fee </t>
  </si>
  <si>
    <t>Perform stormwater utility rate evaluation and implement a stormwater utility fee to create a dedicated funding source for stormwater projects and storm sewer maintenance</t>
  </si>
  <si>
    <t>Randall</t>
  </si>
  <si>
    <t>11120101, 11120102, 11120103</t>
  </si>
  <si>
    <t>1112010106, 1112010203, 1112010301</t>
  </si>
  <si>
    <t>111201010609, 111201020303, 111201020304, 111201030101</t>
  </si>
  <si>
    <t>01000211, 01000685, 01000696, 01000832</t>
  </si>
  <si>
    <t>01000011, 01000012</t>
  </si>
  <si>
    <t>01003426, 01000243</t>
  </si>
  <si>
    <t>01000243, 00000271, 00000294, 01003426</t>
  </si>
  <si>
    <t>012000055</t>
  </si>
  <si>
    <t>City of Canyon Acquire, Buyout, and Flood-Proofing Program</t>
  </si>
  <si>
    <t>Develop a program to identify and either acquire (buy out/relocate) or elevate structures in the floodplain</t>
  </si>
  <si>
    <t>01000003, 01000004</t>
  </si>
  <si>
    <t>012000056</t>
  </si>
  <si>
    <t>City of Canyon Flood Warning Gages </t>
  </si>
  <si>
    <t>Install flood warning gages to protect Canyon citizens and downstream communities</t>
  </si>
  <si>
    <t>012000057</t>
  </si>
  <si>
    <t>City of Canyon Stream and Culvert Maintenance</t>
  </si>
  <si>
    <t>Perform stream and culvert maintenance</t>
  </si>
  <si>
    <t>012000058</t>
  </si>
  <si>
    <t>City of Canyon Floodplain Regulation and Higher Standards (CRS) </t>
  </si>
  <si>
    <t>Evaluate existing ordinances and development criteria and update as necessary to implement protective floodplain management standards and consider CRS participation</t>
  </si>
  <si>
    <t>012000059</t>
  </si>
  <si>
    <t>City of Canyon Installation of LWC Gates on Flood-Prone Roadways </t>
  </si>
  <si>
    <t>Barrier installation keeps the public from entering high-water areas during flooding events. </t>
  </si>
  <si>
    <t>012000063</t>
  </si>
  <si>
    <t>Region-Wide Initiative to  Increase Communities with Dedicated Funding Sources for Operations &amp; Maintenance of Storm Drainage System</t>
  </si>
  <si>
    <t>Provide resources and assistance for communities looking to developing funding sources for drainage</t>
  </si>
  <si>
    <t>012000050</t>
  </si>
  <si>
    <t>City of Amarillo Update Stormwater Criteria </t>
  </si>
  <si>
    <t>Update stormwater criteria based on recommendations identified in the 2019 Drainage Master Plan</t>
  </si>
  <si>
    <t>Potter, Randall</t>
  </si>
  <si>
    <t>11090105, 11120103, 11120301</t>
  </si>
  <si>
    <t>1109010503, 1109010504, 1112010301, 1112030101</t>
  </si>
  <si>
    <t>110901050308, 110901050309, 110901050402, 111201030101, 111201030102, 111201030106, 111201030107, 111203010101, 111203010102</t>
  </si>
  <si>
    <t>01000110, 01000121, 01000124, 01000211, 01000212, 01000215, 01000220, 01000323, 01000325</t>
  </si>
  <si>
    <t>01002770, 01000243</t>
  </si>
  <si>
    <t>01000227, 01000243, 00000271, 00000294, 00000308, 01002770</t>
  </si>
  <si>
    <t>Randall, Amarillo</t>
  </si>
  <si>
    <t>010000000001, 010000000002, 010000000003, 010000000004</t>
  </si>
  <si>
    <t>012000051</t>
  </si>
  <si>
    <t>City of Amarillo Develop Criteria for Playa Development</t>
  </si>
  <si>
    <t>Address sustainable playa development; establish modelling standard </t>
  </si>
  <si>
    <t>Environmental benefits</t>
  </si>
  <si>
    <t>012000052</t>
  </si>
  <si>
    <t>City of Amarillo Gages for Playas </t>
  </si>
  <si>
    <t>Install gages on playa lakes </t>
  </si>
  <si>
    <t>01000001, 01000002</t>
  </si>
  <si>
    <t>012000053</t>
  </si>
  <si>
    <t>City of Amarillo Flood Warning System</t>
  </si>
  <si>
    <t>Implement flood warning system in the north side of town</t>
  </si>
  <si>
    <t>012000060</t>
  </si>
  <si>
    <t>Wichita County Ordinance Development</t>
  </si>
  <si>
    <t>Update subdivision ordiance for enhanced consideration for floodplain management</t>
  </si>
  <si>
    <t>11130102, 11130206, 11130207, 11130209</t>
  </si>
  <si>
    <t>1113010201, 1113010202, 1113010203, 1113020602, 1113020603, 1113020604, 1113020605, 1113020704, 1113020905</t>
  </si>
  <si>
    <t>01000195</t>
  </si>
  <si>
    <t>00000194, 01000195, 01000203, 00000220, 00000223, 00000269, 00000294, 01001522, 01001535, 01002977, 01003048, 01003049, 01003050, 01003331, 01003332, 01003496</t>
  </si>
  <si>
    <t>010000000005, 010000000006</t>
  </si>
  <si>
    <t>022000001</t>
  </si>
  <si>
    <t>City of Avinger NFIP Involvement</t>
  </si>
  <si>
    <t xml:space="preserve">Application to join NFIP or adoption of equivalent standards </t>
  </si>
  <si>
    <t>Lower Red-Sulphur-Cypress</t>
  </si>
  <si>
    <t>Cass</t>
  </si>
  <si>
    <t>11140305,11140306</t>
  </si>
  <si>
    <t>1114030504,1114030602</t>
  </si>
  <si>
    <t>111403050405,111403060206,111403060207</t>
  </si>
  <si>
    <t>02000101,02000112,02000129</t>
  </si>
  <si>
    <t>02004001. 02004002</t>
  </si>
  <si>
    <t>City of Avinger</t>
  </si>
  <si>
    <t>02003082</t>
  </si>
  <si>
    <t>Null</t>
  </si>
  <si>
    <t>No negative impact</t>
  </si>
  <si>
    <t>Improves understanding of flood risk, reduces future risks, and makes flood insurance available   </t>
  </si>
  <si>
    <t>022000002</t>
  </si>
  <si>
    <t>City of Bells NFIP Involvement</t>
  </si>
  <si>
    <t>Grayson</t>
  </si>
  <si>
    <t>11140101</t>
  </si>
  <si>
    <t>1114010104,1114010101</t>
  </si>
  <si>
    <t>111401010105,111401010403</t>
  </si>
  <si>
    <t>02000274,02000285</t>
  </si>
  <si>
    <t>City of Bells</t>
  </si>
  <si>
    <t xml:space="preserve">02003240_x000D_
</t>
  </si>
  <si>
    <t>Improves understanding of flood risk, reduces future risks, and makes flood insurance available</t>
  </si>
  <si>
    <t>022000003</t>
  </si>
  <si>
    <t>City of Cooper NFIP Involvement</t>
  </si>
  <si>
    <t>Delta</t>
  </si>
  <si>
    <t>11140301</t>
  </si>
  <si>
    <t>1114030102,1114030104</t>
  </si>
  <si>
    <t>111403010207,111403010401</t>
  </si>
  <si>
    <t>02000047,02000054</t>
  </si>
  <si>
    <t>City of Cooper</t>
  </si>
  <si>
    <t xml:space="preserve">02002940_x000D_
</t>
  </si>
  <si>
    <t>022000004</t>
  </si>
  <si>
    <t>City of Domino NFIP Involvement</t>
  </si>
  <si>
    <t>11140302</t>
  </si>
  <si>
    <t>1114030207</t>
  </si>
  <si>
    <t>111403020702,111403020703</t>
  </si>
  <si>
    <t>02000205,02000208</t>
  </si>
  <si>
    <t>City of Domino</t>
  </si>
  <si>
    <t xml:space="preserve">02002629_x000D_
</t>
  </si>
  <si>
    <t>022000006</t>
  </si>
  <si>
    <t>City of Douglassville NFIP Involvement</t>
  </si>
  <si>
    <t>1114030206</t>
  </si>
  <si>
    <t>111403020605,111403020606</t>
  </si>
  <si>
    <t>02000221,02000236</t>
  </si>
  <si>
    <t>City of Douglassville</t>
  </si>
  <si>
    <t xml:space="preserve">02002630_x000D_
</t>
  </si>
  <si>
    <t>022000008</t>
  </si>
  <si>
    <t>City of Marietta NFIP Involvement</t>
  </si>
  <si>
    <t>11140306</t>
  </si>
  <si>
    <t>1114030602</t>
  </si>
  <si>
    <t>111403060202</t>
  </si>
  <si>
    <t>02000108</t>
  </si>
  <si>
    <t>City of Marietta</t>
  </si>
  <si>
    <t xml:space="preserve">02002667_x000D_
</t>
  </si>
  <si>
    <t>022000009</t>
  </si>
  <si>
    <t>City of Sherman NFIP Involvement</t>
  </si>
  <si>
    <t>12030106,11130210,11140101</t>
  </si>
  <si>
    <t>1203010602,1113021004,1114010101</t>
  </si>
  <si>
    <t>120301060201,111302100402,111302100403,111401010106,111401010101,111401010102,111401010103,111401010104</t>
  </si>
  <si>
    <t>02000189,02000248,02000249,02000261,02000275,02000276,02000277,02000278</t>
  </si>
  <si>
    <t>City of Sherman</t>
  </si>
  <si>
    <t xml:space="preserve">02003121_x000D_
</t>
  </si>
  <si>
    <t>022000011</t>
  </si>
  <si>
    <t>City of Wolfe NFIP Involvement</t>
  </si>
  <si>
    <t>Hunt</t>
  </si>
  <si>
    <t>1114030101</t>
  </si>
  <si>
    <t>111403010103</t>
  </si>
  <si>
    <t>02000039</t>
  </si>
  <si>
    <t>City of Wolfe</t>
  </si>
  <si>
    <t xml:space="preserve">02003079_x000D_
</t>
  </si>
  <si>
    <t>022000012</t>
  </si>
  <si>
    <t>Bowie County NFIP Involvement</t>
  </si>
  <si>
    <t>Bowie</t>
  </si>
  <si>
    <t>11140106,11140201,11140302</t>
  </si>
  <si>
    <t>1114010605,1114010606,1114010604,1114020102,1114030205,1114030207,1114030203,1114030204,1114030206</t>
  </si>
  <si>
    <t xml:space="preserve"> </t>
  </si>
  <si>
    <t>Bowie County</t>
  </si>
  <si>
    <t xml:space="preserve">02000216_x000D_
</t>
  </si>
  <si>
    <t>022000013</t>
  </si>
  <si>
    <t>Camp County NFIP Involvement</t>
  </si>
  <si>
    <t>Camp</t>
  </si>
  <si>
    <t>11140305,11140307</t>
  </si>
  <si>
    <t>1114030503,1114030502,1114030504,1114030701</t>
  </si>
  <si>
    <t>111403050203,111403050201,111403050310,111403050302,111403050204,111403050303,111403050307,111403050401,111403050304,111403050202,111403050301,111403050308,111403070105,111403070106,111403070107</t>
  </si>
  <si>
    <t>02000082,02000084,02000087,02000088,02000089,02000090,02000093,02000096,02000102,02000103,02000104,02000105,02000139,02000140,02000141</t>
  </si>
  <si>
    <t>Camp County</t>
  </si>
  <si>
    <t xml:space="preserve">02000178_x000D_
</t>
  </si>
  <si>
    <t>022000014</t>
  </si>
  <si>
    <t>Cass County NFIP Involvement</t>
  </si>
  <si>
    <t>11140303,11140305,11140306,11140304,11140302</t>
  </si>
  <si>
    <t>1114030302,1114030503,1114030504,1114030603,1114030602,1114030402,1114030207,1114030204,1114030206</t>
  </si>
  <si>
    <t>Cass County</t>
  </si>
  <si>
    <t xml:space="preserve">02000249_x000D_
</t>
  </si>
  <si>
    <t>022000016</t>
  </si>
  <si>
    <t>Delta County NFIP Involvement</t>
  </si>
  <si>
    <t>11140301,11140302</t>
  </si>
  <si>
    <t>1114030101,1114030102,1114030103,1114030104,1114030201</t>
  </si>
  <si>
    <t>111403010106,111403010206,111403010407,111403010204,111403010404,111403010207,111403010203,111403010205,111403010208,111403010401,111403010305,111403010304,111403010306,111403010308,111403010402,111403010403,111403010406,111403020103</t>
  </si>
  <si>
    <t>02000037,02000041,02000042,02000043,02000044,02000047,02000050,02000051,02000052,02000054,02000055,02000056,02000057,02000059,02000060,02000061,02000062,02000242</t>
  </si>
  <si>
    <t>Delta County</t>
  </si>
  <si>
    <t>02000215</t>
  </si>
  <si>
    <t>022000017</t>
  </si>
  <si>
    <t>Fannin County NFIP Involvement</t>
  </si>
  <si>
    <t>Fannin</t>
  </si>
  <si>
    <t>11140301,12030106,11140101</t>
  </si>
  <si>
    <t>1114030101,1114030102,1114030103,1203010601,1114010103,1114010108,1114010105,1114010102,1114010104,1114010101,1114010106</t>
  </si>
  <si>
    <t>Fannin County</t>
  </si>
  <si>
    <t>00000188</t>
  </si>
  <si>
    <t>022000018</t>
  </si>
  <si>
    <t>Franklin County NFIP Involvement</t>
  </si>
  <si>
    <t>Franklin</t>
  </si>
  <si>
    <t>11140301,11140303,11140305,12010002,11140302</t>
  </si>
  <si>
    <t>1114030104,1114030301,1114030302,1114030501,1114030502,1201000202,1114030201</t>
  </si>
  <si>
    <t>02000042,02000063,02000064,02000065,02000072,02000073,02000074,02000082,02000083,02000084,02000085,02000086,02000089,02000103,02000172,02000173,02000214,02000215,02000242</t>
  </si>
  <si>
    <t>Franklin County</t>
  </si>
  <si>
    <t>00000213</t>
  </si>
  <si>
    <t>022000019</t>
  </si>
  <si>
    <t>Grayson County NFIP Involvement</t>
  </si>
  <si>
    <t>12030103,12030106,11130210,11140101</t>
  </si>
  <si>
    <t>1203010302,1203010307,1203010303,1203010601,1203010603,1203010602,1113021004,1113021002,1113021005,1113021003,1114010105,1114010102,1114010104,1114010101</t>
  </si>
  <si>
    <t>Grayson County</t>
  </si>
  <si>
    <t>00000190</t>
  </si>
  <si>
    <t>022000021</t>
  </si>
  <si>
    <t>Harrison County NFIP Involvement</t>
  </si>
  <si>
    <t>Harrison</t>
  </si>
  <si>
    <t>11140305,11140306,11140307,12010002,11140304</t>
  </si>
  <si>
    <t>1114030504,1114030604,1114030601,1114030702,1201000206,1201000207,1201000209,1201000211,1114030404,1114030405</t>
  </si>
  <si>
    <t>Harrison County</t>
  </si>
  <si>
    <t>00000109</t>
  </si>
  <si>
    <t>022000022</t>
  </si>
  <si>
    <t>Hopkins County NFIP Involvement</t>
  </si>
  <si>
    <t>Hopkins</t>
  </si>
  <si>
    <t>11140301,11140303,11140305,12010002,12010003,11140302</t>
  </si>
  <si>
    <t>1114030101,1114030102,1114030104,1114030301,1114030302,1114030501,1201000202,1201000301,1201000302,1114030201</t>
  </si>
  <si>
    <t>02000035,02000037,02000042,02000052,02000054,02000060,02000061,02000064,02000065,02000066,02000067,02000068,02000069,02000070,02000071,02000072,02000079,02000080,02000081,02000085,02000086,02000172,02000176,02000177,02000178,02000179,02000180,02000242</t>
  </si>
  <si>
    <t>Hopkins County</t>
  </si>
  <si>
    <t>00000210</t>
  </si>
  <si>
    <t>022000024</t>
  </si>
  <si>
    <t>Lamar County NFIP Involvement</t>
  </si>
  <si>
    <t>Lamar</t>
  </si>
  <si>
    <t>11140106,11140301,11140302,11140101</t>
  </si>
  <si>
    <t>1114010601,1114030103,1114030104,1114030201,1114030202,1114010108,1114010105,1114010107,1114010106</t>
  </si>
  <si>
    <t>Lamar County</t>
  </si>
  <si>
    <t xml:space="preserve">02000192_x000D_
</t>
  </si>
  <si>
    <t>022000025</t>
  </si>
  <si>
    <t>Marion County NFIP Involvement</t>
  </si>
  <si>
    <t>Marion</t>
  </si>
  <si>
    <t>11140305,11140306,11140307</t>
  </si>
  <si>
    <t>1114030504,1114030603,1114030604,1114030601,1114030602,1114030702</t>
  </si>
  <si>
    <t>02000095,02000096,02000097,02000098,02000099,02000100,02000101,02000106,02000113,02000115,02000117,02000120,02000121,02000122,02000125,02000127,02000128,02000129,02000131,02000132,02000133,02000134,02000146,02000150,02000152</t>
  </si>
  <si>
    <t>Marion County</t>
  </si>
  <si>
    <t xml:space="preserve">02000120_x000D_
</t>
  </si>
  <si>
    <t>022000026</t>
  </si>
  <si>
    <t>Morris County NFIP Involvement</t>
  </si>
  <si>
    <t>Morris</t>
  </si>
  <si>
    <t>11140303,11140305,11140306,11140302</t>
  </si>
  <si>
    <t>1114030302,1114030503,1114030504,1114030602,1114030203,1114030204</t>
  </si>
  <si>
    <t>111403030207,111403030208,111403050310,111403050305,111403050306,111403050309,111403050401,111403050403,111403050402,111403050304,111403060201,111403060202,111403060203,111403060206,111403020302,111403020303,111403020404,111403020402</t>
  </si>
  <si>
    <t>02000075,02000078,02000087,02000091,02000092,02000094,02000096,02000097,02000100,02000102,02000107,02000108,02000110,02000112,02000223,02000226,02000228,02000229</t>
  </si>
  <si>
    <t>Morris County</t>
  </si>
  <si>
    <t xml:space="preserve">02000211_x000D_
</t>
  </si>
  <si>
    <t>022000027</t>
  </si>
  <si>
    <t>Red River County NFIP Involvement</t>
  </si>
  <si>
    <t>Red River</t>
  </si>
  <si>
    <t>11140106,11140302,11140101</t>
  </si>
  <si>
    <t>1114010602,1114010601,1114010603,1114010604,1114030201,1114030205,1114030203,1114030202,1114010108,1114010107</t>
  </si>
  <si>
    <t>Red River County</t>
  </si>
  <si>
    <t xml:space="preserve">02000193_x000D_
</t>
  </si>
  <si>
    <t>022000028</t>
  </si>
  <si>
    <t>Titus County NFIP Involvement</t>
  </si>
  <si>
    <t>Titus</t>
  </si>
  <si>
    <t>11140303,11140305,11140302</t>
  </si>
  <si>
    <t>1114030302,1114030503,1114030502,1114030201,1114030203,1114030202</t>
  </si>
  <si>
    <t>02000073,02000074,02000075,02000076,02000077,02000078,02000082,02000088,02000089,02000090,02000091,02000092,02000102,02000103,02000104,02000211,02000214,02000215,02000216,02000223</t>
  </si>
  <si>
    <t>Titus County</t>
  </si>
  <si>
    <t xml:space="preserve">02000214_x000D_
</t>
  </si>
  <si>
    <t>022000079</t>
  </si>
  <si>
    <t>Upshur County NFIP</t>
  </si>
  <si>
    <t>The County Hazard Mitigation Officer will assist those cities within the county that are not participating in NFIP to take appropriate actions to qualify for and maintain participation in NFIP to have 100% participation within the county</t>
  </si>
  <si>
    <t>Upshur</t>
  </si>
  <si>
    <t>11140305,11140307,12010002</t>
  </si>
  <si>
    <t>1114030503,1114030504,1114030701,1114030702,1201000204,1201000205,1201000201,1201000202</t>
  </si>
  <si>
    <t>02000087,02000093,02000095,02000096,02000098,02000100,02000105,02000135,02000136,02000137,02000138,02000139,02000140,02000141,02000142,02000143,02000144,02000147,02000151,02000158,02000161,02000162,02000163,02000165,02000166</t>
  </si>
  <si>
    <t>Upshur County</t>
  </si>
  <si>
    <t>00000119</t>
  </si>
  <si>
    <t>Reduces Flood Risk</t>
  </si>
  <si>
    <t>022000031</t>
  </si>
  <si>
    <t>City of Commerce CRS Involvement</t>
  </si>
  <si>
    <t>Become an NFIP Community Rating System (CRS) Community</t>
  </si>
  <si>
    <t>1114030101,1114030102</t>
  </si>
  <si>
    <t>111403010105,111403010104,111403010106,111403010202,111403010201,111403010203</t>
  </si>
  <si>
    <t>02000035,02000036,02000037,02000045,02000049,02000050</t>
  </si>
  <si>
    <t>City of Commerce</t>
  </si>
  <si>
    <t xml:space="preserve">02003478_x000D_
</t>
  </si>
  <si>
    <t>022000032</t>
  </si>
  <si>
    <t>City of Whitewright CRS Involvement</t>
  </si>
  <si>
    <t>12030106,11140101</t>
  </si>
  <si>
    <t>1203010601,1114010105</t>
  </si>
  <si>
    <t>120301060104,111401010501</t>
  </si>
  <si>
    <t>02000186,02000280</t>
  </si>
  <si>
    <t>City of Whitewright</t>
  </si>
  <si>
    <t>00003229</t>
  </si>
  <si>
    <t>022000052</t>
  </si>
  <si>
    <t>City of Sherman Emergency Alerts</t>
  </si>
  <si>
    <t>Maintain and Operate Early Alert System - an outdoor warning system composed of nine sirens throughout the City. Public announcements through the reverse telephonic system and through broadcasting local cable channels.</t>
  </si>
  <si>
    <t>02002001. 02002002</t>
  </si>
  <si>
    <t>02003121</t>
  </si>
  <si>
    <t>022000070</t>
  </si>
  <si>
    <t>Grayson County Flood Warning and Public Safety Improvements</t>
  </si>
  <si>
    <t>Create an improved gauge notification system. Increase public awareness before occurrences and during flooding.</t>
  </si>
  <si>
    <t>02002001, 02002002</t>
  </si>
  <si>
    <t>022000071</t>
  </si>
  <si>
    <t>City of Bonham Floodplain Manager</t>
  </si>
  <si>
    <t>Establish a floodplain manager for the city to regulate floodplain development and provide public information concerning flood areas.</t>
  </si>
  <si>
    <t>1114010105</t>
  </si>
  <si>
    <t>111401010504,111401010503</t>
  </si>
  <si>
    <t>02000287,02000288</t>
  </si>
  <si>
    <t>City of Bonham</t>
  </si>
  <si>
    <t xml:space="preserve">02003063_x000D_
</t>
  </si>
  <si>
    <t>022000073</t>
  </si>
  <si>
    <t>Fannin County Floodplain Manager</t>
  </si>
  <si>
    <t>Apply for assistance in establishing a Certified Countywide Floodplain Manager position.   Funding for the continuation of the position would be from permit fees and local budgets. The focus of this role would be to mitigate flooding and protect the flood</t>
  </si>
  <si>
    <t>022000074</t>
  </si>
  <si>
    <t xml:space="preserve">City of Sadler Lift Station Flood-Proofing </t>
  </si>
  <si>
    <t>Raise electrical panels and connections on lift stations above expected flood levels in flood-prone areas.</t>
  </si>
  <si>
    <t>11130210</t>
  </si>
  <si>
    <t>1113021004</t>
  </si>
  <si>
    <t>111302100401</t>
  </si>
  <si>
    <t>02000247</t>
  </si>
  <si>
    <t>02005003, 02005004</t>
  </si>
  <si>
    <t>City of Sadler</t>
  </si>
  <si>
    <t xml:space="preserve">02003151_x000D_
</t>
  </si>
  <si>
    <t>022000076</t>
  </si>
  <si>
    <t>City of Winfield NFIP</t>
  </si>
  <si>
    <t>Participate in NFIP</t>
  </si>
  <si>
    <t>11140303,11140305</t>
  </si>
  <si>
    <t>1114030302,1114030502</t>
  </si>
  <si>
    <t>111403030203,111403050204</t>
  </si>
  <si>
    <t>02000074,02000089</t>
  </si>
  <si>
    <t>02003534</t>
  </si>
  <si>
    <t>022000029</t>
  </si>
  <si>
    <t>Upshur County NFIP Involvement</t>
  </si>
  <si>
    <t>022000010</t>
  </si>
  <si>
    <t>City of Tom Bean NFIP Involvement</t>
  </si>
  <si>
    <t>1203010601,1203010603,1114010101</t>
  </si>
  <si>
    <t>120301060104,111401010105</t>
  </si>
  <si>
    <t>02000186,02000274</t>
  </si>
  <si>
    <t>City of Tom Bean</t>
  </si>
  <si>
    <t>00003154</t>
  </si>
  <si>
    <t>022000083</t>
  </si>
  <si>
    <t>Creation of Region Wide Stormwater Management Manual</t>
  </si>
  <si>
    <t>Creation of stormwater management manual and assistance to Region 2 communities for adoption.</t>
  </si>
  <si>
    <t>Lower Red-Sulphur-Cypess</t>
  </si>
  <si>
    <t>Bowie, Camp, Cass, Cooke, Delta, Fannin, Franklin, Grayson, Gregg, Harrison, Hopkins, Hunt, Lamar, Marion, Morris, Panola, Red River, Titus, Upshur, Wood</t>
  </si>
  <si>
    <t>11140106,11140301,11140303,11140305,11140306,11140307,12010001,12010002,12010003,12030103,12030106,11130201,11140201,11140304,11140302,11130210,11140101</t>
  </si>
  <si>
    <t>02004003. 02004004</t>
  </si>
  <si>
    <t>Ark - Tex Council of Goverments</t>
  </si>
  <si>
    <t>00000256</t>
  </si>
  <si>
    <t>022000080</t>
  </si>
  <si>
    <t>Turn Around/Don't Drown</t>
  </si>
  <si>
    <t>Educate the public on the Turn-Around/Don’t Drown program</t>
  </si>
  <si>
    <t>02001001, 02001002</t>
  </si>
  <si>
    <t>022000082</t>
  </si>
  <si>
    <t>Public NFIP Education</t>
  </si>
  <si>
    <t>Educate the public on the NFIP program and the importance of purchasing flood insurance</t>
  </si>
  <si>
    <t>022000084</t>
  </si>
  <si>
    <t>Regional Flood Warning System Study</t>
  </si>
  <si>
    <t>Evaluate the potential for future flood warning systems in the region</t>
  </si>
  <si>
    <t>022000081</t>
  </si>
  <si>
    <t>Flood Safety Awareness Education</t>
  </si>
  <si>
    <t>Educate the public on flood safety </t>
  </si>
  <si>
    <t>11140101, 11130210</t>
  </si>
  <si>
    <t>1114010101, 1114010102, 1113021004, 1113021005</t>
  </si>
  <si>
    <t>111302100402, 111302100504, 111302100505, 111401010106, 111401010104, 111401010201, 111401010202</t>
  </si>
  <si>
    <t>02000248, 02000252, 02000257, 02000261, 02000278, 02000301, 02000302</t>
  </si>
  <si>
    <t>City of Denison</t>
  </si>
  <si>
    <t xml:space="preserve">02003119_x000D_
</t>
  </si>
  <si>
    <t>032000059</t>
  </si>
  <si>
    <t>Anderson County Floodplain Acquisition and Preservation Program</t>
  </si>
  <si>
    <t>Acquire and preserve open spaces adjacent to floodplain areas.</t>
  </si>
  <si>
    <t>Trinity</t>
  </si>
  <si>
    <t>Anderson</t>
  </si>
  <si>
    <t>12030201,12030105,12020001</t>
  </si>
  <si>
    <t>1203020103,1202000105,1203020104,1203010505,1203020107,1202000103,1202000104,1202000107,1203020102</t>
  </si>
  <si>
    <t>03000194,03000330,03000343,03000344,03000345,03000346,03000347,03000348,03000349,03000350,03000351,03000352,03000353,03000354,03000355,03000356,03000357,03000358,03000359,03000371,03000372</t>
  </si>
  <si>
    <t>03000013, 03000014, 03000021, 03000022, 03000027, 03000028</t>
  </si>
  <si>
    <t>00000156</t>
  </si>
  <si>
    <t>No negative impact.</t>
  </si>
  <si>
    <t>&lt;Null&gt;</t>
  </si>
  <si>
    <t>032000075</t>
  </si>
  <si>
    <t>Anderson County Flood Education Program</t>
  </si>
  <si>
    <t>Coordinate and implement a natural hazards public awareness campaign. Educate community on the dangers of low water crossings through the installation of warning signs and promotion of “Turn Around, Don’t Drown” Program.</t>
  </si>
  <si>
    <t xml:space="preserve">Anderson </t>
  </si>
  <si>
    <t>03000003, 03000004, 03000037, 03000038</t>
  </si>
  <si>
    <t>032000020</t>
  </si>
  <si>
    <t>Anderson County Structure Permitting Requirement Update</t>
  </si>
  <si>
    <t>Increase freeboard requirements for permitting structures in the SFHA; Adopt a “no-rise” in BFE in the 100-year floodplain; Update local flood ordinance to prohibit granting of variance in SFHA</t>
  </si>
  <si>
    <t>03000011, 03000012, 03000025, 03000026</t>
  </si>
  <si>
    <t>032000060</t>
  </si>
  <si>
    <t>Collin County Property and Structures Buyout Program</t>
  </si>
  <si>
    <t>Develop and implement a buyout program for personal properties and structures located in the floodplain</t>
  </si>
  <si>
    <t xml:space="preserve">Collin </t>
  </si>
  <si>
    <t>12030106,12030103,12030105,12010001</t>
  </si>
  <si>
    <t>1203010501,1201000103,1203010602,1203010309,1201000102,1203010307,1203010603,1203010604,1203010310,1203010601</t>
  </si>
  <si>
    <t>03000013, 03000014</t>
  </si>
  <si>
    <t>00000207</t>
  </si>
  <si>
    <t>Local</t>
  </si>
  <si>
    <t>032000077</t>
  </si>
  <si>
    <t>Cooke County Flood Education and Flood Insurance Public Awareness Program</t>
  </si>
  <si>
    <t>Education of the public on the importance of Flood Insurance. “Turn Around Don’t Drown” campaign.</t>
  </si>
  <si>
    <t xml:space="preserve">Cooke </t>
  </si>
  <si>
    <t>12030103,12030104,11130210,11130201</t>
  </si>
  <si>
    <t>1203010305,1203010401,1203010306,1113020107,1203010303,1113021004,1113021002,1113021003,1203010304,1203010301,1203010307,1203010302,1113020105</t>
  </si>
  <si>
    <t>03000098,03000099,03000100,03000101,03000102,03000103,03000104,03000105,03000106,03000107,03000108,03000109,03000110,03000111,03000112,03000113,03000115,03000116,03000117,03000118,03000119,03000122,03000123,03000124,03000125,03000126,03000131,03000152</t>
  </si>
  <si>
    <t>03000037, 03000038, 03000039, 03000040</t>
  </si>
  <si>
    <t>00000189</t>
  </si>
  <si>
    <t>032000061</t>
  </si>
  <si>
    <t xml:space="preserve">Cooke County Acquisition of Repetitive Loss and Damaged Properties </t>
  </si>
  <si>
    <t>Purchase and removal of damaged homes that are located in the floodplain. Buyout of repetitive flood loss properties in the Wilson Court area.</t>
  </si>
  <si>
    <t>032000033</t>
  </si>
  <si>
    <t>Valley View Floodplain Regulation Updates</t>
  </si>
  <si>
    <t>Update local ordinances to include regulation of floodplain so that the community may participate in NFIP program.</t>
  </si>
  <si>
    <t>12030103</t>
  </si>
  <si>
    <t>1203010304</t>
  </si>
  <si>
    <t>120301030402,120301030404</t>
  </si>
  <si>
    <t>03000110,03000112</t>
  </si>
  <si>
    <t>03003212</t>
  </si>
  <si>
    <t>032000062</t>
  </si>
  <si>
    <t xml:space="preserve">Dallas County Acquisition of Flood-Prone and Repetitive Loss Properties </t>
  </si>
  <si>
    <t>Acquisition / demolition of 46 flood-prone and repetitive loss properties.</t>
  </si>
  <si>
    <t xml:space="preserve">Dallas </t>
  </si>
  <si>
    <t>12030106,12030103,12030109,12030104,12030102,12030105</t>
  </si>
  <si>
    <t>1203010501,1203010605,1203010207,1203010502,1203010903,1203010604,1203010310,1203010503,1203010206,1203010403</t>
  </si>
  <si>
    <t>03000225</t>
  </si>
  <si>
    <t>032000097</t>
  </si>
  <si>
    <t>Dallas County Open Space System Program and Dallas Trails Program</t>
  </si>
  <si>
    <t>Adopt and implement Dallas County Open Space System Program and Dallas Trails Program.</t>
  </si>
  <si>
    <t>03000021, 03000022, 03000027, 03000028</t>
  </si>
  <si>
    <t>032000019</t>
  </si>
  <si>
    <t xml:space="preserve">Dallas County Floodplain Management </t>
  </si>
  <si>
    <t>Manage the Floodplain beyond the minimum requirements. This action will include developing an incentive program for building above the required freeboard minimum</t>
  </si>
  <si>
    <t>03000005, 03000006</t>
  </si>
  <si>
    <t>032000024</t>
  </si>
  <si>
    <t>Freestone County Flood Damage Prevention Ordinance</t>
  </si>
  <si>
    <t>Develop and Implement a Flood Damage Prevention Ordinance </t>
  </si>
  <si>
    <t xml:space="preserve">Freestone </t>
  </si>
  <si>
    <t>12030201,12070103,12030105,12030108</t>
  </si>
  <si>
    <t>1203020103,1203020106,1203020101,1203020104,1203010505,1203020107,1203010804,1203020105,1207010303</t>
  </si>
  <si>
    <t>00000143</t>
  </si>
  <si>
    <t>032000087</t>
  </si>
  <si>
    <t>Jack County Flood Education</t>
  </si>
  <si>
    <t>Implement a flood awareness program by providing FEMA / NFIP materials to mortgage lenders, real estate agents and insurance agents</t>
  </si>
  <si>
    <t xml:space="preserve">Jack </t>
  </si>
  <si>
    <t>12060201,12030101</t>
  </si>
  <si>
    <t>1206020111,1206020102,1203010103,1203010105,1206020106,1203010101,1203010104,1203010102</t>
  </si>
  <si>
    <t>03000001,03000002,03000003,03000004,03000007,03000008,03000009,03000010,03000011,03000012,03000013,03000014,03000015,03000016,03000017,03000018,03000019,03000020,03000021,03000022,03000023,03000025,03000026,03000027,03000029,03000033,03000040</t>
  </si>
  <si>
    <t>00000253</t>
  </si>
  <si>
    <t>032000088</t>
  </si>
  <si>
    <t>Kaufman County Flood Education Program</t>
  </si>
  <si>
    <t>Conduct countywide outreach to educate residents on flood hazards, mitigation techniques and promote availability of NFIP flood insurance.</t>
  </si>
  <si>
    <t xml:space="preserve">Kaufman </t>
  </si>
  <si>
    <t>12030106,12030107,12030105,12010001</t>
  </si>
  <si>
    <t>1203010702,1201000103,1203010504,1203010605,1201000104,1203010703,1203010505,1203010701,1201000105,1203010502,1203010604</t>
  </si>
  <si>
    <t>00000108</t>
  </si>
  <si>
    <t>032000038</t>
  </si>
  <si>
    <t>Kaufman County Regulation Standards to Protect Open Space Flood-Prone Areas</t>
  </si>
  <si>
    <t>Conduct program in conjunction with local communities to incorporate regulatory standards to protect open space flood-prone areas</t>
  </si>
  <si>
    <t>03000021, 03000022, 03000025, 03000026, 03000027, 03000028</t>
  </si>
  <si>
    <t>032000043</t>
  </si>
  <si>
    <t xml:space="preserve">Kaufman County Agreement to Monitor High Hazard Dams </t>
  </si>
  <si>
    <t>Develop a mutual aid agreement with the City of Terrell, City of Kemp, City of Kaufman to monitor High hazard dams with automated monitor to minimize potential dam failure of the structure</t>
  </si>
  <si>
    <t>03000001, 03000002, 03000025, 03000026</t>
  </si>
  <si>
    <t>00000108, 03002666, 03003382, 03003379</t>
  </si>
  <si>
    <t>032000100</t>
  </si>
  <si>
    <t>City of Euless Stream Bank Protection Program</t>
  </si>
  <si>
    <t>Develop a plan to reduce stream bank erosion impacts due to flooding along specific creeks</t>
  </si>
  <si>
    <t xml:space="preserve">Tarrant  </t>
  </si>
  <si>
    <t>12030102</t>
  </si>
  <si>
    <t>1203010207,1203010205</t>
  </si>
  <si>
    <t>120301020704,120301020505,120301020701,120301020705,120301020703</t>
  </si>
  <si>
    <t>03000075,03000076,03000077,03000085,03000094</t>
  </si>
  <si>
    <t>03000031, 03000032</t>
  </si>
  <si>
    <t>03003590</t>
  </si>
  <si>
    <t>032000003</t>
  </si>
  <si>
    <t>Addition of Low Water Crossing Signs and Gates - City of Irving</t>
  </si>
  <si>
    <t>Identify and add low water crossing signs and gates to low water crossing areas as described in The Road to The Future Report.</t>
  </si>
  <si>
    <t>12030103,12030102,12030105</t>
  </si>
  <si>
    <t>1203010501,1203010207,1203010310</t>
  </si>
  <si>
    <t>120301031006,120301020706,120301031005,120301031004,120301031007,120301020701,120301020705,120301050101</t>
  </si>
  <si>
    <t>03000077,03000078,03000094,03000096,03000097,03000148,03000149,03000168</t>
  </si>
  <si>
    <t>03000001, 03000002, 03000003, 03000004</t>
  </si>
  <si>
    <t>03002563</t>
  </si>
  <si>
    <t>032000068</t>
  </si>
  <si>
    <t>City of Mansfield Property Acquisition Program</t>
  </si>
  <si>
    <t>Acquire properties at risk of flooding and permanently remove them from special flood hazard areas.</t>
  </si>
  <si>
    <t>1203010204,1203010206</t>
  </si>
  <si>
    <t>120301020603,120301020601,120301020604,120301020605,120301020405</t>
  </si>
  <si>
    <t>03000080,03000087,03000089,03000090,03000091</t>
  </si>
  <si>
    <t>03003013</t>
  </si>
  <si>
    <t>032000004</t>
  </si>
  <si>
    <t xml:space="preserve">Richardson Flood Warning and Public Safety Improvements </t>
  </si>
  <si>
    <t>Monitor streams and waterways for potential flooding problems including installation of gauges, sensors, and precipitation measuring sites.</t>
  </si>
  <si>
    <t>12030106,12030105</t>
  </si>
  <si>
    <t>1203010501,1203010605,1203010604</t>
  </si>
  <si>
    <t>120301060406,120301060407,120301050105,120301050104,120301060501,120301060403</t>
  </si>
  <si>
    <t>03000173,03000174,03000205,03000206,03000229,03000232</t>
  </si>
  <si>
    <t>03000001, 03000002</t>
  </si>
  <si>
    <t>03002820</t>
  </si>
  <si>
    <t>032000005</t>
  </si>
  <si>
    <t>Timber Creek Flood Warning System Installation</t>
  </si>
  <si>
    <t>Purchase and Install Flood Warning Systems in Key Areas Along Timber Creek</t>
  </si>
  <si>
    <t xml:space="preserve">Denton </t>
  </si>
  <si>
    <t>1203010310</t>
  </si>
  <si>
    <t>120301031002</t>
  </si>
  <si>
    <t>03000146</t>
  </si>
  <si>
    <t>03003354</t>
  </si>
  <si>
    <t>032000008</t>
  </si>
  <si>
    <t xml:space="preserve">City of Kemp Siren Notification System </t>
  </si>
  <si>
    <t>Install siren notification system for disasters, including dam failure of Kemp Lake Dam</t>
  </si>
  <si>
    <t>12030107</t>
  </si>
  <si>
    <t>1203010702,1203010703,1203010701</t>
  </si>
  <si>
    <t>120301070206,120301070302,120301070110,120301070111,120301070303</t>
  </si>
  <si>
    <t>03000239,03000249,03000250,03000256,03000258</t>
  </si>
  <si>
    <t>03003382</t>
  </si>
  <si>
    <t>032000010</t>
  </si>
  <si>
    <t>Rockwall County Warning Signs and Flood Control Gates</t>
  </si>
  <si>
    <t>Install automatic flood warning gates to prevent access into flooded areas. Install warning signs and flood control</t>
  </si>
  <si>
    <t xml:space="preserve">Rockwall </t>
  </si>
  <si>
    <t>12030106,12030107,12010001</t>
  </si>
  <si>
    <t>1201000103,1203010605,1203010701,1203010604</t>
  </si>
  <si>
    <t>120301060409,120301060402,120301060502,120301060401,120100010301,120301070101,120301060403,120301070102,120100010302</t>
  </si>
  <si>
    <t>03000204,03000205,03000226,03000231,03000233,03000240,03000241</t>
  </si>
  <si>
    <t>00000175</t>
  </si>
  <si>
    <t>032000013</t>
  </si>
  <si>
    <t>Dalworthington Flood Warning System</t>
  </si>
  <si>
    <t>Purchase and install a technological based high water detection system for low water crossings to mitigate the hazards when the location floods</t>
  </si>
  <si>
    <t>1203010204</t>
  </si>
  <si>
    <t>120301020405</t>
  </si>
  <si>
    <t>03000080</t>
  </si>
  <si>
    <t>03003519</t>
  </si>
  <si>
    <t>032000014</t>
  </si>
  <si>
    <t>Colleyville Flood Warning System</t>
  </si>
  <si>
    <t>Enhance high water warning system by adding automatic gates on the streets that normally flood</t>
  </si>
  <si>
    <t>120301020704,120301020505,120301020703</t>
  </si>
  <si>
    <t>03000075,03000076,03000085</t>
  </si>
  <si>
    <t>03002385</t>
  </si>
  <si>
    <t>032000023</t>
  </si>
  <si>
    <t>Hill County Flooding Regulations Update</t>
  </si>
  <si>
    <t>Catalog, evaluate, and update any floodplain regulations within the City to comply with the latest FEMA regulations.</t>
  </si>
  <si>
    <t xml:space="preserve">Hill </t>
  </si>
  <si>
    <t>12030109,12070103,12030108,12060202</t>
  </si>
  <si>
    <t>1203010901,1206020206,1206020203,1203010802,1207010301,1203010803,1203010902,1203010801,1206020204,1206020207,1206020202,1206020205</t>
  </si>
  <si>
    <t>120301080108,120301080106</t>
  </si>
  <si>
    <t>03000268,03000269,03000270,03000271,03000272,03000273,03000274,03000275,03000276,03000277,03000278,03000280,03000284,03000305,03000309,03000318,03000319</t>
  </si>
  <si>
    <t>00000161</t>
  </si>
  <si>
    <t>032000030</t>
  </si>
  <si>
    <t>Town of Westlake's Floodplain Mitigation Ordinances Review</t>
  </si>
  <si>
    <t>Review and enhance the Town of Westlake’s floodplain mitigation ordinances and policies as needed</t>
  </si>
  <si>
    <t>12030104</t>
  </si>
  <si>
    <t>1203010403</t>
  </si>
  <si>
    <t>120301040305</t>
  </si>
  <si>
    <t>03000163</t>
  </si>
  <si>
    <t>03000025, 03000026</t>
  </si>
  <si>
    <t>03002860</t>
  </si>
  <si>
    <t>032000093</t>
  </si>
  <si>
    <t>Tarrant County Flood Education Program</t>
  </si>
  <si>
    <t>Conduct NFIP community workshops to provide information and incentives for property owners to acquire flood insurance.</t>
  </si>
  <si>
    <t>12030103,12030104,12030101,12030102</t>
  </si>
  <si>
    <t>1203010201,1203010204,1203010207,1203010205,1203010202,1203010203,1203010310,1203010206,1203010106,1203010403</t>
  </si>
  <si>
    <t>03000224</t>
  </si>
  <si>
    <t>032000095</t>
  </si>
  <si>
    <t xml:space="preserve">Walker County Floodplain Regulatory Awareness Public Information Campaign </t>
  </si>
  <si>
    <t>Rewrite, improve, and implement new local floodplain regulations, to include a public information campaign on regulatory awareness</t>
  </si>
  <si>
    <t xml:space="preserve">Walker </t>
  </si>
  <si>
    <t>12040103,12040101,12030202</t>
  </si>
  <si>
    <t>1203020207,1204010101,1203020204,1203020205,1203020208,1204010303,1203020206,1204010102,1204010301</t>
  </si>
  <si>
    <t>03000397,03000398,03000399,03000401,03000402,03000403,03000404,03000407,03000408,03000416,03000421,03000422,03000427,03000428,03000429,03000430,03000431,03000432</t>
  </si>
  <si>
    <t>03000025, 03000026, 03000037, 03000038</t>
  </si>
  <si>
    <t>032000092</t>
  </si>
  <si>
    <t>Tarrant County Flood Education</t>
  </si>
  <si>
    <t>Provide flood risk and mitigation risk mapping materials for property owners in floodplains. Include mitigation techniques</t>
  </si>
  <si>
    <t>1203010201</t>
  </si>
  <si>
    <t>120301020105</t>
  </si>
  <si>
    <t>03000056</t>
  </si>
  <si>
    <t>03000037, 03000038</t>
  </si>
  <si>
    <t>03003566</t>
  </si>
  <si>
    <t>032000084</t>
  </si>
  <si>
    <t>Hill County Flooding Education and Outreach Program</t>
  </si>
  <si>
    <t>Develop a coordinated education, outreach, and training program to inform and educate the public about the dangers of flooding and how to prevent flood damages to property.</t>
  </si>
  <si>
    <t>032000011</t>
  </si>
  <si>
    <t xml:space="preserve">Chambers Creek Stream Flow Monitoring System </t>
  </si>
  <si>
    <t>Implement a Stream Flow Monitoring system that will allow for historical tracking and constant monitoring of water levels to assist with  early warnings to residents</t>
  </si>
  <si>
    <t>120301020403</t>
  </si>
  <si>
    <t>03000074</t>
  </si>
  <si>
    <t>03003521</t>
  </si>
  <si>
    <t>032000039</t>
  </si>
  <si>
    <t>Tarrant County Promotion of Open Space and LID</t>
  </si>
  <si>
    <t>Promote the inclusion of low impact development requirements in local and regional ordinances</t>
  </si>
  <si>
    <t>03000027, 03000028</t>
  </si>
  <si>
    <t>00000270</t>
  </si>
  <si>
    <t>032000046</t>
  </si>
  <si>
    <t xml:space="preserve">Navarro County Waterways Clearing </t>
  </si>
  <si>
    <t>Develop a maintenance program to clear waterways of debris and prevent further collection of debris in waterways</t>
  </si>
  <si>
    <t xml:space="preserve">Navarro  </t>
  </si>
  <si>
    <t>12030109,12030108</t>
  </si>
  <si>
    <t>1203010802,1203010904,1203010804</t>
  </si>
  <si>
    <t>120301080403,120301090404,120301090405,120301080404,120301080206,120301090406</t>
  </si>
  <si>
    <t>03000283,03000292,03000293,03000301,03000302,03000303</t>
  </si>
  <si>
    <t>03003281</t>
  </si>
  <si>
    <t>032000051</t>
  </si>
  <si>
    <t xml:space="preserve">Acquire and Protect Red Oak Creek, Bentle Branch Creek, and Balcones Escarpment </t>
  </si>
  <si>
    <t>Acquire areas in the floodplain and protect environmentally sensitive areas and convert them into open space land</t>
  </si>
  <si>
    <t>12030109,12030102,12030105</t>
  </si>
  <si>
    <t>1203010502,1203010903,1203010503,1203010206</t>
  </si>
  <si>
    <t>120301020603,120301050301,120301020606,120301050201,120301090301</t>
  </si>
  <si>
    <t>03000089,03000092,03000178,03000181,03000297</t>
  </si>
  <si>
    <t>03002747</t>
  </si>
  <si>
    <t>Acquire areas in the floodplain and protect environmentally sensitive areas and convert them into open space land.</t>
  </si>
  <si>
    <t>032000052</t>
  </si>
  <si>
    <t>Ten Mile Creek Comprehensive Loss Reduction Program</t>
  </si>
  <si>
    <t>Develop a comprehensive loss reduction program, involving buy outs and relocation in areas along Ten Mile Creek to reduce losses and repetitive damages. Buyout structures that are in the floodplain. Land Acquisition for repetitive loss structures</t>
  </si>
  <si>
    <t>12030105</t>
  </si>
  <si>
    <t>1203010501,1203010502,1203010503</t>
  </si>
  <si>
    <t>120301050107,120301050201,120301050202,120301050108,120301050305,120301050203</t>
  </si>
  <si>
    <t>03000171,03000172,03000176,03000177,03000178,03000185</t>
  </si>
  <si>
    <t>03000013, 03000014, 03000021, 03000022</t>
  </si>
  <si>
    <t>03002564</t>
  </si>
  <si>
    <t>Dedicated Revenue Incl. Fees</t>
  </si>
  <si>
    <t>032000053</t>
  </si>
  <si>
    <t>Midway Property Acquisition and Elevation Program</t>
  </si>
  <si>
    <t>Acquire existing homes located in the identified special flood hazard area (the 100-year floodplain).</t>
  </si>
  <si>
    <t xml:space="preserve">Madison </t>
  </si>
  <si>
    <t>12030202</t>
  </si>
  <si>
    <t>1203020205,1203020206</t>
  </si>
  <si>
    <t>120302020601,120302020504</t>
  </si>
  <si>
    <t>03000401,03000405</t>
  </si>
  <si>
    <t>03002815</t>
  </si>
  <si>
    <t>032000071</t>
  </si>
  <si>
    <t>Wise County Repetitive Flood Loss Buyout Program</t>
  </si>
  <si>
    <t>Develop a buyout program for repetitive flood loss areas within the county</t>
  </si>
  <si>
    <t xml:space="preserve">Wise </t>
  </si>
  <si>
    <t>1203010308,1203010305,1203010401,1203010105,1203010402,1203010104,1203010202,1203010106,1203010403</t>
  </si>
  <si>
    <t>03000209</t>
  </si>
  <si>
    <t>032000070</t>
  </si>
  <si>
    <t>Walker County Voluntary Buyout Program</t>
  </si>
  <si>
    <t>The county and partnering jurisdictions will begin a voluntary buyout program for insured severe repetitive loss properties that are in the floodplain</t>
  </si>
  <si>
    <t>00000053, 03003392</t>
  </si>
  <si>
    <t>032000069</t>
  </si>
  <si>
    <t>Tarrant County Property Acquisition Program</t>
  </si>
  <si>
    <t xml:space="preserve">Create a Buyout Program for Repetitive Loss Properties </t>
  </si>
  <si>
    <t>032000050</t>
  </si>
  <si>
    <t xml:space="preserve">Hazard Hardening Retrofit for Polk County Facilities </t>
  </si>
  <si>
    <t>Flood-proofing, impact resistant windows, storm shutters, roof straps, structural bracing, low-flow plumbing fixtures, roll-up door reinforcement, grounding systems, surge-protection, data back-up systems, plumbing reinforcement and insulation, heat resi</t>
  </si>
  <si>
    <t xml:space="preserve">Polk </t>
  </si>
  <si>
    <t>12020002,12020006,12020007,12030202</t>
  </si>
  <si>
    <t>1203020210,1202000701,1203020211,1202000601,1202000204,1202000205,1202000602,1203020209,1202000203,1202000604,1203020212,1202000702</t>
  </si>
  <si>
    <t>03000423,03000424,03000425,03000426,03000433,03000434,03000435,03000436,03000437,03000439,03000440,03000441,03000442,03000443,03000445,03000446,03000447,03000448,03000449,03000450</t>
  </si>
  <si>
    <t>03000019, 03000020</t>
  </si>
  <si>
    <t>00000058, 03002554, 03003502, 03002519, 03003430</t>
  </si>
  <si>
    <t>032000067</t>
  </si>
  <si>
    <t>City of Kennedale Property Acquisition Program - Village Creek</t>
  </si>
  <si>
    <t>Acquire all private property located within the Village Creek 100-year floodplain in the City of Kennedale</t>
  </si>
  <si>
    <t>120301020403,120301020404,120301020405</t>
  </si>
  <si>
    <t>03000074,03000079,03000080</t>
  </si>
  <si>
    <t>03003586</t>
  </si>
  <si>
    <t>032000041</t>
  </si>
  <si>
    <t>Dallas County Land Use Program</t>
  </si>
  <si>
    <t>Continue to develop and maintain special use parks and green belt areas as flooding mitigation strategies &amp; further prohibiting development in the floodplain.</t>
  </si>
  <si>
    <t>032000090</t>
  </si>
  <si>
    <t>Parker County Flood and Dam Education</t>
  </si>
  <si>
    <t>Create and implement a community-wide educational campaign to educate residents about the NFIP and dam safety</t>
  </si>
  <si>
    <t xml:space="preserve">Parker </t>
  </si>
  <si>
    <t>12060201,12030101,12030102</t>
  </si>
  <si>
    <t>1206020111,1203010201,1206020106,1203010104,1206020112,1203010202,1206020113,1203010203,1206020110,1203010106</t>
  </si>
  <si>
    <t>03000027,03000028,03000035,03000038,03000049,03000050,03000051,03000053,03000054,03000055,03000057,03000058,03000059,03000060,03000061,03000062,03000063,03000064,03000065,03000066,03000067,03000069,03000070</t>
  </si>
  <si>
    <t>00003292, 03003491, 03003160, 00000122</t>
  </si>
  <si>
    <t>032000098</t>
  </si>
  <si>
    <t>Parker County Nature-Based Practices for Flood Control</t>
  </si>
  <si>
    <t>Implement the use of green infrastructure</t>
  </si>
  <si>
    <t>00000122, 03003491</t>
  </si>
  <si>
    <t>Implement the use of green infrastructure.</t>
  </si>
  <si>
    <t>032000056</t>
  </si>
  <si>
    <t>San Jacinto County Voluntary Property Acquisition &amp; Elevation Program</t>
  </si>
  <si>
    <t>Pursue voluntary acquisition projects for flood prone properties. Elevate homes in low lying or flood prone areas.</t>
  </si>
  <si>
    <t xml:space="preserve">San Jacinto </t>
  </si>
  <si>
    <t>1203020212</t>
  </si>
  <si>
    <t>120302021207,120302021201</t>
  </si>
  <si>
    <t>03000444,03000450</t>
  </si>
  <si>
    <t>03003515, 00000047</t>
  </si>
  <si>
    <t>032000058</t>
  </si>
  <si>
    <t>Acquisition of Repetitive Loss Properties in the Deep River Plantation Subdivision</t>
  </si>
  <si>
    <t>Acquire repetitive flood loss properties and properties prone to flooding in the Deep River Plantation Subdivision</t>
  </si>
  <si>
    <t>032000074</t>
  </si>
  <si>
    <t>City of Hurst Buyout Program</t>
  </si>
  <si>
    <t>107 total structures across the Lorean, Valley View, and Walker watersheds</t>
  </si>
  <si>
    <t>120301020506,120301020704,120301020505</t>
  </si>
  <si>
    <t>03000076,03000085,03000086</t>
  </si>
  <si>
    <t>03003588</t>
  </si>
  <si>
    <t>032000001</t>
  </si>
  <si>
    <t>Lavon Warning System</t>
  </si>
  <si>
    <t>Expand the Early Warning Sirens and Local Warning System to notify new populations of impending severe weather or imminent hazards to reduce the loss of life and mitigate the effects of the hazards</t>
  </si>
  <si>
    <t>12030106</t>
  </si>
  <si>
    <t>1203010603,1203010604</t>
  </si>
  <si>
    <t>120301060401,120301060307</t>
  </si>
  <si>
    <t>03000225,03000226</t>
  </si>
  <si>
    <t>03003139</t>
  </si>
  <si>
    <t>032000002</t>
  </si>
  <si>
    <t>Lindsay Flood Warning and Public Safety Improvements</t>
  </si>
  <si>
    <t>Citywide “reverse 911” to enable local emergency officials to notify emergency information pertaining to flood advisories, flood warnings, and flood evacuations.</t>
  </si>
  <si>
    <t>Cooke</t>
  </si>
  <si>
    <t>12030103,11130201</t>
  </si>
  <si>
    <t>1113020107,1203010304,1203010301</t>
  </si>
  <si>
    <t>120301030403,120301030106,111302010707</t>
  </si>
  <si>
    <t>03000102,03000111</t>
  </si>
  <si>
    <t>00003210</t>
  </si>
  <si>
    <t>032000006</t>
  </si>
  <si>
    <t>Houston County Stream and Rain Gauge Installation</t>
  </si>
  <si>
    <t>Install stream and rain gauges in flood prone areas and waterways as part of new alert notification system</t>
  </si>
  <si>
    <t xml:space="preserve">Houston </t>
  </si>
  <si>
    <t>12020002,12030201,12020001,12030202</t>
  </si>
  <si>
    <t>1203020207,1202000105,1202000201,1203020208,1202000204,1203020203,1203020104,1203020206,1202000202,1203020107,1202000107</t>
  </si>
  <si>
    <t>03000327,03000328,03000329,03000330,03000358,03000371,03000372,03000373,03000384,03000385,03000386,03000387,03000388,03000390,03000406,03000407,03000408,03000409,03000410,03000411,03000412,03000413,03000414,03000416,03000417,03000428</t>
  </si>
  <si>
    <t>00000128</t>
  </si>
  <si>
    <t>032000007</t>
  </si>
  <si>
    <t>Hunt County Flood Warning and Public Safety</t>
  </si>
  <si>
    <t>Adopt and Promote the program of “Turn Around Don’t Drown Campaign.” Implement early warning program.</t>
  </si>
  <si>
    <t>12030106,11140301,12030107,12010003,12010001</t>
  </si>
  <si>
    <t>1201000103,1201000104,1114030101,1201000101,1201000102,1203010701,1114030102,1201000301,1203010601</t>
  </si>
  <si>
    <t>03000207,03000208,03000241</t>
  </si>
  <si>
    <t>00000212</t>
  </si>
  <si>
    <t>032000009</t>
  </si>
  <si>
    <t>Leon County Local Flood Warning System</t>
  </si>
  <si>
    <t>This action proposes a local flood warning system to reduce the potential impacts of future flood events</t>
  </si>
  <si>
    <t>Leon</t>
  </si>
  <si>
    <t>12030201,12070103,12030202</t>
  </si>
  <si>
    <t>1207010304,1203020204,1203020106,1203020202,1207010305,1203020203,1203020104,1203020107,1203020201,1203020105,1207010303</t>
  </si>
  <si>
    <t>03000330,03000357,03000359,03000360,03000362,03000363,03000364,03000365,03000369,03000370,03000371,03000375,03000376,03000377,03000378,03000379,03000380,03000381,03000382,03000383,03000384,03000387,03000389,03000390,03000391</t>
  </si>
  <si>
    <t>00000132</t>
  </si>
  <si>
    <t>032000015</t>
  </si>
  <si>
    <t>Haslet Flood Warning System</t>
  </si>
  <si>
    <t>Install flood warning devices to low water crossing.</t>
  </si>
  <si>
    <t xml:space="preserve">Tarrant </t>
  </si>
  <si>
    <t>12030104,12030102</t>
  </si>
  <si>
    <t>1203010207,1203010205,1203010403</t>
  </si>
  <si>
    <t>120301040301,120301040302,120301020703,120301020503</t>
  </si>
  <si>
    <t>03000075,03000083,03000159,03000160</t>
  </si>
  <si>
    <t>03002832</t>
  </si>
  <si>
    <t>032000017</t>
  </si>
  <si>
    <t>Additional Low Water Crossing Flashing Lights and Automated Gates</t>
  </si>
  <si>
    <t>Duncan Perry Road between Ave K and Sherwood Drive, Riverside Pkwy LWC (lights already in place need gates added), SW 3rd from Phillips Ct to Dickey Road (gates being added in September 2021)</t>
  </si>
  <si>
    <t>Dallas</t>
  </si>
  <si>
    <t>1203010207,1203010206</t>
  </si>
  <si>
    <t>120301020603,120301020606,120301020607,120301020601,120301020706,120301020701,120301020702,120301020705,120301020605,120301020602</t>
  </si>
  <si>
    <t>03000077,03000078,03000087,03000088,03000089,03000091,03000092,03000093,03000094,03000095</t>
  </si>
  <si>
    <t>03000003, 03000004</t>
  </si>
  <si>
    <t>03002761</t>
  </si>
  <si>
    <t>032000016</t>
  </si>
  <si>
    <t>Additional Rain/Stream Gauges for 13 locations</t>
  </si>
  <si>
    <t>West Fork Trinity River at MacArthur Blvd, Bowman Creek at Mirabella Blvd, Cottonwood Creek at Robinson Road, Johnson Creek at Duncan Perry Road, Foster Branch at Seeton Road, Mountain Creek at county road FM 661, Carrier Parkway underneath I-20, Robinso</t>
  </si>
  <si>
    <t>032000012</t>
  </si>
  <si>
    <t>Creek Level Monitoring Systems and Weather Stations Installation</t>
  </si>
  <si>
    <t>Install creek level monitoring systems and weather stations</t>
  </si>
  <si>
    <t>032000018</t>
  </si>
  <si>
    <t>Create improved gauge notification system. Increased Public Awareness prior to occurrences and during flooding.</t>
  </si>
  <si>
    <t>12030106,11140101,12030103,11130210</t>
  </si>
  <si>
    <t>1114010101,1203010602,1203010303,1113021004,1113021002,1113021003,1114010102,1114010105,1203010307,1203010603,1203010302,1114010104,1113021005,1203010601</t>
  </si>
  <si>
    <t>03000103,03000104,03000108,03000120,03000121,03000122,03000123,03000129,03000131,03000132,03000210,03000211,03000212,03000213,03000215,03000220,03000221</t>
  </si>
  <si>
    <t>032000022</t>
  </si>
  <si>
    <t>Flood Protection Ordinance Updates</t>
  </si>
  <si>
    <t>Develop and Implement a City and Town flood protection ordinance</t>
  </si>
  <si>
    <t>Denton</t>
  </si>
  <si>
    <t>1203010308,1203010309,1203010307,1203010310</t>
  </si>
  <si>
    <t>120301030905,120301030705,120301030904,120301030906,120301030902,120301031003,120301030703,120301031001,120301030805,120301030903</t>
  </si>
  <si>
    <t>03000130,03000133,03000138,03000140,03000141,03000142,03000143,03000144,03000145,03000147</t>
  </si>
  <si>
    <t>03002487, 03002740, 03002414, 03003350, 03003359, 03003352</t>
  </si>
  <si>
    <t>032000025</t>
  </si>
  <si>
    <t>Caney City Floodproofing Ordinances</t>
  </si>
  <si>
    <t>Implement ordinances to ensure new housing developments meet current floodproofing, as well as ensure that critical facilities owned by jurisdiction are protected from flood.</t>
  </si>
  <si>
    <t>Henderson</t>
  </si>
  <si>
    <t>1203010703</t>
  </si>
  <si>
    <t>120301070307,120301070309</t>
  </si>
  <si>
    <t>03000262,03000264</t>
  </si>
  <si>
    <t>03002892</t>
  </si>
  <si>
    <t>032000026</t>
  </si>
  <si>
    <t>Leon County Floodplain Construction Restrictions Re-Evaluation</t>
  </si>
  <si>
    <t>This action proposes a re-evaluation of all existing floodplain construction restrictions to identify strengths and weaknesses in order to reduce future damages during flood events</t>
  </si>
  <si>
    <t>032000028</t>
  </si>
  <si>
    <t>San Jacinto County Ordinance to Control Location of Development</t>
  </si>
  <si>
    <t>Strengthen ordinance(s)/code(s) to control location of development, especially in low lying flood hazard areas</t>
  </si>
  <si>
    <t>12040103,12030202</t>
  </si>
  <si>
    <t>1203020211,1204010303,1203020212</t>
  </si>
  <si>
    <t>120302021104,120302021105,120401030307,120302021207,120302021201</t>
  </si>
  <si>
    <t>03000441,03000442,03000444,03000450</t>
  </si>
  <si>
    <t>03000021, 03000022, 03000025, 03000026</t>
  </si>
  <si>
    <t>00000047, 03003515, 00003513, 03003514</t>
  </si>
  <si>
    <t>032000029</t>
  </si>
  <si>
    <t>Montague County Floodplain Policy Update</t>
  </si>
  <si>
    <t>Increase freeboard requirements for permitting structures in the SFHA; Update local flood ordinance to prohibit granting of variance in SFHA</t>
  </si>
  <si>
    <t xml:space="preserve">Montague </t>
  </si>
  <si>
    <t>12030103,12030104,12030101,11130209,11130201</t>
  </si>
  <si>
    <t>1113020905,1203010305,1203010401,1203010105,1113020107,1203010104,1203010301,1113020102,1113020105</t>
  </si>
  <si>
    <t>03000021,03000032,03000033,03000034,03000039,03000040,03000041,03000042,03000043,03000115,03000116,03000117,03000119,03000150,03000151,03000152,03000165,03000166</t>
  </si>
  <si>
    <t>03000011, 03000012, 03000021, 03000022, 03000025, 03000026</t>
  </si>
  <si>
    <t>00000191</t>
  </si>
  <si>
    <t>032000031</t>
  </si>
  <si>
    <t>Wills Point Structure Permitting Requirement Update</t>
  </si>
  <si>
    <t>Increase freeboard requirements for permitting structures in the SFHA; Adopt a “no-rise” in BFE in the 100-year floodplain; Update local flood ordinance</t>
  </si>
  <si>
    <t>Van Zandt</t>
  </si>
  <si>
    <t>12030107,12010001</t>
  </si>
  <si>
    <t>1203010702,1201000105</t>
  </si>
  <si>
    <t>120301070203,120100010501</t>
  </si>
  <si>
    <t>03000253</t>
  </si>
  <si>
    <t>00002589</t>
  </si>
  <si>
    <t>032000034</t>
  </si>
  <si>
    <t>City of Sachse Parks Construction Along Low Lying Areas</t>
  </si>
  <si>
    <t>Establish city parks along low-lying areas</t>
  </si>
  <si>
    <t>1203010604</t>
  </si>
  <si>
    <t>120301060406,120301060408,120301060403</t>
  </si>
  <si>
    <t>03000205,03000229,03000230</t>
  </si>
  <si>
    <t>03003577</t>
  </si>
  <si>
    <t>Establish city parks along low-lying areas.</t>
  </si>
  <si>
    <t>032000035</t>
  </si>
  <si>
    <t xml:space="preserve">Carrollton Targeted Flood Remediation </t>
  </si>
  <si>
    <t>Plan for and establish City-owned stand-by contracts for targeted flood remediation of private homes if authorized by City Administration.</t>
  </si>
  <si>
    <t>12030103,12030104,12030105</t>
  </si>
  <si>
    <t>1203010501,1203010310,1203010403</t>
  </si>
  <si>
    <t>120301040307,120301031002,120301031005,120301031004,120301031003,120301031001,120301050103</t>
  </si>
  <si>
    <t>03000145,03000146,03000147,03000148,03000149,03000167,03000170</t>
  </si>
  <si>
    <t>03000013, 03000014, 03000025, 03000026</t>
  </si>
  <si>
    <t>03003353</t>
  </si>
  <si>
    <t>032000036</t>
  </si>
  <si>
    <t>Sunnyvale Floodplain Preservation Program</t>
  </si>
  <si>
    <t>Restrict future development in high risk areas.</t>
  </si>
  <si>
    <t>1203010605,1203010604</t>
  </si>
  <si>
    <t>120301060409,120301060501,120301060503</t>
  </si>
  <si>
    <t>03000231,03000232,03000234</t>
  </si>
  <si>
    <t>03002565</t>
  </si>
  <si>
    <t>032000037</t>
  </si>
  <si>
    <t>Itasca Zoning Regulations and Land Use Planning Mechanisms</t>
  </si>
  <si>
    <t>Establish zoning regulations to prohibit residential construction in flood prone areas. Implement strategic land-use planning mechanisms to ensure flood-resistant development occurs in flood-prone areas</t>
  </si>
  <si>
    <t>Hill</t>
  </si>
  <si>
    <t>12030109,12060202</t>
  </si>
  <si>
    <t>1203010901,1206020205</t>
  </si>
  <si>
    <t>120602020501,120301090107</t>
  </si>
  <si>
    <t>03000319</t>
  </si>
  <si>
    <t>00002606</t>
  </si>
  <si>
    <t>032000042</t>
  </si>
  <si>
    <t>Houston County Maintenance Program</t>
  </si>
  <si>
    <t>Devleop a maintenance program to clear debris from bridges, box culverts, and drainage systems throughout. Implement program to clear debris from flood-prone areas, bridges, drains and culverts to prevent overtopping and backup during flash floods</t>
  </si>
  <si>
    <t>Houston</t>
  </si>
  <si>
    <t>03000029, 03000030</t>
  </si>
  <si>
    <t>032000044</t>
  </si>
  <si>
    <t>Rowlett Creek Tributary Maintenance Program</t>
  </si>
  <si>
    <t>Develop a maintenance program including routine channel maintenance and erosion control for Rowlett Creek Tributary (Stream 2D13). Keep creek and inlets clear of debris and overgrown vegetation.</t>
  </si>
  <si>
    <t>120301060409,120301060402,120301060406,120301060407,120301050105,120301060408,120301060501,120301060403</t>
  </si>
  <si>
    <t>03000174,03000204,03000205,03000206,03000229,03000230,03000231,03000232</t>
  </si>
  <si>
    <t>032000045</t>
  </si>
  <si>
    <t>Addison-Carrollton Debris Cleaning Program</t>
  </si>
  <si>
    <t>Develop and implement a program for clearing debris from bridges, drains and culverts.</t>
  </si>
  <si>
    <t>120301040307,120301031002,120301031005,120301031004,120301031003,120301031001,120301050104,120301050103</t>
  </si>
  <si>
    <t>03000145,03000146,03000147,03000148,03000149,03000167,03000170,03000173</t>
  </si>
  <si>
    <t>00000156, 03003353</t>
  </si>
  <si>
    <t>032000047</t>
  </si>
  <si>
    <t>Weatherford Biannual Dam Inspection Program</t>
  </si>
  <si>
    <t>Create and implement a biannual inspection program to inspect the city-owned dams to help prevent dam failure</t>
  </si>
  <si>
    <t>Parker</t>
  </si>
  <si>
    <t>12060201,12030102</t>
  </si>
  <si>
    <t>1203010201,1206020112,1203010202</t>
  </si>
  <si>
    <t>120301020205,120602011201,120301020103,120301020203,120301020206,120301020207,120301020204</t>
  </si>
  <si>
    <t>03000054,03000059,03000060,03000061,03000062,03000063</t>
  </si>
  <si>
    <t>03000033, 03000034</t>
  </si>
  <si>
    <t>00003292</t>
  </si>
  <si>
    <t>032000048</t>
  </si>
  <si>
    <t>Richland Hills Semi-Annual Levee Inspections</t>
  </si>
  <si>
    <t>Prepare an inspection program of the levee to look for any maintenance problems or levee failure issues</t>
  </si>
  <si>
    <t>1203010205</t>
  </si>
  <si>
    <t>120301020506,120301020505,120301020503</t>
  </si>
  <si>
    <t>03000083,03000085,03000086</t>
  </si>
  <si>
    <t>03003560</t>
  </si>
  <si>
    <t>032000054</t>
  </si>
  <si>
    <t>Montague County Property Acquisition and Land Preservation Program</t>
  </si>
  <si>
    <t>Acquire and preserve open space adjacent to floodplain areas.</t>
  </si>
  <si>
    <t>032000055</t>
  </si>
  <si>
    <t>Montague County Sewage Treatment Plants and Sewage Lift Stations Flood-Proofing Program</t>
  </si>
  <si>
    <t>Flood-proof sewage treatment plants in flood hazard / low-lying areas within Region 3. Raise electrical components of sewage lift stations above the Base Flood Elevation (BFE)</t>
  </si>
  <si>
    <t>032000057</t>
  </si>
  <si>
    <t>Johnson County Acquisition of Flood Prone Structures</t>
  </si>
  <si>
    <t>Acquire, relocate, and/or elevate flood prone structures</t>
  </si>
  <si>
    <t xml:space="preserve">Johnson </t>
  </si>
  <si>
    <t>12030109,12060201,12030102,12060202</t>
  </si>
  <si>
    <t>1203010901,1206020203,1203010204,1206020202,1206020113,1203010203,1203010206,1206020205</t>
  </si>
  <si>
    <t>03000065,03000066,03000067,03000068,03000072,03000073,03000087,03000088,03000089,03000090,03000091,03000313,03000314,03000315,03000318,03000319</t>
  </si>
  <si>
    <t>00000104</t>
  </si>
  <si>
    <t>032000063</t>
  </si>
  <si>
    <t>Grayson County Buyout of Repetitive Flood Properties</t>
  </si>
  <si>
    <t>Buyout of repetitive flood properties, which includes any structures found to be located in flood areas that aren't incorporated in NFIP areas.</t>
  </si>
  <si>
    <t xml:space="preserve">Grayson </t>
  </si>
  <si>
    <t>032000064</t>
  </si>
  <si>
    <t>Terrell Property Acquisition Program</t>
  </si>
  <si>
    <t>Acquire high risk and repetitive flood-prone structures</t>
  </si>
  <si>
    <t>1203010701</t>
  </si>
  <si>
    <t>120301070105,120301070103,120301070106,120301070107,120301070101,120301070102</t>
  </si>
  <si>
    <t>03000240,03000241,03000242,03000244,03000245,03000246</t>
  </si>
  <si>
    <t>03002666</t>
  </si>
  <si>
    <t>032000065</t>
  </si>
  <si>
    <t>Leon County Property Acquisition Program</t>
  </si>
  <si>
    <t>Acquire any repetitive loss structures located below the high hazard dams and homes located in the floodplain.</t>
  </si>
  <si>
    <t xml:space="preserve">Leon </t>
  </si>
  <si>
    <t>032000072</t>
  </si>
  <si>
    <t>City of Chico Property Acquisition Program</t>
  </si>
  <si>
    <t>City will acquire property and structures in the flood zone along Dry Creek and its tributaries and remove structures to prevent loss of life and property during flooding events.</t>
  </si>
  <si>
    <t>Wise</t>
  </si>
  <si>
    <t>12030101</t>
  </si>
  <si>
    <t>1203010104</t>
  </si>
  <si>
    <t>120301010410,120301010411</t>
  </si>
  <si>
    <t>03000030,03000031</t>
  </si>
  <si>
    <t>03002960</t>
  </si>
  <si>
    <t>032000073</t>
  </si>
  <si>
    <t>Town Creek Warren Park Extension (Property Acquisition Program)</t>
  </si>
  <si>
    <t>Create a buyout program</t>
  </si>
  <si>
    <t>Tarrant</t>
  </si>
  <si>
    <t>12030109,12030102,12060202</t>
  </si>
  <si>
    <t>1203010901,1203010204,1206020202,1203010203,1203010206</t>
  </si>
  <si>
    <t>120301020401,120602020202,120301090101,120301020304,120301020604,120301020402</t>
  </si>
  <si>
    <t>03000068,03000072,03000073,03000090,03000313</t>
  </si>
  <si>
    <t>00003009</t>
  </si>
  <si>
    <t>032000078</t>
  </si>
  <si>
    <t>Glenn Heights-Seagoville-Wilmer Flood Safety Improvements and Education</t>
  </si>
  <si>
    <t>Educate community on the dangers of low water crossings through the installation of warning signs and promotion of "Turn Around, Don't Drown" Program</t>
  </si>
  <si>
    <t>1203010605,1203010502,1203010503</t>
  </si>
  <si>
    <t>120301050301,120301050204,120301050202,120301060505,120301060507,120301050205,120301050305,120301050203</t>
  </si>
  <si>
    <t>03000171,03000172,03000179,03000180,03000181,03000185,03000236,03000238</t>
  </si>
  <si>
    <t>03002748, 03003579, 03002566</t>
  </si>
  <si>
    <t>032000079</t>
  </si>
  <si>
    <t>Krum "Turn Around Don't Drown" Campaign</t>
  </si>
  <si>
    <t>Implement "Turn Around, Don't Drown" campaign.</t>
  </si>
  <si>
    <t>1203010308</t>
  </si>
  <si>
    <t>120301030803,120301030801</t>
  </si>
  <si>
    <t>03000134,03000136</t>
  </si>
  <si>
    <t>03002413</t>
  </si>
  <si>
    <t>032000080</t>
  </si>
  <si>
    <t>Fannin County Flood Safety Education</t>
  </si>
  <si>
    <t>Education programs such as “Turn around Don’t Drown.” Work with local newspaper to run flood safety information. Public education via water bills, social media, and webpage to promote flood safety.</t>
  </si>
  <si>
    <t>12030106,11140101,11140301,11140102</t>
  </si>
  <si>
    <t>1114010108,1114030103,1114010101,1114030101,1114010106,1114010103,1114010102,1114010105,1114010202,1114030102,1114010104,1203010601</t>
  </si>
  <si>
    <t>03000207,03000208,03000209,03000210</t>
  </si>
  <si>
    <t>032000081</t>
  </si>
  <si>
    <t>Fannin County Flood Insurance Education</t>
  </si>
  <si>
    <t>Develop and distribute information about the availability and need for flood insurance. Public awareness of NFIP.</t>
  </si>
  <si>
    <t>032000082</t>
  </si>
  <si>
    <t>Grayson County Flood Insurance and Flood Safety Education Program</t>
  </si>
  <si>
    <t>Educate residents on NFIP program and importance of purchasing flood insurance. Turn Around Don’t Drown Campaign. Educate property owners near high hazard dams of potential dam failure. Better inform residents of mitigation activities to implement in h</t>
  </si>
  <si>
    <t>032000085</t>
  </si>
  <si>
    <t>Houston County Flood Insurance and Dam Education Program</t>
  </si>
  <si>
    <t>Develop and implement NFIP public education program for residents affected by high flood risk areas. Educate the Public on mitigation activities that can help protect their properties in the event of structural failures and extreme flooding.</t>
  </si>
  <si>
    <t>032000089</t>
  </si>
  <si>
    <t>Montague County Flood Education</t>
  </si>
  <si>
    <t>Implement a flood awareness program by providing FEMA / NFIP materials to mortgage lenders, real estate agents and insurance agents and place them in local libraries.</t>
  </si>
  <si>
    <t>032000091</t>
  </si>
  <si>
    <t>Livingston Flood Damage Mitigation Educational Program</t>
  </si>
  <si>
    <t>Establish an educational program to teach citizens how to mitigate flood damage to their property</t>
  </si>
  <si>
    <t>1203020210</t>
  </si>
  <si>
    <t>120302021005</t>
  </si>
  <si>
    <t>03000436</t>
  </si>
  <si>
    <t>03003502</t>
  </si>
  <si>
    <t>032000096</t>
  </si>
  <si>
    <t>City of Chico NFIP Education Program</t>
  </si>
  <si>
    <t>Distribute information to downstream property owners educating homeowners about the National Flood Insurance Program.</t>
  </si>
  <si>
    <t>032000099</t>
  </si>
  <si>
    <t>Krugerville waterways stabilization program</t>
  </si>
  <si>
    <t>Develop waterways stabilization program</t>
  </si>
  <si>
    <t>1203010309,1203010304,1203010307</t>
  </si>
  <si>
    <t>120301030705,120301030406,120301030901,120301030902,120301030704</t>
  </si>
  <si>
    <t>03000114,03000131,03000133,03000139,03000140</t>
  </si>
  <si>
    <t>03002412</t>
  </si>
  <si>
    <t>032000101</t>
  </si>
  <si>
    <t>Lewisville Storm Water Utility Fee</t>
  </si>
  <si>
    <t>Conduct a study to evaluate the implementation of levying a storm water fee for developers to fund developments to the storm water drainage systems</t>
  </si>
  <si>
    <t>12030103,12030104</t>
  </si>
  <si>
    <t>1203010308,1203010309,1203010310,1203010403</t>
  </si>
  <si>
    <t>120301040307,120301031002,120301030906,120301031003,120301031001,120301030805</t>
  </si>
  <si>
    <t>03000138,03000144,03000145,03000146,03000147,03000167</t>
  </si>
  <si>
    <t>03000041, 03000042</t>
  </si>
  <si>
    <t>032000102</t>
  </si>
  <si>
    <t>City of Retreat NFIP Floodplain Ordinance</t>
  </si>
  <si>
    <t>Develop a floodplain ordinance that meets or exceeds FEMA's minimum standards</t>
  </si>
  <si>
    <t>Navarro</t>
  </si>
  <si>
    <t>120301080403,120301080401,120301090405,120301080206</t>
  </si>
  <si>
    <t>03000283,03000290,03000292,03000302</t>
  </si>
  <si>
    <t>03002635</t>
  </si>
  <si>
    <t>032000103</t>
  </si>
  <si>
    <t>City of Streetman NFIP Floodplain Ordinance</t>
  </si>
  <si>
    <t>Freestone,Navarro</t>
  </si>
  <si>
    <t>12030201,12030108</t>
  </si>
  <si>
    <t>1203020101,1203010804</t>
  </si>
  <si>
    <t>120301080403,120302010106,120301080402</t>
  </si>
  <si>
    <t>03000291,03000292,03000336</t>
  </si>
  <si>
    <t>03002600</t>
  </si>
  <si>
    <t>032000104</t>
  </si>
  <si>
    <t>City of Alma NFIP Floodplain Ordinance</t>
  </si>
  <si>
    <t>Ellis</t>
  </si>
  <si>
    <t>12030109,12030105</t>
  </si>
  <si>
    <t>1203010904,1203010504</t>
  </si>
  <si>
    <t>120301050404,120301090401</t>
  </si>
  <si>
    <t>03000199,03000325</t>
  </si>
  <si>
    <t>03002750</t>
  </si>
  <si>
    <t>032000105</t>
  </si>
  <si>
    <t>City of Alvord NFIP Floodplain Ordinance</t>
  </si>
  <si>
    <t>1203010105</t>
  </si>
  <si>
    <t>120301010507,120301010509</t>
  </si>
  <si>
    <t>03000042,03000044</t>
  </si>
  <si>
    <t>03002958</t>
  </si>
  <si>
    <t>032000106</t>
  </si>
  <si>
    <t>City of Angus NFIP Floodplain Ordinance</t>
  </si>
  <si>
    <t>12030108</t>
  </si>
  <si>
    <t>1203010804</t>
  </si>
  <si>
    <t>120301080403,120301080401</t>
  </si>
  <si>
    <t>03000290,03000292</t>
  </si>
  <si>
    <t>03002572</t>
  </si>
  <si>
    <t>032000107</t>
  </si>
  <si>
    <t>City of Bedias NFIP Floodplain Ordinance</t>
  </si>
  <si>
    <t>1203020204,1203020205</t>
  </si>
  <si>
    <t>120302020501,120302020407</t>
  </si>
  <si>
    <t>03000374,03000398</t>
  </si>
  <si>
    <t>03003304</t>
  </si>
  <si>
    <t>032000108</t>
  </si>
  <si>
    <t>City of Bynum NFIP Floodplain Ordinance</t>
  </si>
  <si>
    <t>1203010801</t>
  </si>
  <si>
    <t>03000273,03000275</t>
  </si>
  <si>
    <t>03002597</t>
  </si>
  <si>
    <t>032000109</t>
  </si>
  <si>
    <t>Carl's Corner NFIP Floodplain Ordinance</t>
  </si>
  <si>
    <t>12030108,12060202</t>
  </si>
  <si>
    <t>1203010801,1206020205</t>
  </si>
  <si>
    <t>120301080105,120602020502,120301080104</t>
  </si>
  <si>
    <t>03000271,03000272</t>
  </si>
  <si>
    <t>00002598</t>
  </si>
  <si>
    <t>032000110</t>
  </si>
  <si>
    <t>City of Combine NFIP Floodplain Ordinance</t>
  </si>
  <si>
    <t>Dallas,Kaufman</t>
  </si>
  <si>
    <t>1203010605,1203010502</t>
  </si>
  <si>
    <t>120301060507,120301050205</t>
  </si>
  <si>
    <t>03000180,03000238</t>
  </si>
  <si>
    <t>03003578</t>
  </si>
  <si>
    <t>032000111</t>
  </si>
  <si>
    <t>Cayote Flats NFIP Floodplain Ordinance</t>
  </si>
  <si>
    <t>Johnson</t>
  </si>
  <si>
    <t>1203010901,1206020202</t>
  </si>
  <si>
    <t>120301090101,120301090106,120602020204</t>
  </si>
  <si>
    <t>03000313,03000318</t>
  </si>
  <si>
    <t>00003263</t>
  </si>
  <si>
    <t>032000112</t>
  </si>
  <si>
    <t>City of Dorchester NFIP Floodplain Ordinance</t>
  </si>
  <si>
    <t>12030106,11140101,12030103</t>
  </si>
  <si>
    <t>1114010101,1203010602,1203010302</t>
  </si>
  <si>
    <t>120301060201,120301030203,111401010101</t>
  </si>
  <si>
    <t>03000120,03000211</t>
  </si>
  <si>
    <t>00003242</t>
  </si>
  <si>
    <t>032000114</t>
  </si>
  <si>
    <t>City of Emhouse NFIP Floodplain Ordinance</t>
  </si>
  <si>
    <t>12030109</t>
  </si>
  <si>
    <t>1203010904</t>
  </si>
  <si>
    <t>120301090404,120301090402</t>
  </si>
  <si>
    <t>03000301,03000326</t>
  </si>
  <si>
    <t>03002603</t>
  </si>
  <si>
    <t>032000115</t>
  </si>
  <si>
    <t>City of Eureka NFIP Floodplain Ordinance</t>
  </si>
  <si>
    <t>1203010904,1203010804</t>
  </si>
  <si>
    <t>120301090407,120301080404,120301090406,120301080405</t>
  </si>
  <si>
    <t>03000293,03000294,03000303,03000304</t>
  </si>
  <si>
    <t>03003282</t>
  </si>
  <si>
    <t>032000116</t>
  </si>
  <si>
    <t>City of Goodlow NFIP Floodplain Ordinance</t>
  </si>
  <si>
    <t>1203010505</t>
  </si>
  <si>
    <t>120301050503</t>
  </si>
  <si>
    <t>03000191</t>
  </si>
  <si>
    <t>03003283</t>
  </si>
  <si>
    <t>032000117</t>
  </si>
  <si>
    <t>Grays Prairie NFIP Floodplain Ordinance</t>
  </si>
  <si>
    <t>Kaufman</t>
  </si>
  <si>
    <t>12030107,12030105</t>
  </si>
  <si>
    <t>1203010504,1203010701</t>
  </si>
  <si>
    <t>120301050405,120301050406,120301070110,120301070108</t>
  </si>
  <si>
    <t>03000200,03000201,03000247,03000249</t>
  </si>
  <si>
    <t>03002660</t>
  </si>
  <si>
    <t>032000118</t>
  </si>
  <si>
    <t>City of Hebron NFIP Floodplain Ordinance</t>
  </si>
  <si>
    <t>120301031003</t>
  </si>
  <si>
    <t>03000147</t>
  </si>
  <si>
    <t>03003358</t>
  </si>
  <si>
    <t>032000119</t>
  </si>
  <si>
    <t>City of Iola NFIP Floodplain Ordinance</t>
  </si>
  <si>
    <t>12070103,12030202</t>
  </si>
  <si>
    <t>1203020204,1207010306</t>
  </si>
  <si>
    <t>120701030604,120302020405,120701030601</t>
  </si>
  <si>
    <t>03000394</t>
  </si>
  <si>
    <t>00003186</t>
  </si>
  <si>
    <t>032000120</t>
  </si>
  <si>
    <t>City of Kirvin NFIP Floodplain Ordinance</t>
  </si>
  <si>
    <t>Freestone</t>
  </si>
  <si>
    <t>12030201</t>
  </si>
  <si>
    <t>1203020101</t>
  </si>
  <si>
    <t>120302010103,120302010105</t>
  </si>
  <si>
    <t>03000333,03000335</t>
  </si>
  <si>
    <t>03002463</t>
  </si>
  <si>
    <t>032000121</t>
  </si>
  <si>
    <t>City of Latexo NFIP Floodplain Ordinance</t>
  </si>
  <si>
    <t>1203020107</t>
  </si>
  <si>
    <t>120302010705</t>
  </si>
  <si>
    <t>03000328</t>
  </si>
  <si>
    <t>03002533</t>
  </si>
  <si>
    <t>032000122</t>
  </si>
  <si>
    <t>City of Leona NFIP Floodplain Ordinance</t>
  </si>
  <si>
    <t>1203020202</t>
  </si>
  <si>
    <t>120302020202</t>
  </si>
  <si>
    <t>03000380</t>
  </si>
  <si>
    <t>03002642</t>
  </si>
  <si>
    <t>032000123</t>
  </si>
  <si>
    <t>City of Midway NFIP Floodplain Ordinance</t>
  </si>
  <si>
    <t>Madison</t>
  </si>
  <si>
    <t>032000137</t>
  </si>
  <si>
    <t>Mobile City NFIP Floodplain Ordinance</t>
  </si>
  <si>
    <t>Rockwall</t>
  </si>
  <si>
    <t>120301060401</t>
  </si>
  <si>
    <t>03000226</t>
  </si>
  <si>
    <t>03003165</t>
  </si>
  <si>
    <t>032000124</t>
  </si>
  <si>
    <t>City of Mustang NFIP Floodplain Ordinance</t>
  </si>
  <si>
    <t>120301080403</t>
  </si>
  <si>
    <t>03000292</t>
  </si>
  <si>
    <t>03002632</t>
  </si>
  <si>
    <t>032000125</t>
  </si>
  <si>
    <t>City of Nevada NFIP Floodplain Ordinance</t>
  </si>
  <si>
    <t>Collin</t>
  </si>
  <si>
    <t>12030106,12010001</t>
  </si>
  <si>
    <t>1201000103,1203010603,1203010604</t>
  </si>
  <si>
    <t>120301060401,120301060307,120100010301</t>
  </si>
  <si>
    <t>00002657</t>
  </si>
  <si>
    <t>032000126</t>
  </si>
  <si>
    <t>Oak Grove NFIP Floodplain Ordinance</t>
  </si>
  <si>
    <t>120301070109,120301070108</t>
  </si>
  <si>
    <t>03000247,03000248</t>
  </si>
  <si>
    <t>03002661</t>
  </si>
  <si>
    <t>032000127</t>
  </si>
  <si>
    <t>Oak Valley NFIP Floodplain Ordinance</t>
  </si>
  <si>
    <t>1203010802</t>
  </si>
  <si>
    <t>120301080206</t>
  </si>
  <si>
    <t>03000283</t>
  </si>
  <si>
    <t>03002633</t>
  </si>
  <si>
    <t>032000128</t>
  </si>
  <si>
    <t>City of Penelope NFIP Floodplain Ordinance</t>
  </si>
  <si>
    <t>120301080106</t>
  </si>
  <si>
    <t>03000273</t>
  </si>
  <si>
    <t>03002609</t>
  </si>
  <si>
    <t>032000129</t>
  </si>
  <si>
    <t>Post Oak Bend NFIP Floodplain Ordinance</t>
  </si>
  <si>
    <t>120301070106,120301070107</t>
  </si>
  <si>
    <t>03000245,03000246</t>
  </si>
  <si>
    <t>03002663</t>
  </si>
  <si>
    <t>032000130</t>
  </si>
  <si>
    <t>Providence Village NFIP Floodplain Ordinance</t>
  </si>
  <si>
    <t>1203010309,1203010307</t>
  </si>
  <si>
    <t>120301030705,120301030902,120301030704</t>
  </si>
  <si>
    <t>03000131,03000133,03000140</t>
  </si>
  <si>
    <t>03003205</t>
  </si>
  <si>
    <t>032000132</t>
  </si>
  <si>
    <t>City of Rosser NFIP Floodplain Ordinance</t>
  </si>
  <si>
    <t>1203010504</t>
  </si>
  <si>
    <t>120301050402,120301050405,120301050403</t>
  </si>
  <si>
    <t>03000197,03000198,03000200</t>
  </si>
  <si>
    <t>03003383</t>
  </si>
  <si>
    <t>032000133</t>
  </si>
  <si>
    <t>City of Tehuacana NFIP Floodplain Ordinance</t>
  </si>
  <si>
    <t>Limestone</t>
  </si>
  <si>
    <t>12030201,12070103,12030108</t>
  </si>
  <si>
    <t>1207010301,1203010803,1203020101</t>
  </si>
  <si>
    <t>120701030104,120301080303,120302010101</t>
  </si>
  <si>
    <t>03000286,03000331</t>
  </si>
  <si>
    <t>00002949</t>
  </si>
  <si>
    <t>032000113</t>
  </si>
  <si>
    <t>Draper NFIP Floodplain Ordinance</t>
  </si>
  <si>
    <t>120301040304</t>
  </si>
  <si>
    <t>03000162</t>
  </si>
  <si>
    <t>03003422</t>
  </si>
  <si>
    <t>032000134</t>
  </si>
  <si>
    <t>City of Dallas Buyout of Repetitive Loss Properties</t>
  </si>
  <si>
    <t>Develop a buyout program for repetitive loss properties within the city.</t>
  </si>
  <si>
    <t>12030106,12030103,12030102,12030105</t>
  </si>
  <si>
    <t>1203010501,1203010605,1203010207,1203010502,1203010604,1203010310,1203010206</t>
  </si>
  <si>
    <t>03002819</t>
  </si>
  <si>
    <t>032000135</t>
  </si>
  <si>
    <t>City of Fort Worth HROM Program</t>
  </si>
  <si>
    <t>Implement a Hazardous Roadway Overtopping Mitigation (HROM) Program to prioritize hazardous roadway overtopping and identify acceptable, affordable, and effective solutions for construction to maximize impact of available funding and reduce risks.</t>
  </si>
  <si>
    <t>12030104,12030101,12030102</t>
  </si>
  <si>
    <t>1203010201,1203010204,1203010207,1203010205,1203010202,1203010203,1203010206,1203010106,1203010403</t>
  </si>
  <si>
    <t>03000013, 03000014, 03000031, 03000032</t>
  </si>
  <si>
    <t>03002831</t>
  </si>
  <si>
    <t>032000136</t>
  </si>
  <si>
    <t>City of Lindsay Flood Monitoring System</t>
  </si>
  <si>
    <t>Install flood monitoring equipment throughout the City of Lindsay.</t>
  </si>
  <si>
    <t>Entity Budget/Funds</t>
  </si>
  <si>
    <t>032000131</t>
  </si>
  <si>
    <t>Town of Road Runner NFIP Floodplain Ordinance</t>
  </si>
  <si>
    <t>120301030404</t>
  </si>
  <si>
    <t>03000112</t>
  </si>
  <si>
    <t>03002987</t>
  </si>
  <si>
    <t>032000138</t>
  </si>
  <si>
    <t>City of Fort Worth Open Space Conservation</t>
  </si>
  <si>
    <t>Acquire open space to preserve floodplains and upland watershed areas.</t>
  </si>
  <si>
    <t>Acquire open space to preserve floodplains and upland watershed areas</t>
  </si>
  <si>
    <t>032000139</t>
  </si>
  <si>
    <t>City of Burleson Flood Warning and Safety Improvements</t>
  </si>
  <si>
    <t>Safety improvements at SE Tarrant Ave, N Warren St, SW Johnson Ave, and SE Newton Dr. Safety improvements may include, but are not limited to, high-water warning flashers, staff gauges, flood hazard signs, and additional light fixtures.</t>
  </si>
  <si>
    <t>1203010204,1203010203</t>
  </si>
  <si>
    <t>120301020401,120301020304,120301020402</t>
  </si>
  <si>
    <t>03000068,03000072,03000073</t>
  </si>
  <si>
    <t>032000027</t>
  </si>
  <si>
    <t xml:space="preserve">Rockwall County Flood Prevention Ordinance </t>
  </si>
  <si>
    <t>Update Flood Prevention ordinance, adopting a “no-rise” in Base Flood Elevation in the 100-year floodplain</t>
  </si>
  <si>
    <t>032000094</t>
  </si>
  <si>
    <t>Van Zandt County Flood Safety Improvements and Education</t>
  </si>
  <si>
    <t>Educate community on the dangers of low water crossings</t>
  </si>
  <si>
    <t xml:space="preserve">Van Zandt </t>
  </si>
  <si>
    <t>12030107,12020001,12010001</t>
  </si>
  <si>
    <t>1203010702,1201000106,1202000102,1201000104,1203010703,1201000105,1202000103,1202000101</t>
  </si>
  <si>
    <t>03000239,03000252,03000253,03000254,03000255,03000257,03000259,03000260,03000261,03000262</t>
  </si>
  <si>
    <t>00000110</t>
  </si>
  <si>
    <t>032000140</t>
  </si>
  <si>
    <t>City of Grand Prairie CIP Program</t>
  </si>
  <si>
    <t>Improvement projects throughout the City of Grand Prairie</t>
  </si>
  <si>
    <t>03000007, 03000008, 03000031, 03000032, 03000035, 03000036</t>
  </si>
  <si>
    <t>031000184,031000185,031000186,031000187, 031000188,031000189,031000190,031000191, 031000192,031000193,031000194,031000195, 031000196,031000197,031000198,031000199, 031000200,031000201,031000202,031000203, 031000204,031000205,031000206,031000207,031000208,</t>
  </si>
  <si>
    <t>032000141</t>
  </si>
  <si>
    <t xml:space="preserve">Drainage improvement projects throughout the City of Hurst. </t>
  </si>
  <si>
    <t>Drainage improvement projects throughout the City of Hurst</t>
  </si>
  <si>
    <t>031000175,031000176,031000177,031000178,031000179,031000180</t>
  </si>
  <si>
    <t>032000142</t>
  </si>
  <si>
    <t xml:space="preserve">Drainage improvement projects throughout the City of Garland. </t>
  </si>
  <si>
    <t>Drainage improvement projects throughout the City of Garland</t>
  </si>
  <si>
    <t>03003265</t>
  </si>
  <si>
    <t>031000098,031000099,031000100,031000101,031000102,031000103,031000104,031000105,031000106,031000107,031000108,031000109,031000110,031000111,031000112,031000113,031000114,031000115,031000116,031000117,031000118,031000119</t>
  </si>
  <si>
    <t>032000143</t>
  </si>
  <si>
    <t>Infrastructure improvements throughout the City of Terrell.</t>
  </si>
  <si>
    <t>Infrastructure improvements throughout the City of Terrell such as storm drain updates, channel improvements, culvert improvements, railroad crossing upsizing, and street improvements.</t>
  </si>
  <si>
    <t>120301070105</t>
  </si>
  <si>
    <t>03000244</t>
  </si>
  <si>
    <t>Still pending formal vote.</t>
  </si>
  <si>
    <t>042000005</t>
  </si>
  <si>
    <t>Van Zandt County Wide Floodplain Development Regulations</t>
  </si>
  <si>
    <t>Incorporate higher standards for flood hazard resiliency in local application of the building code.</t>
  </si>
  <si>
    <t>Sabine</t>
  </si>
  <si>
    <t>12010001</t>
  </si>
  <si>
    <t>1201000104, 1201000105,1201000106</t>
  </si>
  <si>
    <t>120100010407, 120100010503, 120100010501, 120100010502, 120100010504, 120100010601, 120100010507, 120100010603, 120100010608, 120100010605, 120100010607, 120100010505, 120100010405, 120100010604</t>
  </si>
  <si>
    <t>04000019, 04000022, 04000020, 04000021, 04000023, 04000027, 04000026, 04000029, 04000034, 04000031, 04000033, 04000024, 04000017, 04000030</t>
  </si>
  <si>
    <t>04000009,04000018</t>
  </si>
  <si>
    <t>Avoidance of Future Flood Risk</t>
  </si>
  <si>
    <t>Non-Structural</t>
  </si>
  <si>
    <t>999999</t>
  </si>
  <si>
    <t>Aligns with RFPG Goals</t>
  </si>
  <si>
    <t>042000006</t>
  </si>
  <si>
    <t>Rockwall Countywide Flood Awareness Program</t>
  </si>
  <si>
    <t>Develop a public education and awareness website to educate and inform Rockwall County residents/businesses about the natural hazards and the potential ways to mitigate them and the ecological and societal benefits of flooding.</t>
  </si>
  <si>
    <t>1201000103</t>
  </si>
  <si>
    <t>120100010301, 120100010302</t>
  </si>
  <si>
    <t>04000010, 04000011</t>
  </si>
  <si>
    <t>04000009</t>
  </si>
  <si>
    <t>042000011</t>
  </si>
  <si>
    <t>City of Edgewood Emergency Siren Program</t>
  </si>
  <si>
    <t>Purchase and install outdoor warning sirens.</t>
  </si>
  <si>
    <t>1201000105</t>
  </si>
  <si>
    <t>120100010502, 120100010504</t>
  </si>
  <si>
    <t>04000021, 04000023</t>
  </si>
  <si>
    <t>04000015</t>
  </si>
  <si>
    <t>04002462</t>
  </si>
  <si>
    <t>042000013</t>
  </si>
  <si>
    <t>City of Greenville NFIP Participation</t>
  </si>
  <si>
    <t xml:space="preserve">Increase NFIP Participation.  Greenville participates in the NFIP program and needs to strongly encourage through education additional residents and businesses to purchase and maintain flood insurance.   </t>
  </si>
  <si>
    <t>1201000101, 1201000101, 1201000102, 1201000104</t>
  </si>
  <si>
    <t>120100010103, 120100010102, 120100010204, 120100010401</t>
  </si>
  <si>
    <t>04000004, 04000003, 04000009, 04000013</t>
  </si>
  <si>
    <t>04002514</t>
  </si>
  <si>
    <t>042000014</t>
  </si>
  <si>
    <t>City of Fruitvale "StormReady" Program</t>
  </si>
  <si>
    <t>Obtain certification in the National Weather Service StormReady Program.</t>
  </si>
  <si>
    <t>1201000105, 1201000106</t>
  </si>
  <si>
    <t>120100010504, 120100010601</t>
  </si>
  <si>
    <t>04000023, 04000027</t>
  </si>
  <si>
    <t>04002537</t>
  </si>
  <si>
    <t>042000015</t>
  </si>
  <si>
    <t>City of Fruitvale Flood Emergency Notification System</t>
  </si>
  <si>
    <t>Implement and enhance an area-wide telephone Emergency Notification System (“Reverse 911”).</t>
  </si>
  <si>
    <t>04000015,04000009</t>
  </si>
  <si>
    <t>042000016</t>
  </si>
  <si>
    <t>City of Van "StormReady" Program</t>
  </si>
  <si>
    <t>1201000106</t>
  </si>
  <si>
    <t>120100010608, 120100010607</t>
  </si>
  <si>
    <t>04000034, 04000033</t>
  </si>
  <si>
    <t>00002538</t>
  </si>
  <si>
    <t>042000017</t>
  </si>
  <si>
    <t>City of Van Flood Infrastructure Maintenance</t>
  </si>
  <si>
    <t>Adopt and implement a program for clearing debris from bridges, drains and culverts.</t>
  </si>
  <si>
    <t>04000011</t>
  </si>
  <si>
    <t>042000018</t>
  </si>
  <si>
    <t>City of Grand Saline "StormReady" Program</t>
  </si>
  <si>
    <t>120100010601, 120100010605</t>
  </si>
  <si>
    <t>04000027, 04000031</t>
  </si>
  <si>
    <t>04002588</t>
  </si>
  <si>
    <t>042000020</t>
  </si>
  <si>
    <t>City of Wills Point "StormReady" Program</t>
  </si>
  <si>
    <t>120100010501, 120100010502</t>
  </si>
  <si>
    <t>04000020, 04000021</t>
  </si>
  <si>
    <t>042000021</t>
  </si>
  <si>
    <t>City of Wills Point Flood Emergency Notification System</t>
  </si>
  <si>
    <t>042000022</t>
  </si>
  <si>
    <t>City of Wills Point Flood Infrastructure Maintenance</t>
  </si>
  <si>
    <t>042000023</t>
  </si>
  <si>
    <t>City of Wills Point Flood Awareness Program</t>
  </si>
  <si>
    <t>Educate community on the dangers of low water crossings through the installation of warning signs and promotion of “Turn Around, Don’t Drown” Program.</t>
  </si>
  <si>
    <t>04000009,04000017</t>
  </si>
  <si>
    <t>042000026</t>
  </si>
  <si>
    <t>City of Gladewater Flood Awareness Program</t>
  </si>
  <si>
    <t>Develop and implement a public education campaign to inform the public about mitigation actions they can take to make their family and home safer. Put information and links to outside resources on city websites and facebook pages.</t>
  </si>
  <si>
    <t>Gregg, Upshur</t>
  </si>
  <si>
    <t>12010002</t>
  </si>
  <si>
    <t>1201000204, 1201000204, 1201000204</t>
  </si>
  <si>
    <t>120100020402, 120100020403, 120100020405</t>
  </si>
  <si>
    <t>04000052, 04000053, 04000055</t>
  </si>
  <si>
    <t>04002773</t>
  </si>
  <si>
    <t>042000027</t>
  </si>
  <si>
    <t>Develop and implement the "Turn Around, Don’t Drown Program"</t>
  </si>
  <si>
    <t>042000028</t>
  </si>
  <si>
    <t>City of Gladewater Flood Infrastructure Maintenance Program</t>
  </si>
  <si>
    <t>Implement program to remove debris from drainage culverts when needed to alleviate potential flooding hazards</t>
  </si>
  <si>
    <t>042000030</t>
  </si>
  <si>
    <t>City of Kilgore "StormReady" Program</t>
  </si>
  <si>
    <t>Obtain awareness materials from Texas Floodplain Management Association for distribution to the public. Post public awareness content on social media platforms prior to and during flooding.</t>
  </si>
  <si>
    <t>Gregg, Rusk</t>
  </si>
  <si>
    <t>1201000205, 1201000204, 1201000205, 1201000205</t>
  </si>
  <si>
    <t>120100020506, 120100020405, 120100020502, 120100020503</t>
  </si>
  <si>
    <t>04000061, 04000055, 04000057, 04000058</t>
  </si>
  <si>
    <t>04002775</t>
  </si>
  <si>
    <t>042000033</t>
  </si>
  <si>
    <t>City of Clarksville City Flood Infrastructure Inspection and Maintenance Program</t>
  </si>
  <si>
    <t>Monitor flood-prone areas and remove debris from drainage culverts when needed to alleviate potential flooding hazards.</t>
  </si>
  <si>
    <t>1201000204</t>
  </si>
  <si>
    <t>120100020405</t>
  </si>
  <si>
    <t>04000055</t>
  </si>
  <si>
    <t>04003052</t>
  </si>
  <si>
    <t>042000029</t>
  </si>
  <si>
    <t>Develop, implement and promote a public education campaign to encourage the public to register for the Nixle warning system; put link on city websites and facebook pages.</t>
  </si>
  <si>
    <t>042000034</t>
  </si>
  <si>
    <t>City of Longview Flood Awareness Program</t>
  </si>
  <si>
    <t xml:space="preserve">Promote the “Turn Around Don’t Drown” campaign, in partnership with DPS. </t>
  </si>
  <si>
    <t>Gregg</t>
  </si>
  <si>
    <t>1201000205, 1201000206, 1201000205, 1201000205, 1201000206</t>
  </si>
  <si>
    <t>120100020506, 120100020601, 120100020504, 120100020505, 120100020602</t>
  </si>
  <si>
    <t>04000061, 04000062, 04000059, 04000060, 04000063</t>
  </si>
  <si>
    <t>00003055</t>
  </si>
  <si>
    <t>042000035</t>
  </si>
  <si>
    <t>City of Longview Flood Mitigation Training Program</t>
  </si>
  <si>
    <t xml:space="preserve">Seek state and FEMA sponsored training in flood mitigation for key personnel. </t>
  </si>
  <si>
    <t>042000036</t>
  </si>
  <si>
    <t>Longview Flood Mitigation Floodplain Development Regulations</t>
  </si>
  <si>
    <t xml:space="preserve">Improve the long-range management and use of flood-prone areas by the adoption and enforcement of local ordinances to regulate new development within the floodplain. Review and revise ordinances, when needed. </t>
  </si>
  <si>
    <t>042000037</t>
  </si>
  <si>
    <t>City of Longview Online Flood Awareness Program</t>
  </si>
  <si>
    <t xml:space="preserve">Place links on local websites to free FEMA training for independent study via the internet, such as 15-271 “Anticipating Hazardous Weather and Community Risk.” </t>
  </si>
  <si>
    <t>042000038</t>
  </si>
  <si>
    <t>City of Longview Regulatory Flood Hazard Map Program</t>
  </si>
  <si>
    <t xml:space="preserve">Work with state and federal agencies to maintain current flood maps. </t>
  </si>
  <si>
    <t>042000039</t>
  </si>
  <si>
    <t>City of Longview Property Acquisition Program</t>
  </si>
  <si>
    <t xml:space="preserve">Implementation of program to purchase properties and severe loss-repetitive loss homes in floodplain areas to reserve them from development. </t>
  </si>
  <si>
    <t>04000005</t>
  </si>
  <si>
    <t>042000042</t>
  </si>
  <si>
    <t>City of Hideaway Flood Awareness Program</t>
  </si>
  <si>
    <t xml:space="preserve">Conduct public outreach to educate homeowners on flood mitigation measures for their homes. </t>
  </si>
  <si>
    <t>Smith</t>
  </si>
  <si>
    <t>1201000201</t>
  </si>
  <si>
    <t>120100020102</t>
  </si>
  <si>
    <t>04000036</t>
  </si>
  <si>
    <t>00003178</t>
  </si>
  <si>
    <t>042000043</t>
  </si>
  <si>
    <t>City of Hideaway Floodplain Development Regulations</t>
  </si>
  <si>
    <t>Mandate 2 FT Freeboard on Hideaway Lakes Dams</t>
  </si>
  <si>
    <t>042000044</t>
  </si>
  <si>
    <t xml:space="preserve">Public Awareness of Evacuation Routes from rising water from dam failure. </t>
  </si>
  <si>
    <t>042000046</t>
  </si>
  <si>
    <t>City of Winona Flood Awareness Program</t>
  </si>
  <si>
    <t xml:space="preserve">Conduct public outreach to homeowners and residents on flood mitigation measures for their residents. </t>
  </si>
  <si>
    <t>1201000201, 1201000203</t>
  </si>
  <si>
    <t>120100020107, 120100020303</t>
  </si>
  <si>
    <t>04000041, 04000050</t>
  </si>
  <si>
    <t>04003179</t>
  </si>
  <si>
    <t>042000047</t>
  </si>
  <si>
    <t>City of Royse City Floodplain Management Ordinances</t>
  </si>
  <si>
    <t xml:space="preserve">Update Flood Prevention ordinance, adopting a “no-rise” in Base Flood Elevation in the 100-year floodplain. </t>
  </si>
  <si>
    <t>Rockwall, Collin, Hunt</t>
  </si>
  <si>
    <t>1201000102, 1201000103</t>
  </si>
  <si>
    <t>120100010202, 120100010301, 120100010302</t>
  </si>
  <si>
    <t>04000007, 04000010, 04000011</t>
  </si>
  <si>
    <t>04003312</t>
  </si>
  <si>
    <t>042000048</t>
  </si>
  <si>
    <t>City of Royse City "StormReady" Program</t>
  </si>
  <si>
    <t xml:space="preserve">Achieve certification by the National Weather Service as a “StormReady” Community. </t>
  </si>
  <si>
    <t>042000049</t>
  </si>
  <si>
    <t>City of Como Flood Awareness Program</t>
  </si>
  <si>
    <t>Disseminate PSA’s, Newspaper Articles through local media about dangers of flooded county roads and to “Turn Around; Don’t Drown.”</t>
  </si>
  <si>
    <t>12010003</t>
  </si>
  <si>
    <t>1201000302</t>
  </si>
  <si>
    <t>120100030201</t>
  </si>
  <si>
    <t>04000113</t>
  </si>
  <si>
    <t>00003418</t>
  </si>
  <si>
    <t>042000050</t>
  </si>
  <si>
    <t>City of Cumby Flood Awareness Program</t>
  </si>
  <si>
    <t>1201000301, 1201000301</t>
  </si>
  <si>
    <t>120100030101, 120100030104</t>
  </si>
  <si>
    <t>04000106, 04000109</t>
  </si>
  <si>
    <t>00003433</t>
  </si>
  <si>
    <t>042000051</t>
  </si>
  <si>
    <t>Disseminate PSA’s, Newspaper Articles through local media about dangers of flooded county roads</t>
  </si>
  <si>
    <t>042000052</t>
  </si>
  <si>
    <t>City of Marshall Property Acquisition Program</t>
  </si>
  <si>
    <t xml:space="preserve">Encourage development of acquisition and management strategies to preserve open space for flood mitigation and water quality in the floodplain. </t>
  </si>
  <si>
    <t>1201000207, 1201000207, 1201000207, 1201000207</t>
  </si>
  <si>
    <t>120100020703, 120100020701, 120100020702, 120100020704</t>
  </si>
  <si>
    <t>04000072, 04000070, 04000071, 04000073</t>
  </si>
  <si>
    <t>00003554</t>
  </si>
  <si>
    <t>042000001</t>
  </si>
  <si>
    <t>Orange County Drainage District Design Criteria</t>
  </si>
  <si>
    <t>Update Design Criteria</t>
  </si>
  <si>
    <t>Orange</t>
  </si>
  <si>
    <t>12010005</t>
  </si>
  <si>
    <t>1201000510, 1201000511</t>
  </si>
  <si>
    <t>120100051100,120100051003,120100051004,120100051005</t>
  </si>
  <si>
    <t>04000193,04000194,04000195,04000196</t>
  </si>
  <si>
    <t>04000009,04000018,04000019</t>
  </si>
  <si>
    <t>00000027</t>
  </si>
  <si>
    <t>042000041</t>
  </si>
  <si>
    <t>City of Longview Dam Development</t>
  </si>
  <si>
    <t>Promote FEMA-recommended construction methods for any new dam</t>
  </si>
  <si>
    <t>042000002</t>
  </si>
  <si>
    <t>Orange County Property Buyouts</t>
  </si>
  <si>
    <t>Administer program to acquire flood prone/repetitive loss properties and convert to open space, parks, boating access, trails, agricultural projects, and/or as a general community asset.</t>
  </si>
  <si>
    <t>042000003</t>
  </si>
  <si>
    <t>Orange County Drainage District Flood Warning System</t>
  </si>
  <si>
    <t>Improvement of existing flood warning system</t>
  </si>
  <si>
    <t>042000004</t>
  </si>
  <si>
    <t>Orange County Detention Ponds Throughout County</t>
  </si>
  <si>
    <t xml:space="preserve">Series of detention ponds to prevent flooding along IH‐10, Hwy 12, Hwy 62, and Hwy 87 – the County’s evacuation routes.  </t>
  </si>
  <si>
    <t>1201000510</t>
  </si>
  <si>
    <t>120100051005,120100051004,120100051100,120100051003</t>
  </si>
  <si>
    <t>04000195,04000194,04000196,04000193</t>
  </si>
  <si>
    <t>04000007</t>
  </si>
  <si>
    <t>042000008</t>
  </si>
  <si>
    <t>Orange County Emergency Response Staging Area</t>
  </si>
  <si>
    <t>Staging Area and “lily pads” for use during disaster events.</t>
  </si>
  <si>
    <t>00000512</t>
  </si>
  <si>
    <t>042000009</t>
  </si>
  <si>
    <t>Orange County Elevation of Residential Structures Program</t>
  </si>
  <si>
    <t>Elevations of homes within Floodplains throughout County.</t>
  </si>
  <si>
    <t>042000012</t>
  </si>
  <si>
    <t>City of Edgewood Flood Infrastructure Maintenance</t>
  </si>
  <si>
    <t>Adopt and implement a program for clearing debris from bridges, drains, and culverts</t>
  </si>
  <si>
    <t>12020001</t>
  </si>
  <si>
    <t>120100010502,120100010504</t>
  </si>
  <si>
    <t>04000021,04000023</t>
  </si>
  <si>
    <t>042000019</t>
  </si>
  <si>
    <t xml:space="preserve">City of Grand Saline Flood Infrastructure Maintenance_x000D_
</t>
  </si>
  <si>
    <t xml:space="preserve">Adopt and implement a program for clearing debris from bridges, drains, and culverts_x000D_
</t>
  </si>
  <si>
    <t>120100010601,</t>
  </si>
  <si>
    <t xml:space="preserve">04000027,04000031_x000D_
</t>
  </si>
  <si>
    <t>042000024</t>
  </si>
  <si>
    <t xml:space="preserve">City of Fate Flood Access Improvement_x000D_
</t>
  </si>
  <si>
    <t xml:space="preserve">Add secondary entry/access roads to existing neighborhoods where possible/enforce two entry/access road requirements in existing code for new construction_x000D_
</t>
  </si>
  <si>
    <t xml:space="preserve">12010001_x000D_
</t>
  </si>
  <si>
    <t xml:space="preserve">1201000103_x000D_
</t>
  </si>
  <si>
    <t>120100010301</t>
  </si>
  <si>
    <t xml:space="preserve">04000010_x000D_
</t>
  </si>
  <si>
    <t>00002648</t>
  </si>
  <si>
    <t>042000045</t>
  </si>
  <si>
    <t xml:space="preserve">City of Hideaway Dam Reliability Program_x000D_
</t>
  </si>
  <si>
    <t xml:space="preserve">The city will remove trees from earthen dams on hideaway lakes #2 and #3 to mitigate erosion and assist with soil adhesion._x000D_
</t>
  </si>
  <si>
    <t>042000025</t>
  </si>
  <si>
    <t xml:space="preserve">City of Fate Flood Infrastructure Maintenance_x000D_
</t>
  </si>
  <si>
    <t xml:space="preserve">Develop and implement a county-wide pre-disaster debris removal and monitoring contracts_x000D_
</t>
  </si>
  <si>
    <t>04000010</t>
  </si>
  <si>
    <t>042000032</t>
  </si>
  <si>
    <t>City of Kilgore Flood Infrastructure Inspection and Maintenance Program</t>
  </si>
  <si>
    <t xml:space="preserve">Investigate the current condition of culverts, headwalls, and repairs to culverts and headwalls_x000D_
</t>
  </si>
  <si>
    <t>Rusk</t>
  </si>
  <si>
    <t>1201000204,1201000205</t>
  </si>
  <si>
    <t>120100020502,120100020503,120100020506,120100020405</t>
  </si>
  <si>
    <t xml:space="preserve">04000061,04000055,04000057,04000058
</t>
  </si>
  <si>
    <t>042000010</t>
  </si>
  <si>
    <t>Orange County Drainage District Additional Gages And Warning Systems</t>
  </si>
  <si>
    <t>Incorporation of additional rain gauges and flood sensors throughout jurisdiction.</t>
  </si>
  <si>
    <t>1201000510,1201000511</t>
  </si>
  <si>
    <t>120100051003,120100051004,120100051005,120100051100</t>
  </si>
  <si>
    <t>052000128</t>
  </si>
  <si>
    <t>City of Henderson Flood Infrastructure Maintenance</t>
  </si>
  <si>
    <t>Establish a plan to conduct various flood control maintenance improvements throughout the City</t>
  </si>
  <si>
    <t>Neches</t>
  </si>
  <si>
    <t>12020004</t>
  </si>
  <si>
    <t>1202000404</t>
  </si>
  <si>
    <t>120200040401</t>
  </si>
  <si>
    <t>05000144</t>
  </si>
  <si>
    <t>05000007,05000008,05000011,05000012,05000013,05000014</t>
  </si>
  <si>
    <t>00002895</t>
  </si>
  <si>
    <t>Complies with RFPG Goals</t>
  </si>
  <si>
    <t>052000078</t>
  </si>
  <si>
    <t>JCDD7 Storm Water Management Plan</t>
  </si>
  <si>
    <t>Help to establish and allow District to enforce development regulations within existing flood zones.</t>
  </si>
  <si>
    <t>Jefferson</t>
  </si>
  <si>
    <t>12020003,12040201</t>
  </si>
  <si>
    <t>1204020102,1204020103,1202000304,</t>
  </si>
  <si>
    <t>120200030407,120200030406,120402010200,120402010300</t>
  </si>
  <si>
    <t>05000001,05000004,05000260,05000261</t>
  </si>
  <si>
    <t>05000005,05000006,05000007,05000008</t>
  </si>
  <si>
    <t>05001585</t>
  </si>
  <si>
    <t>052000066</t>
  </si>
  <si>
    <t>City of Reklaw Improved Enforcement of Ordinances</t>
  </si>
  <si>
    <t>Improve the long-range management and use of flood-prone areas by the adoption and enforcement of local ordinances to regulate new development within the floodplain.  Review and revise ordinances, when needed.</t>
  </si>
  <si>
    <t>Cherokee</t>
  </si>
  <si>
    <t>1202000402,1202000404</t>
  </si>
  <si>
    <t>120200040207,120200040405</t>
  </si>
  <si>
    <t>05000126,05000137</t>
  </si>
  <si>
    <t>05000003,05000004,05000007,05000008</t>
  </si>
  <si>
    <t>05002866</t>
  </si>
  <si>
    <t>052000061</t>
  </si>
  <si>
    <t>City of Diboll Ordinance and Regulation Update</t>
  </si>
  <si>
    <t xml:space="preserve">Update building code and subdivision ordinance to include restrictions on the distance a structure can be built from active streams and creeks. </t>
  </si>
  <si>
    <t>Angelina</t>
  </si>
  <si>
    <t>12020002</t>
  </si>
  <si>
    <t>1202000203</t>
  </si>
  <si>
    <t>120200020307,120200020306</t>
  </si>
  <si>
    <t>05000081,05000087</t>
  </si>
  <si>
    <t>05003196</t>
  </si>
  <si>
    <t>052000064</t>
  </si>
  <si>
    <t>City of Gallatin Multi-Jurisdiction Coordination</t>
  </si>
  <si>
    <t xml:space="preserve">Work with County or TXDOT to increase drainage capacity in sites that are prone to flooding. </t>
  </si>
  <si>
    <t>1202000402</t>
  </si>
  <si>
    <t>120200040204,120200040205</t>
  </si>
  <si>
    <t>05000123,05000124</t>
  </si>
  <si>
    <t>05000001,05000002,05000005,05000006,05000007,05000008</t>
  </si>
  <si>
    <t>05003310</t>
  </si>
  <si>
    <t>052000080</t>
  </si>
  <si>
    <t>City of Daisetta Property Elevation Ordinance</t>
  </si>
  <si>
    <t>The city shall adopt a land use ordinance which requires any structure within the 100-year floodplain to be elevated 2 feet above base flood elevation.</t>
  </si>
  <si>
    <t>12020007</t>
  </si>
  <si>
    <t>1202000701</t>
  </si>
  <si>
    <t>120200070109,120200070106,120200070108</t>
  </si>
  <si>
    <t>05000229,05000236,05000238</t>
  </si>
  <si>
    <t>05000007,05000008</t>
  </si>
  <si>
    <t>05002480</t>
  </si>
  <si>
    <t>052000079</t>
  </si>
  <si>
    <t>City of Daisetta Property Construction Ordinance</t>
  </si>
  <si>
    <t>The city shall adopt a land-use ordinance which prohibits building residential or commercial structures in the 100-year floodplain.</t>
  </si>
  <si>
    <t>052000084</t>
  </si>
  <si>
    <t>OCDD Drainage Criteria Manual and Regulations Enforcement</t>
  </si>
  <si>
    <t>Implement and enforce the Drainage Criteria Manual and Regulations for regulation of the effects of new developments and stormwater runoff.</t>
  </si>
  <si>
    <t>12010005,12020003,12040201</t>
  </si>
  <si>
    <t>1202000304,1201000510,1204020105</t>
  </si>
  <si>
    <t>120100051004,120100051005,120200030402,120200030403,120200030404,120200030405,120200030406,120200030407,120402010500</t>
  </si>
  <si>
    <t>05000001,05000002,05000003,05000004,05000005,05000025,05000256,05000257,05000258</t>
  </si>
  <si>
    <t>052000082</t>
  </si>
  <si>
    <t>City of Nacogdoches Stormwater Drainage Fee Implementation</t>
  </si>
  <si>
    <t>Implement stormwater drainage fee to assist funding of flood mitigation infrastructure projects</t>
  </si>
  <si>
    <t>Nacogdoches</t>
  </si>
  <si>
    <t>12020004,12020005</t>
  </si>
  <si>
    <t>1202000407,1202000501,1202000502</t>
  </si>
  <si>
    <t>120200040704,120200050101,120200050102,120200050106,120200050201</t>
  </si>
  <si>
    <t>05000118,05000159,05000160,05000162,05000166</t>
  </si>
  <si>
    <t>05000011,05000012,05000013,05000014</t>
  </si>
  <si>
    <t>05002929</t>
  </si>
  <si>
    <t>052000081</t>
  </si>
  <si>
    <t>City of Hardin Subdivision Ordinance Implementation</t>
  </si>
  <si>
    <t>Implement subdivision ordinance regulations concerning building in flood-prone areas.</t>
  </si>
  <si>
    <t>120200070108</t>
  </si>
  <si>
    <t>05000238</t>
  </si>
  <si>
    <t>00003330</t>
  </si>
  <si>
    <t>052000091</t>
  </si>
  <si>
    <t>Van Zandt County Higher Standards Incorporation</t>
  </si>
  <si>
    <t>Incorporate Higher Standards for Hazard Resistance in Local Application of the Building Code.</t>
  </si>
  <si>
    <t>1202000101,1202000102,1202000103</t>
  </si>
  <si>
    <t>120200010201,120200010203,120200010205,120200010206,120200010301,120200010101,120200010102,120200010103,120200010105,120200010202,120200010204</t>
  </si>
  <si>
    <t>05000031,05000032,05000038,05000039,05000040,05000044,05000045,05000046,05000048,05000049,05000050</t>
  </si>
  <si>
    <t>052000089</t>
  </si>
  <si>
    <t>City of Troup Floodplain Ordinance Update</t>
  </si>
  <si>
    <t>Adopt and enforce a stricter floodplain ordinance that no new structures are allowed in the 100-year floodway. Adopted by City Council action.</t>
  </si>
  <si>
    <t>1202000401,1202000402</t>
  </si>
  <si>
    <t>120200040106,120200040202</t>
  </si>
  <si>
    <t>05000121,05000147</t>
  </si>
  <si>
    <t>05002673</t>
  </si>
  <si>
    <t>052000093</t>
  </si>
  <si>
    <t>Anderson County Dam Inspection and Maintenance Program</t>
  </si>
  <si>
    <t xml:space="preserve">Work with dam owners to keep dams in excellent condition by visiting dam locations and doing inspections with owners to ensure that dams are properly maintained and failure possibilities are greatly reduced. </t>
  </si>
  <si>
    <t>1202000103,1202000104,1202000105,1202000107</t>
  </si>
  <si>
    <t>05000027,05000028,05000029,05000030,05000033,05000034,05000035,05000036,05000037,05000053,05000055,05000056,05000057,05000058,05000059,05000060,05000061,05000064,05000065,05000069,05000070</t>
  </si>
  <si>
    <t>052000147</t>
  </si>
  <si>
    <t>Liberty County Drainage District Multi-County Coordination</t>
  </si>
  <si>
    <t>Work with adjoining counties regarding flood and drainage issues.</t>
  </si>
  <si>
    <t>12020007,12030203,12040201,12040202</t>
  </si>
  <si>
    <t>1202000701,1202000702,1204020101,1204020201,1204020202,1203020302</t>
  </si>
  <si>
    <t>120200070109,120200070102,120200070101,120200070110,120200070104,120200070105,120200070107,120200070106,120200070103,120200070108,120200070201,120302030202,120402020100,120402020200,120402010100</t>
  </si>
  <si>
    <t>05000229,05000230,05000231,05000232,05000233,05000234,05000235,05000236,05000237,05000238,05000239,05000248,05000250,05000252,05000259</t>
  </si>
  <si>
    <t>05000001,05000002,05000003,05000004,05000005,05000006,05000007,05000008,05000009,05000010,05000011,05000012</t>
  </si>
  <si>
    <t>00002236</t>
  </si>
  <si>
    <t>052000077</t>
  </si>
  <si>
    <t xml:space="preserve">JCDD6 Severe Weather Action Plan </t>
  </si>
  <si>
    <t>Create severe weather action plan, conduct drills, identify and promulgate evacuation and sheltering options.</t>
  </si>
  <si>
    <t>12020003,12020007,12040201,12040202</t>
  </si>
  <si>
    <t>1204020101,1204020102,1204020103,1204020202,1204020203,1202000304,1202000701,1202000702,1202000703</t>
  </si>
  <si>
    <t>120200030405,120200030406,120200070110,120200070105,120200070201,120200070205,120200070304,120200070303,120402020200,120402020300,120402010100,120402010200,120402010300</t>
  </si>
  <si>
    <t>05000003,05000004,05000232,05000234,05000239,05000242,05000244,05000246,05000252,05000253,05000259,05000260,05000261</t>
  </si>
  <si>
    <t>05000024,05000025</t>
  </si>
  <si>
    <t>05001731</t>
  </si>
  <si>
    <t>052000076</t>
  </si>
  <si>
    <t>JCDD6 Multi-Jurisdiction Coordination</t>
  </si>
  <si>
    <t>Increase coordination with the City and County regarding flood predictions and post event recovery.</t>
  </si>
  <si>
    <t>05000025,05001731,05002769</t>
  </si>
  <si>
    <t>052000063</t>
  </si>
  <si>
    <t>City of Cuney Seek NFIP Participation</t>
  </si>
  <si>
    <t>Pass appropriate Resolutions and Ordinances for participation in the National Flood Insurance Program.</t>
  </si>
  <si>
    <t>1202000104</t>
  </si>
  <si>
    <t>120200010402</t>
  </si>
  <si>
    <t>05000055</t>
  </si>
  <si>
    <t>05002863</t>
  </si>
  <si>
    <t>052000083</t>
  </si>
  <si>
    <t>City of Nacogdoches Codes and Ordinances Update</t>
  </si>
  <si>
    <t>Review and update, if necessary, all City codes and ordinances pertaining to floodplain management to ensure their compliance with state and federal laws and to achieve cohesion with the mitigation strategies contained herein.</t>
  </si>
  <si>
    <t xml:space="preserve">Nacogdoches </t>
  </si>
  <si>
    <t>052000020</t>
  </si>
  <si>
    <t>City of Nacogdoches Public Education Program</t>
  </si>
  <si>
    <t>Develop and promote a public education program regarding flood hazards, NFIP, and flood plain regulations.</t>
  </si>
  <si>
    <t>052000088</t>
  </si>
  <si>
    <t>City of Linsdale No Adverse Impact Implementation</t>
  </si>
  <si>
    <t>Incorporate "no adverse impact“ design requirements in community development. Provide awareness to stakeholders and design engineers; building code adoption and plan approval process.</t>
  </si>
  <si>
    <t>1202000101</t>
  </si>
  <si>
    <t>120200010104</t>
  </si>
  <si>
    <t>05000047</t>
  </si>
  <si>
    <t>05000003,05000004,05000024,05000025</t>
  </si>
  <si>
    <t>00003369</t>
  </si>
  <si>
    <t>052000087</t>
  </si>
  <si>
    <t>City of Linsdale Natural Runoff Policies Implementation</t>
  </si>
  <si>
    <t>Incorporate “natural run-off” policies. Calculate cumulative effect of development, increase capacity of storm water drainage systems, institute regular drain system maintenance.</t>
  </si>
  <si>
    <t>05000003,05000004</t>
  </si>
  <si>
    <t>052000005</t>
  </si>
  <si>
    <t>Chambers County Public Education on Mitigation Techniques</t>
  </si>
  <si>
    <t>Implement an outreach and education campaign to educate the public on mitigation techniques for all hazards to reduce loss of life and property.</t>
  </si>
  <si>
    <t>Chambers</t>
  </si>
  <si>
    <t>12040201,12040202,12040203,12040204</t>
  </si>
  <si>
    <t>1204020101,1204020201,1204020202,1204020203,1204020204</t>
  </si>
  <si>
    <t>120402030200,120402020100,120402020400,120402020500,120402020200,120402020300,120402040200,120402010100</t>
  </si>
  <si>
    <t>05000249,05000250,05000251,05000252,05000253,05000254,05000259,05000262</t>
  </si>
  <si>
    <t>00000013</t>
  </si>
  <si>
    <t>052000053</t>
  </si>
  <si>
    <t>Jefferson County Property Elevation</t>
  </si>
  <si>
    <t>FIF Application; aimed to elevate houses within county subject to inundation from flooding.</t>
  </si>
  <si>
    <t>1204020101,1204020102,1204020103,1204020105,1204020202,1204020203,1204020205,1202000304,1202000701,1202000702,1202000703</t>
  </si>
  <si>
    <t>120200030407,120200030405,120200030406,120200070110,120200070105,120200070201,120200070205,120200070304,120200070303,120402020500,120402020200,120402020300,120402010500,120402010100,120402010200,120402010300</t>
  </si>
  <si>
    <t>05000001,05000003,05000004,05000232,05000234,05000239,05000242,05000244,05000246,05000252,05000253,05000258,05000259,05000260,05000261,05000262</t>
  </si>
  <si>
    <t>05000025</t>
  </si>
  <si>
    <t>052000054</t>
  </si>
  <si>
    <t xml:space="preserve">Liberty County Property Acquisition </t>
  </si>
  <si>
    <t>Acquire property located in the floodplain including properties located in subdivisions along the Trinity River.</t>
  </si>
  <si>
    <t>052000021</t>
  </si>
  <si>
    <t>Polk County Public Education Campaign</t>
  </si>
  <si>
    <t>Initiate public education campaign to improve the community’s understanding and access to information on natural hazards and how to improve level of protection for their homes.</t>
  </si>
  <si>
    <t>Polk</t>
  </si>
  <si>
    <t>12020002,12020006,12020007</t>
  </si>
  <si>
    <t>1202000203,1202000204,1202000205,1202000601,1202000602,1202000604,1202000702</t>
  </si>
  <si>
    <t>05000081,05000085,05000086,05000087,05000091,05000092,05000093,05000095,05000096,05000097,05000098,05000101,05000102,05000203,05000206,05000209,05000210,05000211,05000220,05000222,05000224,05000225,05000240</t>
  </si>
  <si>
    <t>00000058</t>
  </si>
  <si>
    <t>052000025</t>
  </si>
  <si>
    <t>Trinity County Public Education on Mitigation Actions</t>
  </si>
  <si>
    <t>Create a program to educate the public about specific mitigation actions for multiple hazards</t>
  </si>
  <si>
    <t>1202000202,1202000203,1202000204</t>
  </si>
  <si>
    <t>120200020203,120200020207,120200020205,120200020206,120200020204,120200020304,120200020303,120200020305,120200020306,120200020402,120200020401,120200020403,120200020404,120200020405,120200020407,120200020202</t>
  </si>
  <si>
    <t>05000075,05000076,05000077,05000078,05000079,05000080,05000084,05000086,05000087,05000088,05000089,05000090,05000091,05000093,05000096,05000110</t>
  </si>
  <si>
    <t>00000065</t>
  </si>
  <si>
    <t>052000059</t>
  </si>
  <si>
    <t>Trinity County Buyout Program Implementation</t>
  </si>
  <si>
    <t>Develop and implement a program to buyout repetitive loss properties and convert to open space, parks, boating access, trails, and/or as a general community asset.</t>
  </si>
  <si>
    <t>052000090</t>
  </si>
  <si>
    <t xml:space="preserve">Trinity County Dam/Levee Failure Data Collection </t>
  </si>
  <si>
    <t>Develop and implement standard operating procedures for collecting and sharing data to provide extent of dam/levee failure</t>
  </si>
  <si>
    <t>05000001,05000002</t>
  </si>
  <si>
    <t>052000044</t>
  </si>
  <si>
    <t>Angelina County Property Elevation</t>
  </si>
  <si>
    <t>Elevate properties in the floodplain.</t>
  </si>
  <si>
    <t>12020002,12020003,12020004,12020005</t>
  </si>
  <si>
    <t>1202000201,1202000202,1202000203,1202000205,1202000301,1202000406,1202000407,1202000501,1202000502,1202000506,1202000509</t>
  </si>
  <si>
    <t>05000125</t>
  </si>
  <si>
    <t>052000043</t>
  </si>
  <si>
    <t>Angelina County Property Acquisition</t>
  </si>
  <si>
    <t>Acquire repetitive loss properties.</t>
  </si>
  <si>
    <t>1202000201,1202000202,1202000203,1202000205,1202000301,1202000406,1202000407,1202000501,1202000502,1202000506,1202000509,1202000510</t>
  </si>
  <si>
    <t>05000125,05002807,05003561,05003199</t>
  </si>
  <si>
    <t>052000004</t>
  </si>
  <si>
    <t>Angelina County Public Education on Mitigation Techniques</t>
  </si>
  <si>
    <t xml:space="preserve">Publish educational materials to inform the public in methods of mitigating private property against natural hazard damage. </t>
  </si>
  <si>
    <t>05000125,05002807,05003195,05003196,05003198,05003561,05003199</t>
  </si>
  <si>
    <t>052000016</t>
  </si>
  <si>
    <t>Houston County Public Education Program on Emergency Evacuation</t>
  </si>
  <si>
    <t>Conduct public education program and advertise Houston County Emergency Evacuation Plan, such as escape routes in coordination with TxDOT.</t>
  </si>
  <si>
    <t>12020001,12020002</t>
  </si>
  <si>
    <t>1202000105,1202000107,1202000201,1202000202,1202000204</t>
  </si>
  <si>
    <t>120200010509,120200010705,120200010701,120200010702,120200010703,120200020101,120200020203,120200020206,120200020204,120200020402,120200020401,120200020102,120200020103,120200020104,120200020106,120200020202</t>
  </si>
  <si>
    <t>05000030,05000037,05000069,05000070,05000071,05000073,05000075,05000078,05000079,05000088,05000089,05000105,05000106,05000107,05000108,05000110</t>
  </si>
  <si>
    <t>00000128,00000847,00002527,05002532</t>
  </si>
  <si>
    <t>052000015</t>
  </si>
  <si>
    <t>Houston County Property Elevation and Public Education on NFIP</t>
  </si>
  <si>
    <t>Conduct program to educate residents on NFIP/availability of flood insurance and elevating new construction in and outside of mapped floodplain areas.</t>
  </si>
  <si>
    <t>052000017</t>
  </si>
  <si>
    <t>City of Kennard Public Awareness Program</t>
  </si>
  <si>
    <t>Conduct public awareness program and distribute NFIP education information to citizens including availability of flood insurance.</t>
  </si>
  <si>
    <t>1202000202</t>
  </si>
  <si>
    <t>052000022</t>
  </si>
  <si>
    <t>San Augustine County Public Education on Mitigation Techniques</t>
  </si>
  <si>
    <t>Includes programs in schools and senior citizen centers, pamphlets, and community meetings.</t>
  </si>
  <si>
    <t>San Augustine</t>
  </si>
  <si>
    <t>12020005</t>
  </si>
  <si>
    <t>1202000504,1202000505,1202000506,1202000507,1202000508,1202000509</t>
  </si>
  <si>
    <t>05000158,05000168,05000169,05000170,05000171,05000172,05000175,05000176,05000177,05000178,05000179,05000183,05000184,05000185,05000186,05000189,05000190,05000191,05000192,05000193,05000194,05000199,05000200,05000201</t>
  </si>
  <si>
    <t>00000136</t>
  </si>
  <si>
    <t>00000136,05003236,05003487</t>
  </si>
  <si>
    <t>052000057</t>
  </si>
  <si>
    <t>San Augustine County Structure Elevation</t>
  </si>
  <si>
    <t>Elevate existing flood prone structures above the base flood elevation to reduce flood losses. Flood proof historical structures at risk from flooding.</t>
  </si>
  <si>
    <t>052000056</t>
  </si>
  <si>
    <t>San Augustine County Acquisition and Conversion of Flood Prone Properties</t>
  </si>
  <si>
    <t>Acquire flood prone/repetitive loss properties and convert to open space, parks, boating access, trails, agricultural projects, and/or as a general community asset.</t>
  </si>
  <si>
    <t>052000086</t>
  </si>
  <si>
    <t>San Augustine County Continue NFIP Participation</t>
  </si>
  <si>
    <t>Continue participation in the National Flood Insurance Program (NFIP) and expand administration and monitoring capabilities</t>
  </si>
  <si>
    <t>052000023</t>
  </si>
  <si>
    <t>Shelby County Public Education on Hazards</t>
  </si>
  <si>
    <t>Educate the residents of Shelby County and participating jurisdictions on safety and planning for the hazards identified in this plan</t>
  </si>
  <si>
    <t>Shelby</t>
  </si>
  <si>
    <t>1202000503,1202000504,1202000507</t>
  </si>
  <si>
    <t>120200050303,120200050301,120200050307,120200050401,120200050402,120200050403,120200050404,120200050405,120200050701</t>
  </si>
  <si>
    <t>05000150,05000152,05000156,05000157,05000158,05000169,05000170,05000171,05000176</t>
  </si>
  <si>
    <t>00000153</t>
  </si>
  <si>
    <t>052000058</t>
  </si>
  <si>
    <t>Shelby County Property Acquisition</t>
  </si>
  <si>
    <t>Acquire flood prone/repetitive loss properties and convert to open space, parks, boating access, trails, agricultural projects, and/or as a general community asset</t>
  </si>
  <si>
    <t>052000002</t>
  </si>
  <si>
    <t>Anderson County Natural Hazards Education Program Development</t>
  </si>
  <si>
    <t>Develop, enhance and implement education programs to increase awareness of natural hazards and to inform residents of mitigation actions to reduce risk to citizens, public infrastructure, private property owners, businesses and schools.</t>
  </si>
  <si>
    <t>052000001</t>
  </si>
  <si>
    <t xml:space="preserve">Anderson County Flood Education Program </t>
  </si>
  <si>
    <t>Educate homeowners to increase awareness about the hazard of flooding and to inform residents of mitigation actions to reduce risk.</t>
  </si>
  <si>
    <t>052000009</t>
  </si>
  <si>
    <t>Henderson County Emergency Training Program</t>
  </si>
  <si>
    <t xml:space="preserve">Increase training opportunities for citizens to encourage their involvement in mitigation efforts. </t>
  </si>
  <si>
    <t>1202000101,1202000102,1202000103,1202000104</t>
  </si>
  <si>
    <t>120200010203,120200010404,120200010205,120200010206,120200010301,120200010302,120200010304,120200010103,120200010202,120200010204,120200010305,120200010303,120200010307,120200010403,120200010405</t>
  </si>
  <si>
    <t>05000032,05000033,05000038,05000039,05000040,05000041,05000042,05000046,05000049,05000050,05000051,05000052,05000053,05000056,05000057</t>
  </si>
  <si>
    <t>00000164</t>
  </si>
  <si>
    <t>052000018</t>
  </si>
  <si>
    <t>JCDD6 Public Education Material Distribution</t>
  </si>
  <si>
    <t>Develop distribution centers in local libraries, DD6 facilities, DD6 website and other public buildings where information and safety guidance on natural and manmade hazards as well as ways to mitigate hazards can be provided to citizens</t>
  </si>
  <si>
    <t>052000019</t>
  </si>
  <si>
    <t xml:space="preserve">City of Daisetta Education of City Council on Mitigation Benefits </t>
  </si>
  <si>
    <t>Educate City Council on benefits of mitigation and encourage council members to become more involved.</t>
  </si>
  <si>
    <t>052000008</t>
  </si>
  <si>
    <t>City of Rusk “Turn Around Don’t Drown” Campaign</t>
  </si>
  <si>
    <t>Promote the “Turn Around Don’t Drown” campaign in partnership with DPS.</t>
  </si>
  <si>
    <t>12020001,12020004</t>
  </si>
  <si>
    <t>1202000106,1202000402</t>
  </si>
  <si>
    <t>120200010601,120200010602,120200040206,120200040207</t>
  </si>
  <si>
    <t>05000066,05000067,05000125,05000126</t>
  </si>
  <si>
    <t>05002867</t>
  </si>
  <si>
    <t>052000067</t>
  </si>
  <si>
    <t>City of Rusk Flood Maps Maintenance and Update</t>
  </si>
  <si>
    <t>05000015,05000016</t>
  </si>
  <si>
    <t>052000010</t>
  </si>
  <si>
    <t>City of Berryville Public Education on Mitigation Techniques</t>
  </si>
  <si>
    <t xml:space="preserve">Provide materials and data sources to educate citizens of all potential hazards in the planning area and methods to mitigate hazards and increase awareness. </t>
  </si>
  <si>
    <t>1202000103</t>
  </si>
  <si>
    <t>120200010307</t>
  </si>
  <si>
    <t>05000053</t>
  </si>
  <si>
    <t>05002890</t>
  </si>
  <si>
    <t>052000011</t>
  </si>
  <si>
    <t>City of Brownsboro Flood Mitigation Education for City Officials and Citizens</t>
  </si>
  <si>
    <t xml:space="preserve">Seek FEMA and State training in flood mitigation to assist with NFIP and encourage awareness of flood hazard and National Flood Insurance Program assistance to citizens </t>
  </si>
  <si>
    <t>1202000102</t>
  </si>
  <si>
    <t>120200010205,120200010206</t>
  </si>
  <si>
    <t>05000038,05000039</t>
  </si>
  <si>
    <t>05002891</t>
  </si>
  <si>
    <t>052000012</t>
  </si>
  <si>
    <t>City of Brownsboro Public Education on Mitigation Techniques</t>
  </si>
  <si>
    <t>Provide materials and data sources to educate citizens of all potential hazards in the planning area and methods to mitigate hazards and increase awareness.</t>
  </si>
  <si>
    <t>052000014</t>
  </si>
  <si>
    <t>City of Chandler Public Education on Code Red System</t>
  </si>
  <si>
    <t xml:space="preserve">Provide public training and education materials about the Code Red system and how to register for the warning system notifications </t>
  </si>
  <si>
    <t>1202000102,1202000103</t>
  </si>
  <si>
    <t>120200010206,120200010301,120200010302</t>
  </si>
  <si>
    <t>05000039,05000040,05000041</t>
  </si>
  <si>
    <t>05002902</t>
  </si>
  <si>
    <t>052000013</t>
  </si>
  <si>
    <t xml:space="preserve">City of Chandler Citizen/Business/City Mitigation Strategy Planning </t>
  </si>
  <si>
    <t xml:space="preserve">Encourage the development of public and private partnership with businesses, service organizations and other community groups to work together on mitigation </t>
  </si>
  <si>
    <t>052000055</t>
  </si>
  <si>
    <t>City of Nacogdoches Study and Ranking of Repetitive Loss Structures</t>
  </si>
  <si>
    <t xml:space="preserve">Analyze flood-prone properties in the City of Nacogdoches and identify appropriate mitigation options for each repetitive loss structure. </t>
  </si>
  <si>
    <t>052000006</t>
  </si>
  <si>
    <t>City of Gallatin “Turn Around Don’t Drown” Campaign</t>
  </si>
  <si>
    <t>052000003</t>
  </si>
  <si>
    <t xml:space="preserve">City of Frankston Flood Education Program </t>
  </si>
  <si>
    <t>The City will provide public education on the dangers of flash flooding, and to inform residents of mitigation actions to reduce risk to citizens, public infrastructure, private property owners, businesses and schools.</t>
  </si>
  <si>
    <t>1202000103,1202000104</t>
  </si>
  <si>
    <t>120200010404,120200010307</t>
  </si>
  <si>
    <t>05000033,05000053</t>
  </si>
  <si>
    <t>05003405</t>
  </si>
  <si>
    <t>052000065</t>
  </si>
  <si>
    <t>City of Jacksonville Multi-Jurisdiction Coordination</t>
  </si>
  <si>
    <t>1202000105,1202000402</t>
  </si>
  <si>
    <t>120200010506,120200040201,120200040204</t>
  </si>
  <si>
    <t>05000062,05000122,05000123</t>
  </si>
  <si>
    <t>05003472</t>
  </si>
  <si>
    <t>052000007</t>
  </si>
  <si>
    <t>City of Jacksonville Public Education on Mitigation Actions</t>
  </si>
  <si>
    <t>Develop and implement public education program to educate the public on mitigation actions to reduce their risk, along with posting updated pertinent weather information on City social media during weather events.</t>
  </si>
  <si>
    <t>052000024</t>
  </si>
  <si>
    <t>City of Groveton Public Education on Mitigation Actions</t>
  </si>
  <si>
    <t>1202000204</t>
  </si>
  <si>
    <t>120200020403</t>
  </si>
  <si>
    <t>05000090</t>
  </si>
  <si>
    <t>00003580</t>
  </si>
  <si>
    <t>052000060</t>
  </si>
  <si>
    <t xml:space="preserve">City of Groveton Buyout Program Implementation  </t>
  </si>
  <si>
    <t>052000098</t>
  </si>
  <si>
    <t>Chambers County Property Protection</t>
  </si>
  <si>
    <t>Project will clear obstacles, widen and reshape ditches, and upgrade culverts to restore adequate drainage to mitigate flooding throughout all participating jurisdictions</t>
  </si>
  <si>
    <t>05000001,05000002,05000007,05000008</t>
  </si>
  <si>
    <t>052000123</t>
  </si>
  <si>
    <t>Liberty County Drainage Projects</t>
  </si>
  <si>
    <t>The county will work with partnering jurisdictions and engineers in order to implement drainage projects throughout the county- including adding ditches, detention ponds and detention basins in identified locations throughout the county.</t>
  </si>
  <si>
    <t>05000001,05000002,05000003,05000004</t>
  </si>
  <si>
    <t>00000033,05002614,00003330,05002480</t>
  </si>
  <si>
    <t>052000146</t>
  </si>
  <si>
    <t>Liberty County Topographical Mapping Update</t>
  </si>
  <si>
    <t>Purchase updated topographical maps/complete LiDAR aerial survey for drainage plan.</t>
  </si>
  <si>
    <t>052000126</t>
  </si>
  <si>
    <t>Polk County Facilities Hazard Hardening Retrofit</t>
  </si>
  <si>
    <t>Activities may include but are not limited to: flood proofing, impact resistant windows, storm shutters, roof straps, structural bracing, low-flow plumbing fixtures, roll-up door reinforcement, grounding systems, and surge-protection.</t>
  </si>
  <si>
    <t>052000038</t>
  </si>
  <si>
    <t>Polk County Improved Hazard Communication</t>
  </si>
  <si>
    <t>Upgrade and expand implementation of natural hazard warning systems and methods.</t>
  </si>
  <si>
    <t>052000127</t>
  </si>
  <si>
    <t>Polk County Flood Infrastructure Improvements</t>
  </si>
  <si>
    <t>Implement program to elevate and reinforce roadways and bridges prone to inundation from flooding. Projects may include general road elevation; upgrading culverts and installing headwalls; upgrades and reinforcement of bridges and bridge footings.</t>
  </si>
  <si>
    <t>052000140</t>
  </si>
  <si>
    <t>Trinity County Flood Infrastructure Upgrades</t>
  </si>
  <si>
    <t>Within the county, develop a plan to install/improve culverts and headwalls in addition to expanding stormwater ditches and canals</t>
  </si>
  <si>
    <t>052000141</t>
  </si>
  <si>
    <t>Trinity County Flood-prone Infrastructure Upgrades</t>
  </si>
  <si>
    <t>Develop a program to upgrade flood infrastructure in the county. May include general roadway elevation upgrading culverts and installing headwalls; upgrades and reinforcement of bridges and bridge footings; etc.</t>
  </si>
  <si>
    <t>052000042</t>
  </si>
  <si>
    <t>Van Zandt County Warning System Acquisition</t>
  </si>
  <si>
    <t>Acquire and Install Warning Systems throughout the County, including Incorporated Jurisdictions. Reduce risk to citizens through improved communications and early warning.</t>
  </si>
  <si>
    <t>052000144</t>
  </si>
  <si>
    <t>Van Zandt County Flood Infrastructure Maintenance</t>
  </si>
  <si>
    <t>Adopt and Implement a Program for Clearing Debris from Bridges, Drains and Culverts. Reduce damages caused by flooding by maintaining or restoring drainage capacity.</t>
  </si>
  <si>
    <t>052000145</t>
  </si>
  <si>
    <t>Van Zandt County Road Elevation</t>
  </si>
  <si>
    <t>Develop a program to elevate roads and bridges including installing, upsizing culverts and headwalls, and bridge upgrades.</t>
  </si>
  <si>
    <t>052000143</t>
  </si>
  <si>
    <t>Van Zandt County Drainage Capacity Upgrades</t>
  </si>
  <si>
    <t>Establish a plan to increase Drainage Capacity; possible actions include installing French Drains, Building Elevation, and Upgrading Undersized Pipe under State Hwy for Water to Run into Creek.</t>
  </si>
  <si>
    <t>052000096</t>
  </si>
  <si>
    <t>Angelina County Culvert Improvements</t>
  </si>
  <si>
    <t>Develop plan to upgrade major culvert areas which are prone to flooding.</t>
  </si>
  <si>
    <t>052000027</t>
  </si>
  <si>
    <t>Angelina County Siren Warning System Installation</t>
  </si>
  <si>
    <t>Install warning siren system.</t>
  </si>
  <si>
    <t>052000028</t>
  </si>
  <si>
    <t>Houston County Alert/Notification System Installation</t>
  </si>
  <si>
    <t>Purchase and install I-info alert/notification system including one user license per jurisdiction or participating entity.</t>
  </si>
  <si>
    <t>052000029</t>
  </si>
  <si>
    <t>Houston County Gage Installation and Monitoring</t>
  </si>
  <si>
    <t>Install stream and rain gauges in flood prone areas and waterways as part of overall rainfall tracking, recording program, and new alert notification system.</t>
  </si>
  <si>
    <t>05000017,05000018</t>
  </si>
  <si>
    <t>052000120</t>
  </si>
  <si>
    <t>Houston County Flood Infrastructure Maintenance</t>
  </si>
  <si>
    <t>Clear debris from bridges, box culverts, and drainage systems throughout unincorporated county.</t>
  </si>
  <si>
    <t>052000075</t>
  </si>
  <si>
    <t>Houston County Mobile Home Inspection</t>
  </si>
  <si>
    <t>Conduct routine inspection of manufactured home/mobile homes in flood-prone area to ensure proper tie-downs per Flood Damage Ordinance.</t>
  </si>
  <si>
    <t>052000030</t>
  </si>
  <si>
    <t>Houston County Rainfall Observer Program</t>
  </si>
  <si>
    <t>Implement rainfall observer program utilizing volunteers.</t>
  </si>
  <si>
    <t>052000119</t>
  </si>
  <si>
    <t>Houston County Drainage Culvert Upgrades</t>
  </si>
  <si>
    <t>Develop a plan to expand/upgrade drainage culverts to prevent flooded roadways and add signage in low-water crossings.</t>
  </si>
  <si>
    <t>052000121</t>
  </si>
  <si>
    <t>City of Grapeland Critical Facilities Flood-Proofing</t>
  </si>
  <si>
    <t>Flood proof critical facilities to the 500-year flood that are located in flood-prone areas of the city.</t>
  </si>
  <si>
    <t>1202000107</t>
  </si>
  <si>
    <t>052000122</t>
  </si>
  <si>
    <t>City of Kennard Ditch Maintenance Program</t>
  </si>
  <si>
    <t>Implement program to routinely remove debris from drainage ways and roadside ditches to prevent back up of flood velocity and improve conveyance of stream during flood events.</t>
  </si>
  <si>
    <t>05002532</t>
  </si>
  <si>
    <t>052000131</t>
  </si>
  <si>
    <t>San Augustine County Facilities Hazard Hardening Retrofit</t>
  </si>
  <si>
    <t>Actions can include but are not limited to: installing window screens, storm shutters, window film reinforcements, roof straps, and flood proofing.</t>
  </si>
  <si>
    <t>052000129</t>
  </si>
  <si>
    <t>San Augustine County Bridge Improvements</t>
  </si>
  <si>
    <t>052000130</t>
  </si>
  <si>
    <t>San Augustine County Culvert Upgrades</t>
  </si>
  <si>
    <t>Establish a plan to upgrade culverts in county extent. Actions can include but are not limited to: installing/upgrading culverts and headwalls; and enlarging storm water ditches and canals.</t>
  </si>
  <si>
    <t>052000132</t>
  </si>
  <si>
    <t>San Augustine County Detention and Retention Pond Construction</t>
  </si>
  <si>
    <t>Construct storm water detention/retention ponds at strategic locations for improved stormwater storage to hold storm water run-off and as a mitigation measure for drought and wildfire.</t>
  </si>
  <si>
    <t>052000137</t>
  </si>
  <si>
    <t>Shelby County Roadway/Bridge Elevation</t>
  </si>
  <si>
    <t>052000040</t>
  </si>
  <si>
    <t>Shelby County Warning Siren Installation</t>
  </si>
  <si>
    <t>Install warning sirens at strategic locations for use during disaster events</t>
  </si>
  <si>
    <t>052000136</t>
  </si>
  <si>
    <t>Shelby County Facilities Hazard Hardening Retrofit</t>
  </si>
  <si>
    <t>Establish a plan to storm-harden and/or retrofit existing and newly constructed critical facilities</t>
  </si>
  <si>
    <t>052000135</t>
  </si>
  <si>
    <t>Shelby County Drainage Upgrades</t>
  </si>
  <si>
    <t>Establish a plan to upgrade stormwater conveyance capacity via drainage improvement projects</t>
  </si>
  <si>
    <t>052000134</t>
  </si>
  <si>
    <t>Shelby County Detention and Retention Pond Construction</t>
  </si>
  <si>
    <t>Establish a plan and necessary standards to construct storm water detention/retention ponds at strategic locations for improved stormwater storage to hold storm water run-off and as a mitigation measure for drought and wildfire</t>
  </si>
  <si>
    <t>05000001,05000002,05000003,05000004,05000007,05000008,05000009,05000010</t>
  </si>
  <si>
    <t>052000039</t>
  </si>
  <si>
    <t>Shelby County Electronic Hazard Warning Message Board Acquisition</t>
  </si>
  <si>
    <t>Acquire electronic message board for use during disaster response and recovery operations</t>
  </si>
  <si>
    <t>052000026</t>
  </si>
  <si>
    <t>Anderson County Code Red System</t>
  </si>
  <si>
    <t>Plan and implement a new publicity campaign to expand enrollment in CODE RED notification system; use CODE RED to warn of impending hazard events.</t>
  </si>
  <si>
    <t>052000092</t>
  </si>
  <si>
    <t>Anderson County Culvert Improvements</t>
  </si>
  <si>
    <t>Widen culverts to mitigate against future drainage issues that lead to flooding.</t>
  </si>
  <si>
    <t>052000099</t>
  </si>
  <si>
    <t>Cherokee County Culvert Upgrades</t>
  </si>
  <si>
    <t>12020001,12020002,12020004</t>
  </si>
  <si>
    <t>1202000103,1202000104,1202000105,1202000106,1202000107,1202000201,1202000202,1202000401,1202000402,1202000403,1202000405,1202000406</t>
  </si>
  <si>
    <t>05000159</t>
  </si>
  <si>
    <t>052000037</t>
  </si>
  <si>
    <t>OCDD Installing Additional Stream Gages</t>
  </si>
  <si>
    <t>Add stream gauges to the major watersheds to increase flood predictive capability for streams and creeks that affect OCDD (stream gages)</t>
  </si>
  <si>
    <t>12020003,12010005,12040201</t>
  </si>
  <si>
    <t>120200030407,120200030404,120200030405,120200030406,120200030402,120200030403,120100051005,120100051004,120402010500</t>
  </si>
  <si>
    <t>052000125</t>
  </si>
  <si>
    <t>OCDD Flood Infrastructure Improvements</t>
  </si>
  <si>
    <t>Support regional efforts to plan, design, and construct large scale flood control / storm surge protection improvements</t>
  </si>
  <si>
    <t>052000036</t>
  </si>
  <si>
    <t>OCDD Hazard Notification System Development</t>
  </si>
  <si>
    <t>Develop employee emergency notification system to warn staff of imminent hazards/risks.</t>
  </si>
  <si>
    <t>052000035</t>
  </si>
  <si>
    <t>JCDD7 Update Data Operation System-Control Center</t>
  </si>
  <si>
    <t>Will allow officials to see what pump stations are operating in real time, monitor pumps/generator conditions and status</t>
  </si>
  <si>
    <t>1204020103</t>
  </si>
  <si>
    <t>052000034</t>
  </si>
  <si>
    <t>JCDD6 Increase Flood Predictive Capability for Streams and Creeks</t>
  </si>
  <si>
    <t>Utilize ALERT stations and work with National Weather Service to help citizens of the Bevil Oaks community better understand the flood warnings and predictions.</t>
  </si>
  <si>
    <t>052000124</t>
  </si>
  <si>
    <t>City of Daisetta Culvert Maintenance and Upgrades</t>
  </si>
  <si>
    <t>Removal of debris, silt and vegetation obstacles in drainage ways. Project will clear obstacles, mow and reshape ditches, and upgrade culverts to restore adequate drainage to mitigate flooding.</t>
  </si>
  <si>
    <t>052000100</t>
  </si>
  <si>
    <t>City of Alto Culvert Improvements</t>
  </si>
  <si>
    <t>Develop plan to increase drainage capacity in sites that are prone to flooding.</t>
  </si>
  <si>
    <t>1202000201</t>
  </si>
  <si>
    <t>120200020101,120200020105</t>
  </si>
  <si>
    <t>05000073,05000074</t>
  </si>
  <si>
    <t>05002862</t>
  </si>
  <si>
    <t>052000062</t>
  </si>
  <si>
    <t>City of Cuney Bridge and Culvert Inspection Program</t>
  </si>
  <si>
    <t>Plan and implement a program to regularly inspect low-lying bridges and highway culverts, clear debris, and create safe pathways for excess water runoff, to avoid flooding.</t>
  </si>
  <si>
    <t>05000007,05000008,05000022,05000023</t>
  </si>
  <si>
    <t>052000101</t>
  </si>
  <si>
    <t>City of Reklaw Drainage System Upgrades</t>
  </si>
  <si>
    <t>Establish plan to increase drainage capacity in sites that are prone to flooding.</t>
  </si>
  <si>
    <t>052000102</t>
  </si>
  <si>
    <t>City of Rusk Culvert Improvements</t>
  </si>
  <si>
    <t>052000103</t>
  </si>
  <si>
    <t>City of Wells Culvert Improvements</t>
  </si>
  <si>
    <t>120200020106,120200020201</t>
  </si>
  <si>
    <t>05000108,05000109</t>
  </si>
  <si>
    <t>05002868</t>
  </si>
  <si>
    <t>052000033</t>
  </si>
  <si>
    <t>City of Murchison Warning Siren System Installation</t>
  </si>
  <si>
    <t>Obtain early warning siren system installment inside jurisdiction to assist in public notification of hazard prior to hazard occurrence</t>
  </si>
  <si>
    <t>120200010204,120200010303</t>
  </si>
  <si>
    <t>05000050,05000052</t>
  </si>
  <si>
    <t>05002884</t>
  </si>
  <si>
    <t>052000031</t>
  </si>
  <si>
    <t>City of Brownsboro Code Red System Implementation</t>
  </si>
  <si>
    <t>Obtain access and/or incorporate the use of the automated emergency calling system, Code Red, into local emergency management plan</t>
  </si>
  <si>
    <t>052000032</t>
  </si>
  <si>
    <t>City of Chandler Warning Siren Maintenance</t>
  </si>
  <si>
    <t>Check the location and condition of warning sirens; determine if repairs are needed</t>
  </si>
  <si>
    <t>052000139</t>
  </si>
  <si>
    <t>City of Whitehouse Drainage Capacity Upgrades</t>
  </si>
  <si>
    <t>Establish a plan to increase stormwater drainage capacity by completing a hydraulic study, evaluating historical water drainage, then constructing needed improvements.</t>
  </si>
  <si>
    <t>1202000401</t>
  </si>
  <si>
    <t>120200040106,120200040105,120200040103</t>
  </si>
  <si>
    <t>05000121,05000131,05000146</t>
  </si>
  <si>
    <t>05003033</t>
  </si>
  <si>
    <t>052000097</t>
  </si>
  <si>
    <t>City of Burke Drainage Ditch Capacity Upgrades</t>
  </si>
  <si>
    <t>Establish a plan and necessary standards to increase the capacity of drainage ditches along all city streets and roads</t>
  </si>
  <si>
    <t>120200020307,120200020302,120200020306</t>
  </si>
  <si>
    <t>05000081,05000083,05000087</t>
  </si>
  <si>
    <t>05003195</t>
  </si>
  <si>
    <t>052000133</t>
  </si>
  <si>
    <t>City of San Augustine and City of Broaddus County Facilities Hazard Hardening Retrofit</t>
  </si>
  <si>
    <t>Construct flood protection, winter storm-hardening, and expansive soils mitigation projects for water distribution networks and wastewater facilities for Cities of Broaddus and San Augustine.</t>
  </si>
  <si>
    <t>1202000505,1202000507,1202000509</t>
  </si>
  <si>
    <t>120200050901,120200050503</t>
  </si>
  <si>
    <t>05000176,05000184,05000200</t>
  </si>
  <si>
    <t>05003487</t>
  </si>
  <si>
    <t>05003236,05003487</t>
  </si>
  <si>
    <t>052000095</t>
  </si>
  <si>
    <t>City of Palestine Drainage System Expansion and Maintenance</t>
  </si>
  <si>
    <t>Establish plan and necessary standards to increase the capacity of drainage ditches along all city streets and roads</t>
  </si>
  <si>
    <t>1202000105</t>
  </si>
  <si>
    <t>120200010502,120200010504</t>
  </si>
  <si>
    <t>05000029,05000034</t>
  </si>
  <si>
    <t>00003346</t>
  </si>
  <si>
    <t>052000138</t>
  </si>
  <si>
    <t>City of Tyler Open Channel Improvements</t>
  </si>
  <si>
    <t>Implement a program to enclose open channels that are contributing to flooding.  Priority locations are: 1) Ashmore subdivision between Ashmore and Salisbury and 2) Fleishel Ave. between 6th and 8th Streets.</t>
  </si>
  <si>
    <t>1202000101,1202000103,1202000401</t>
  </si>
  <si>
    <t>120200010301,120200010302,120200010104,120200010105,120200040104,120200040103</t>
  </si>
  <si>
    <t>05000040,05000041,05000047,05000048,05000130,05000146</t>
  </si>
  <si>
    <t>00003371</t>
  </si>
  <si>
    <t>052000094</t>
  </si>
  <si>
    <t>City of Frankston Culvert Improvements</t>
  </si>
  <si>
    <t>052000041</t>
  </si>
  <si>
    <t>City of Groveton Warning System Upgrades</t>
  </si>
  <si>
    <t>Implement, upgrade, expand, and integrate digital methods for storm notification to include all methods of communication including: cell phones, text messages, land-lines, internet networking sites, television, and radio.</t>
  </si>
  <si>
    <t>052000142</t>
  </si>
  <si>
    <t>City of Groveton Flood Infrastructure Upgrades</t>
  </si>
  <si>
    <t>Within the city, develop a plan to install/improve culverts and headwalls in addition to expanding stormwater ditches and canals</t>
  </si>
  <si>
    <t>052000109</t>
  </si>
  <si>
    <t>City of Kountze General Drainage Improvements</t>
  </si>
  <si>
    <t>Increase drainage capacity; add stormwater detention basins and stormwater pumping stations where gravity flow is not feasible.</t>
  </si>
  <si>
    <t>Hardin</t>
  </si>
  <si>
    <t>12020006</t>
  </si>
  <si>
    <t>1202000604</t>
  </si>
  <si>
    <t>120200060405</t>
  </si>
  <si>
    <t>05000202</t>
  </si>
  <si>
    <t>05003028</t>
  </si>
  <si>
    <t>052000047</t>
  </si>
  <si>
    <t>City of Kountze Flood Buyout</t>
  </si>
  <si>
    <t xml:space="preserve">Voluntary flood buyouts. 
</t>
  </si>
  <si>
    <t>052000108</t>
  </si>
  <si>
    <t>City of Kountze Elevate Roads and Bridges</t>
  </si>
  <si>
    <t>052000107</t>
  </si>
  <si>
    <t>City of Kountze Culverts and Ditches</t>
  </si>
  <si>
    <t>052000070</t>
  </si>
  <si>
    <t xml:space="preserve">City of Kountze Continued NFIP Participation </t>
  </si>
  <si>
    <t>Continue participation in the NFIP and initiate participation in CRS. Includes improvement of flood mapping and elevation data, mitigation for repetitive loss properties, and instituting higher regulatory standards for future floodplain development.</t>
  </si>
  <si>
    <t>052000071</t>
  </si>
  <si>
    <t>City of Lumberton Continued NFIP Participation</t>
  </si>
  <si>
    <t>12020006,12020007</t>
  </si>
  <si>
    <t>1202000604,1202000703</t>
  </si>
  <si>
    <t>120200060407,120200070302,120200070303</t>
  </si>
  <si>
    <t>05000205,05000243,05000246</t>
  </si>
  <si>
    <t>05002488</t>
  </si>
  <si>
    <t>052000048</t>
  </si>
  <si>
    <t>City of Lumberton Voluntary Flood Buyout</t>
  </si>
  <si>
    <t>Voluntary flood buyouts.</t>
  </si>
  <si>
    <t>052000110</t>
  </si>
  <si>
    <t>City of Lumberton Culverts, Ditches, and Channels</t>
  </si>
  <si>
    <t>052000049</t>
  </si>
  <si>
    <t>City of Rose Hill Acres Voluntary Flood Buyout</t>
  </si>
  <si>
    <t>1202000703</t>
  </si>
  <si>
    <t>120200070303</t>
  </si>
  <si>
    <t>05000246</t>
  </si>
  <si>
    <t>05003029</t>
  </si>
  <si>
    <t>052000050</t>
  </si>
  <si>
    <t>City of Rose Hill Acres Voluntary Residential Structure Elevation</t>
  </si>
  <si>
    <t>Voluntary elevations of flood prone properties in Rose Hill Acres.</t>
  </si>
  <si>
    <t>052000112</t>
  </si>
  <si>
    <t>City of Rose Hill Acres General Drainage Improvements</t>
  </si>
  <si>
    <t>Establish criteria to increase drainage capacity; add stormwater detention basins, box culverts and/or pipes to increase drainage capacity.</t>
  </si>
  <si>
    <t>052000111</t>
  </si>
  <si>
    <t>City of Rose Hill Acres Flood Control Improvements</t>
  </si>
  <si>
    <t>Develop a program to upgrade flood control structures (barriers, berms) for the purpose of protecting critical facilities, potable water sources, and agricultural resources from water contamination and saltwater intrusion.</t>
  </si>
  <si>
    <t>052000072</t>
  </si>
  <si>
    <t>City of Rose Hill Acres Continued NFIP Participation</t>
  </si>
  <si>
    <t>052000114</t>
  </si>
  <si>
    <t>City of Silsbee Drainage Ditches</t>
  </si>
  <si>
    <t>Develop a program to upgrade drainage ditches and explore converting necessary ditches into curb / sewer construction.</t>
  </si>
  <si>
    <t>12020003,12020006</t>
  </si>
  <si>
    <t>1202000304,1202000604</t>
  </si>
  <si>
    <t>120200030401,120200060406,120200060407</t>
  </si>
  <si>
    <t>05000024,05000204,05000205</t>
  </si>
  <si>
    <t>05000001,05000002,05000005,05000006</t>
  </si>
  <si>
    <t>05002932</t>
  </si>
  <si>
    <t>052000115</t>
  </si>
  <si>
    <t>City of Silsbee Flood Mitigation for Hendrix Development</t>
  </si>
  <si>
    <t>Explore, plan, and implement flood mitigation strategies within the Hendrix Development.</t>
  </si>
  <si>
    <t>052000113</t>
  </si>
  <si>
    <t>City of Silsbee Detention, Culverts, Ditches and Channels</t>
  </si>
  <si>
    <t>052000051</t>
  </si>
  <si>
    <t>City of Silsbee Voluntary Flood Buyout</t>
  </si>
  <si>
    <t>052000073</t>
  </si>
  <si>
    <t>City of Silsbee Continued NFIP Participation</t>
  </si>
  <si>
    <t>052000117</t>
  </si>
  <si>
    <t>City of Sour Lake Drainage Outfalls</t>
  </si>
  <si>
    <t>Advance a plan to rectify, enlarge, and maintain outfall channels for the City of Sour Lake, including excavating interior roadside ditches.</t>
  </si>
  <si>
    <t>1202000701,1202000702</t>
  </si>
  <si>
    <t>120200070201,120200070204,120200070105</t>
  </si>
  <si>
    <t>05000234,05000239,05000245</t>
  </si>
  <si>
    <t>05002933</t>
  </si>
  <si>
    <t>052000118</t>
  </si>
  <si>
    <t>City of Sour Lake Stormwater Detention</t>
  </si>
  <si>
    <t>Establish criteria and standards to construct water retention ponds to collect stormwater run-off and reduce flooding.</t>
  </si>
  <si>
    <t>052000074</t>
  </si>
  <si>
    <t>City of Sour Lake Continued NFIP Participation</t>
  </si>
  <si>
    <t>052000116</t>
  </si>
  <si>
    <t>City of Sour Lake Channel Improvements</t>
  </si>
  <si>
    <t>Establish criteria and standards for installing large concrete channels, box culvert, concrete pipe, and/or mechanisms as needed to mitigate drainage ditch erosion and improve water capacity and conveyance.</t>
  </si>
  <si>
    <t>052000052</t>
  </si>
  <si>
    <t>City of Sour Lake Voluntary Flood Buyout</t>
  </si>
  <si>
    <t>052000046</t>
  </si>
  <si>
    <t>Hardin County Voluntary Residential Structure Elevation</t>
  </si>
  <si>
    <t>Voluntary elevations of flood prone properties in Hardin County.</t>
  </si>
  <si>
    <t>12020003,12020006,12020007</t>
  </si>
  <si>
    <t>1202000303,1202000304,1202000601,1202000602,1202000603,1202000604,1202000701,1202000702,1202000703</t>
  </si>
  <si>
    <t>00000035</t>
  </si>
  <si>
    <t>052000069</t>
  </si>
  <si>
    <t>Hardin County Drainage District</t>
  </si>
  <si>
    <t>Form Drainage District: Purpose would be to oversee/ maintain, and construct required drainage projects for the County. Regulate stormwater mitigation for new and future developments.</t>
  </si>
  <si>
    <t>05000013,05000014</t>
  </si>
  <si>
    <t>052000068</t>
  </si>
  <si>
    <t>Hardin County Continued NFIP Participation</t>
  </si>
  <si>
    <t>052000045</t>
  </si>
  <si>
    <t>Hardin County Voluntary Flood Buyout</t>
  </si>
  <si>
    <t>052000104</t>
  </si>
  <si>
    <t>Hardin County Culverts, Ditches, and Channel</t>
  </si>
  <si>
    <t>Establish plan to upgrade storm water capacity by installing/upgrading culverts and enlarging storm water channels.</t>
  </si>
  <si>
    <t>052000106</t>
  </si>
  <si>
    <t xml:space="preserve">Hardin County Elevate Roads and Bridges_x000D_
</t>
  </si>
  <si>
    <t>052000105</t>
  </si>
  <si>
    <t>Hardin County Detention Ponds</t>
  </si>
  <si>
    <t>Develop a program to construct water retention ponds to collect stormwater run-off, reduce flooding, and use as an alternate water source throughout Hardin County.</t>
  </si>
  <si>
    <t>052000085</t>
  </si>
  <si>
    <t>OCDD Support/Create Stricter Floodplain Ordinances</t>
  </si>
  <si>
    <t>Work with Communities to support ordinances or create ordinances that help to protect new structures from being built in the floodplain or floodway</t>
  </si>
  <si>
    <t xml:space="preserve">City of Bellaire Roadway and Drainage Improvements_x000D_
</t>
  </si>
  <si>
    <t>Perform engineering services in support of the local drainage asset management planning, to repair or reconstruct antiquated local drainage and associated road infrastructure. Including design of storm sewers, roadways, and overland storage/conveyance.</t>
  </si>
  <si>
    <t xml:space="preserve">City of Bellaire Non-Structural Flood Risk Reduction Strategies_x000D_
</t>
  </si>
  <si>
    <t xml:space="preserve">Conduct planning and outreach efforts to identify residents interested in buy-out, home elevation, or flood proofing programs, and develop plans or grant applications to support interested parties._x000D_
</t>
  </si>
  <si>
    <t xml:space="preserve">City of Bellaire Drainage Requirements and Flood Damage Prevention Ordinance _x000D_
</t>
  </si>
  <si>
    <t>Develop updates to Bellaire's residential and non-residential drainage requirements and the City's flood damage prevention ordinance, in alignment with Bellaire's broader flood risk management goals and objectives.</t>
  </si>
  <si>
    <t xml:space="preserve">City of Bellaire Floodwater Public Awareness Initiatives_x000D_
</t>
  </si>
  <si>
    <t>City of Bellaire Flood Early Warning System</t>
  </si>
  <si>
    <t>Develop Flood Early Warning System for the City of Bellaire to inform emergency responders and to assist residents in making safe decisions during major storm events.</t>
  </si>
  <si>
    <t>00000020,00000310,00002853,06003602</t>
  </si>
  <si>
    <t>00000013,00000020,06003147,00000047,06003602</t>
  </si>
  <si>
    <t>00000020,06003602</t>
  </si>
  <si>
    <t xml:space="preserve">City of Bellaire Surrounding Area Drainage Improvements_x000D_
</t>
  </si>
  <si>
    <t xml:space="preserve">Partner with surrounding municipalities/governmental agencies to identify drainage improvements (conveyance or detention) which could minimize extreme event sheet flow entering into Bellaire. </t>
  </si>
  <si>
    <t>00000033,06003602</t>
  </si>
  <si>
    <t>Develop a plan to address rescues from both one-story and two-story homes. This includes evacuating disabled/physically impaired/elderly individuals from homes in advance of anticipated extreme rainfall events.</t>
  </si>
  <si>
    <t>00004002</t>
  </si>
  <si>
    <t>072000049</t>
  </si>
  <si>
    <t>Upper Brazos Warning System Outreach Program</t>
  </si>
  <si>
    <t>Basin wide Study Program: Reach out to proper authorities with jurisdiction to improve on Warning signs, lights, or systems.</t>
  </si>
  <si>
    <t>Upper Brazos</t>
  </si>
  <si>
    <t>All</t>
  </si>
  <si>
    <t>12050004, 12060105, 12060104, 12060101, 12050003, 12060103, 12050007, 12060102, 12050006</t>
  </si>
  <si>
    <t>1206010401,1206010402,1205000406,1205000407,1205000408,1205000409,1206010102,1206010103,1206010104,1206010105,1206010107,1206010108,1206010301,1206010302,1206010303,1206010304,1206010201,1206010202,1206010204,1206010206,1206010208,1206010209,1205000705</t>
  </si>
  <si>
    <t>120601020802, 120601020803, 120601020805, 120601020806, 120601020901, 120601020903, 120601020904, 120601020905, 120601020906, 120601020907, 120601020908, 120601030305, 120601040103, 120601040104, 120601040105, 120601040106, 120601040107, 120601040108</t>
  </si>
  <si>
    <t>7000001,7000002,7000003,7000004,7000005,7000006,7000007,7000008,7000009,7000010,7000011,7000012,7000013,7000014,7000015,7000016,7000017,7000018,7000019,7000020,7000021,7000022,7000023,7000024,7000025,7000026,7000027,7000028,7000029,7000030,7000031</t>
  </si>
  <si>
    <t>7000063</t>
  </si>
  <si>
    <t>00000275</t>
  </si>
  <si>
    <t>n/a</t>
  </si>
  <si>
    <t>Alignment with Region Goals</t>
  </si>
  <si>
    <t>070000000001, 070000000002, 070000000003, 070000000004</t>
  </si>
  <si>
    <t>072000048</t>
  </si>
  <si>
    <t>Upper Brazos Stormwater Maintenance Outreach Program</t>
  </si>
  <si>
    <t>Outreach Program: Encourage maintenance programs on storm water infrastructure, Dams, ditches, and channels.</t>
  </si>
  <si>
    <t>072000045</t>
  </si>
  <si>
    <t>Upper Brazos Building Codes Outreach Program</t>
  </si>
  <si>
    <t>Outreach Program: Encourage communities to adopt current building codes, adopt new construction codes for setting the minimum floor elevation</t>
  </si>
  <si>
    <t>072000035</t>
  </si>
  <si>
    <t>Jones County Tax Incentive Program</t>
  </si>
  <si>
    <t>Consider program of tax incentives for development of low-hazard land parcels.</t>
  </si>
  <si>
    <t>Jones</t>
  </si>
  <si>
    <t>12050004, 12060102, 12060103</t>
  </si>
  <si>
    <t>1205000409, 1206010203, 1206010204, 1206010205, 1206010206, 1206010207, 1206010208, 1206010209, 1206010301, 1206010302, 1206010303</t>
  </si>
  <si>
    <t>120500040901, 120601020310, 120601020404, 120601020504, 120601020505, 120601020601, 120601020602, 120601020603, 120601020604, 120601020605, 120601020606, 120601020607, 120601020709, 120601020710, 120601020711, 120601020712, 120601020802, 120601020803, 12</t>
  </si>
  <si>
    <t>07000065, 07000246, 07000247, 07000248, 07000249, 07000250, 07000252, 07000253, 07000254, 07000256, 07000258, 07000261, 07000262, 07000266, 07000267, 07000268, 07000269, 07000277, 07000278, 07000279, 07000280, 07000281, 07000287, 07000293, 07000294, 0700</t>
  </si>
  <si>
    <t>7000085</t>
  </si>
  <si>
    <t>07000112</t>
  </si>
  <si>
    <t>070000000001</t>
  </si>
  <si>
    <t>072000034</t>
  </si>
  <si>
    <t>Haskell County NFIP Cross Train Program</t>
  </si>
  <si>
    <t>Cross-train Code Officers and Building Inspectors regarding permitting, inspection, and record-keeping requirements of the NFIP Program.</t>
  </si>
  <si>
    <t>Haskell</t>
  </si>
  <si>
    <t>12050004, 12060101, 12060102, 12060103</t>
  </si>
  <si>
    <t>1205000409, 1206010102, 1206010103, 1206010104, 1206010105, 1206010209, 1206010302, 1206010303, 1206010304</t>
  </si>
  <si>
    <t>120500040903, 120500040904, 120500040906, 120500040907, 120601010201, 120601010203, 120601010206, 120601010301, 120601010302, 120601010303, 120601010304, 120601010401, 120601010402, 120601010404, 120601010405, 120601010501, 120601010502, 120601010503, 12</t>
  </si>
  <si>
    <t>07000062, 07000063, 07000069, 07000083, 07000174, 07000177, 07000178, 07000180, 07000184, 07000185, 07000186, 07000187, 07000190, 07000198, 07000203, 07000204, 07000207, 07000210, 07000211, 07000212, 07000259, 07000260, 07000296, 07000297, 07000298, 0700</t>
  </si>
  <si>
    <t>07000081, 07000082</t>
  </si>
  <si>
    <t>07000180</t>
  </si>
  <si>
    <t>072000039</t>
  </si>
  <si>
    <t>Scurry County NFIP Participation</t>
  </si>
  <si>
    <t>Application to join NFIP or adoption of equivalent standards.</t>
  </si>
  <si>
    <t>12050004, 12060102, 12080002</t>
  </si>
  <si>
    <t>1205000405, 1205000406, 1205000407, 1206010201, 1206010202, 1208000204, 1208000205, 1208000206, 1208000207, 1208000210</t>
  </si>
  <si>
    <t>120500040504, 120500040505, 120500040506, 120500040602, 120500040605, 120500040606, 120500040607, 120500040701, 120500040702, 120500040703, 120500040704, 120601020102, 120601020201, 120601020202, 120601020203, 120601020204, 120800020407, 120800020506, 12</t>
  </si>
  <si>
    <t>07000048, 07000049, 07000051, 07000052, 07000053, 07000054, 07000058, 07000066, 07000073, 07000074, 07000076, 07000238, 07000242, 07000243, 07000244, 07000245</t>
  </si>
  <si>
    <t>072000031</t>
  </si>
  <si>
    <t>Fisher County NFIP Participation</t>
  </si>
  <si>
    <t>Fisher</t>
  </si>
  <si>
    <t>1205000406, 1205000407, 1205000408, 1205000409, 1206010201, 1206010202, 1206010203, 1206010204, 1206010206, 1206010301</t>
  </si>
  <si>
    <t>120500040607, 120500040704, 120500040801, 120500040802, 120500040803, 120500040805, 120500040806, 120500040807, 120500040901, 120601020102, 120601020103, 120601020104, 120601020105, 120601020106, 120601020201, 120601020202, 120601020203, 120601020204, 12</t>
  </si>
  <si>
    <t>07000049, 07000055, 07000056, 07000058, 07000059, 07000060, 07000061, 07000064, 07000065, 07000231, 07000232, 07000235, 07000237, 07000238, 07000239, 07000240, 07000241, 07000242, 07000243, 07000244, 07000245, 07000246, 07000251, 07000284, 07000285, 0700</t>
  </si>
  <si>
    <t>07000114</t>
  </si>
  <si>
    <t>072000003</t>
  </si>
  <si>
    <t>Callahan County NFIP Coordination Program</t>
  </si>
  <si>
    <t>County NFIP Compliance program to coordinate and assist local jurisdictions with reviewing the NFIP components to ensure continued compliance.</t>
  </si>
  <si>
    <t>Callahan</t>
  </si>
  <si>
    <t>12060102, 12060105, 12070201, 12090107, 12090108</t>
  </si>
  <si>
    <t>1206010207, 1206010208, 1206010501, 1206010503, 1206010504, 1207020101, 1207020104, 1209010701, 1209010702, 1209010703, 1209010801</t>
  </si>
  <si>
    <t>120601020707, 120601020709, 120601020710, 120601020801, 120601020802, 120601020803, 120601050101, 120601050102, 120601050103, 120601050104, 120601050105, 120601050106, 120601050301, 120601050302, 120601050303, 120601050401, 120601050402, 120601050406, 12</t>
  </si>
  <si>
    <t>07000265, 07000266, 07000267, 07000275, 07000277, 07000278, 07000338, 07000339, 07000340, 07000341, 07000342, 07000344, 07000345, 07000347, 07000348, 07000352, 07000363, 07000365</t>
  </si>
  <si>
    <t>00000165</t>
  </si>
  <si>
    <t>072000017</t>
  </si>
  <si>
    <t>City of Lubbock Turn Around, Don't Drown</t>
  </si>
  <si>
    <t>Encourage annual public outreach and education activities to improve awareness of flood hazards using Turn Around, Don't Drown program</t>
  </si>
  <si>
    <t>Lubbock</t>
  </si>
  <si>
    <t>12050001, 12050002, 12050003</t>
  </si>
  <si>
    <t>1205000113, 1205000205, 1205000301, 1205000302, 1205000303, 1205000304</t>
  </si>
  <si>
    <t>120500011305, 120500020508, 120500030102, 120500030103, 120500030104, 120500030201, 120500030202, 120500030203, 120500030302, 120500030401</t>
  </si>
  <si>
    <t>07000002, 07000003, 07000004, 07000006, 07000007, 07000014, 07000023, 07000024, 07000378, 07000416</t>
  </si>
  <si>
    <t>07003269</t>
  </si>
  <si>
    <t>070000000002, 070000000003, 070000000004</t>
  </si>
  <si>
    <t>072000005</t>
  </si>
  <si>
    <t>City of Abilene Turn Around, Don't Drown</t>
  </si>
  <si>
    <t>12060102</t>
  </si>
  <si>
    <t>1206010207, 1206010208</t>
  </si>
  <si>
    <t>120601020704, 120601020705, 120601020706, 120601020707, 120601020708, 120601020709, 120601020710, 120601020711, 120601020712, 120601020803, 120601020804</t>
  </si>
  <si>
    <t>07000250, 07000267, 07000270, 07000271, 07000274, 07000275, 07000276, 07000277, 07000278, 07000279, 07000280</t>
  </si>
  <si>
    <t>07002425</t>
  </si>
  <si>
    <t>072000004</t>
  </si>
  <si>
    <t>City of Abilene Creek Gauge Program</t>
  </si>
  <si>
    <t>Install automated creek rain gauges and automated barriers for flooded road ways.</t>
  </si>
  <si>
    <t>07000021, 07000022</t>
  </si>
  <si>
    <t>072000027</t>
  </si>
  <si>
    <t>City of Sweetwater Turn Around, Don't Drown</t>
  </si>
  <si>
    <t>1206010203</t>
  </si>
  <si>
    <t>120601020302, 120601020303, 120601020304</t>
  </si>
  <si>
    <t>07000233, 07000234, 07000235</t>
  </si>
  <si>
    <t>07002583</t>
  </si>
  <si>
    <t>072000010</t>
  </si>
  <si>
    <t>City of Clyde Stream Restoration Program</t>
  </si>
  <si>
    <t>Implement stream restoration / channelization program to ensure adequate drainage / diversion of stormwater.</t>
  </si>
  <si>
    <t>12060102, 12090107</t>
  </si>
  <si>
    <t>1206010208, 1209010701</t>
  </si>
  <si>
    <t>120601020801, 120901070101</t>
  </si>
  <si>
    <t>07000265</t>
  </si>
  <si>
    <t>07000041, 07000042</t>
  </si>
  <si>
    <t>00002754</t>
  </si>
  <si>
    <t>072000025</t>
  </si>
  <si>
    <t>City of Roby NFIP Participation</t>
  </si>
  <si>
    <t>1206010201, 1206010202</t>
  </si>
  <si>
    <t>120601020106, 120601020206</t>
  </si>
  <si>
    <t>07000232, 07000241</t>
  </si>
  <si>
    <t>07003485</t>
  </si>
  <si>
    <t>072000018</t>
  </si>
  <si>
    <t>City of Lueders NFIP Participation</t>
  </si>
  <si>
    <t>Jones, Shackelford</t>
  </si>
  <si>
    <t>1206010209</t>
  </si>
  <si>
    <t>120601020902, 120601020904</t>
  </si>
  <si>
    <t>07000253, 07000256</t>
  </si>
  <si>
    <t>07003441</t>
  </si>
  <si>
    <t>072000041</t>
  </si>
  <si>
    <t>Town of Impact NFIP Participation</t>
  </si>
  <si>
    <t>1206010207</t>
  </si>
  <si>
    <t>120601020711</t>
  </si>
  <si>
    <t>07000279</t>
  </si>
  <si>
    <t>07003516</t>
  </si>
  <si>
    <t>072000047</t>
  </si>
  <si>
    <t>Upper Brazos Industry Flood Losses Outreach Program</t>
  </si>
  <si>
    <t>Encourage best practices to reduce the vulnerability of agriculture, ranching, energy and forestry to flood-related losses through community outreach.</t>
  </si>
  <si>
    <t xml:space="preserve"> 12050004, 12060105, 12060104, 12060101, 12050003, 12060103, 12050007, 12060102, 12050006</t>
  </si>
  <si>
    <t>07000051, 07000052</t>
  </si>
  <si>
    <t>072000046</t>
  </si>
  <si>
    <t>Upper Brazos Public Awareness Outreach Program</t>
  </si>
  <si>
    <t>Encourage annual public outreach and education activities to improve awareness of flood hazards, flood planning, and projects associated with emergency response associated with flooding.</t>
  </si>
  <si>
    <t>072000051</t>
  </si>
  <si>
    <t>Fisher County Flood Protection Dam</t>
  </si>
  <si>
    <t>Flood protection dams north of Rotan</t>
  </si>
  <si>
    <t>1206010202</t>
  </si>
  <si>
    <t>120601020205</t>
  </si>
  <si>
    <t>07000231</t>
  </si>
  <si>
    <t>7000032</t>
  </si>
  <si>
    <t>072000052</t>
  </si>
  <si>
    <t>South Lake Improvements Dam Hardening</t>
  </si>
  <si>
    <t>Dam hardening</t>
  </si>
  <si>
    <t>12060103</t>
  </si>
  <si>
    <t>1206010301</t>
  </si>
  <si>
    <t>120601030102</t>
  </si>
  <si>
    <t>07000314</t>
  </si>
  <si>
    <t>072000058</t>
  </si>
  <si>
    <t>City of Lubbock Traffic Signal Mitigation</t>
  </si>
  <si>
    <t>Replace regulatory and warning traffic signs, install breakaway poles within the City limits, and install pavement markings at intersections and school zones to mitigate flood velocity damage during flooding events.</t>
  </si>
  <si>
    <t>1205000113, 1205000205, 1205000301, 1205000302, 1205000303</t>
  </si>
  <si>
    <t>120500011305, 120500020508, 120500030102, 120500030103, 120500030104, 120500030201, 120500030202, 120500030203, 120500030302</t>
  </si>
  <si>
    <t>07000002, 07000003, 07000004, 07000006, 07000007, 07000023, 07000024, 07000378, 07000416</t>
  </si>
  <si>
    <t>072000060</t>
  </si>
  <si>
    <t>Install automated creek rain gauges and automated barriers for flooded roadways.</t>
  </si>
  <si>
    <t>12060102, 12090101, 12090107, 12090108</t>
  </si>
  <si>
    <t>1206010205, 1206010206, 1206010207, 1206010208, 1209010102, 1209010103, 1209010104, 1209010701, 1209010801</t>
  </si>
  <si>
    <t>120601020501, 120601020502, 120601020503, 120601020504, 120601020505, 120601020601, 120601020604, 120601020605, 120601020701, 120601020702, 120601020703, 120601020704, 120601020705, 120601020706, 120601020707, 120601020708, 120601020709, 120601020710, 12</t>
  </si>
  <si>
    <t>07000261, 07000263, 07000264, 07000267, 07000269, 07000270, 07000271, 07000272, 07000273, 07000274, 07000275, 07000276, 07000277, 07000278, 07000279, 07000280, 07000291, 07000292, 07000293, 07000294, 07000295</t>
  </si>
  <si>
    <t xml:space="preserve">07000021, 07000022_x000D_
</t>
  </si>
  <si>
    <t>072000061</t>
  </si>
  <si>
    <t>Nolan County Warning System</t>
  </si>
  <si>
    <t>Install county-wide outdoor warning sirens for any emergency of natural and/or man-made hazardous events.  The warning sirens would be strategically placed in the following locations within the County: Cities of Sweetwater, Roscoe, Blackwell, Nolan, Mary</t>
  </si>
  <si>
    <t>12060102, 12080002, 12080008, 12090101</t>
  </si>
  <si>
    <t>1206010201, 1206010202, 1206010203, 1206010205, 1206010206, 1206010207, 1208000209, 1208000801, 1208000802, 1208000803, 1209010102</t>
  </si>
  <si>
    <t>120601020101, 120601020102, 120601020103, 120601020104, 120601020201, 120601020301, 120601020302, 120601020303, 120601020304, 120601020305, 120601020306, 120601020307, 120601020308, 120601020309, 120601020310, 120601020502, 120601020601, 120601020701, 12</t>
  </si>
  <si>
    <t>07000230, 07000233, 07000234, 07000235, 07000236, 07000237, 07000238, 07000239, 07000242, 07000246, 07000272, 07000282, 07000283, 07000284, 07000285, 07000286, 07000291, 07000295</t>
  </si>
  <si>
    <t>07000021, 07000022, 07000063</t>
  </si>
  <si>
    <t>072000032</t>
  </si>
  <si>
    <t>Floyd County NFIP Participation</t>
  </si>
  <si>
    <t>11130103, 11130104, 12050005, 12050006, 12050007</t>
  </si>
  <si>
    <t>1113010301, 1113010302, 1113010303, 1113010401, 1113010402, 1205000505, 1205000601, 1205000603, 1205000703</t>
  </si>
  <si>
    <t>111301030104, 111301030106, 111301030201, 111301030202, 111301030203, 111301030204, 111301030205, 111301030206, 111301030207, 111301030208, 111301030209, 111301030301, 111301030302, 111301030303, 111301040101, 111301040102, 111301040103, 111301040104, 11</t>
  </si>
  <si>
    <t>07000091, 07000095, 07000096, 07000103, 07000109, 07000110, 07000111, 07000112, 07000152, 07000442, 07000450, 07000461, 07000462</t>
  </si>
  <si>
    <t>00000199</t>
  </si>
  <si>
    <t>072000037</t>
  </si>
  <si>
    <t>King County NFIP Participation</t>
  </si>
  <si>
    <t>King</t>
  </si>
  <si>
    <t>12050007, 12060101</t>
  </si>
  <si>
    <t>1113020401, 1113020402, 1113020501, 1113020502, 1205000707, 1206010101, 1206010102</t>
  </si>
  <si>
    <t>111302040102, 111302040103, 111302040104, 111302040108, 111302040204, 111302040205, 111302040206, 111302050102, 111302050103, 111302050104, 111302050105, 111302050106, 111302050107, 111302050201, 111302050202, 111302050203, 111302050204, 120500070702, 12</t>
  </si>
  <si>
    <t>07000136, 07000140, 07000141, 07000175, 07000193, 07000194, 07000195, 07000196, 07000197, 07000200, 07000203, 07000205, 07000206</t>
  </si>
  <si>
    <t>00000218</t>
  </si>
  <si>
    <t>072000002</t>
  </si>
  <si>
    <t>Borden County NFIP Participation</t>
  </si>
  <si>
    <t>12050004, 12080002, 12080006</t>
  </si>
  <si>
    <t>1205000403, 1205000404, 1205000405, 1208000201, 1208000202, 1208000203, 1208000204, 1208000205, 1208000206, 1208000207, 1208000608</t>
  </si>
  <si>
    <t>120500040306, 120500040308, 120500040406, 120500040501, 120500040503, 120500040504, 120800020108, 120800020109, 120800020202, 120800020203, 120800020204, 120800020304, 120800020305, 120800020306, 120800020401, 120800020402, 120800020403, 120800020404, 12</t>
  </si>
  <si>
    <t>07000041, 07000045, 07000046, 07000066, 07000078, 07000082</t>
  </si>
  <si>
    <t>072000029</t>
  </si>
  <si>
    <t>Crosby County NFIP Participation</t>
  </si>
  <si>
    <t>Crosby</t>
  </si>
  <si>
    <t>12050003, 12050006, 12050007</t>
  </si>
  <si>
    <t>1113010402, 1205000302, 1205000303, 1205000305, 1205000603, 1205000604, 1205000605, 1205000701, 1205000702, 1205000703, 1205000704</t>
  </si>
  <si>
    <t>111301040202, 120500030203, 120500030305, 120500030306, 120500030307, 120500030308, 120500030501, 120500060303, 120500060304, 120500060305, 120500060307, 120500060308, 120500060401, 120500060402, 120500060403, 120500060404, 120500060405, 120500060501, 12</t>
  </si>
  <si>
    <t>07000006, 07000010, 07000013, 07000016, 07000021, 07000022, 07000087, 07000088, 07000089, 07000091, 07000097, 07000098, 07000108, 07000110, 07000111, 07000112, 07000113, 07000114, 07000115, 07000116, 07000117, 07000118, 07000147, 07000151, 07000152, 0700</t>
  </si>
  <si>
    <t>00000221</t>
  </si>
  <si>
    <t>072000030</t>
  </si>
  <si>
    <t>Dawson County NFIP Participation</t>
  </si>
  <si>
    <t>12050004</t>
  </si>
  <si>
    <t>1205000403, 1208000201, 1208000202, 1208000203, 1208000204, 1208000205, 1208000406, 1208000407, 1208000605, 1208000606, 1208000607, 1208000608</t>
  </si>
  <si>
    <t>120500040305, 120500040306, 120800020102, 120800020105, 120800020106, 120800020107, 120800020108, 120800020109, 120800020201, 120800020202, 120800020203, 120800020301, 120800020302, 120800020303, 120800020304, 120800020305, 120800020306, 120800020401, 12</t>
  </si>
  <si>
    <t>07000029, 07000078</t>
  </si>
  <si>
    <t>072000033</t>
  </si>
  <si>
    <t>Garza County NFIP Participation</t>
  </si>
  <si>
    <t>Garza</t>
  </si>
  <si>
    <t>12050003, 12050004, 12050006, 12050007, 12080002</t>
  </si>
  <si>
    <t>1205000302, 1205000303, 1205000304, 1205000305, 1205000402, 1205000403, 1205000404, 1205000405, 1205000605, 1205000701, 1208000205</t>
  </si>
  <si>
    <t>120500030203, 120500030308, 120500030403, 120500030501, 120500030502, 120500030503, 120500030504, 120500030505, 120500030506, 120500040210, 120500040308, 120500040402, 120500040403, 120500040404, 120500040405, 120500040406, 120500040501, 120500040502, 12</t>
  </si>
  <si>
    <t>07000001, 07000006, 07000011, 07000015, 07000016, 07000017, 07000018, 07000019, 07000022, 07000038, 07000041, 07000042, 07000043, 07000044, 07000045, 07000046, 07000066, 07000071, 07000073, 07000074, 07000077, 07000082, 07000084, 07000097, 07000098, 0700</t>
  </si>
  <si>
    <t>00000183</t>
  </si>
  <si>
    <t>072000036</t>
  </si>
  <si>
    <t>Kent County NFIP Cross Train Program</t>
  </si>
  <si>
    <t>Kent</t>
  </si>
  <si>
    <t>12050003, 12050004, 12050006, 12050007</t>
  </si>
  <si>
    <t>1205000305, 1205000405, 1205000406, 1205000407, 1205000408, 1205000605, 1205000701, 1205000702, 1205000704, 1205000705, 1205000706, 1205000707</t>
  </si>
  <si>
    <t>120500030506, 120500040505, 120500040506, 120500040507, 120500040601, 120500040602, 120500040603, 120500040604, 120500040605, 120500040606, 120500040607, 120500040702, 120500040801, 120500040803, 120500060505, 120500060506, 120500070110, 120500070201, 12</t>
  </si>
  <si>
    <t>07000001, 07000048, 07000049, 07000050, 07000051, 07000054, 07000059, 07000060, 07000071, 07000072, 07000073, 07000074, 07000075, 07000076, 07000097, 07000098, 07000120, 07000121, 07000122, 07000123, 07000124, 07000125, 07000126, 07000129, 07000130, 0700</t>
  </si>
  <si>
    <t>07000181</t>
  </si>
  <si>
    <t>072000038</t>
  </si>
  <si>
    <t>Knox County NFIP Participation</t>
  </si>
  <si>
    <t>11130204, 11130205, 11130206, 12060101</t>
  </si>
  <si>
    <t>1113020402, 1113020403, 1113020502, 1113020601, 1206010102, 1206010103, 1206010104, 1206010105, 1206010106</t>
  </si>
  <si>
    <t>111302040206, 111302040301, 111302040302, 111302040303, 111302040304, 111302040305, 111302040306, 111302050204, 111302050205, 111302050206, 111302050207, 111302050208, 111302060103, 120601010202, 120601010203, 120601010204, 120601010205, 120601010206, 12</t>
  </si>
  <si>
    <t>07000174, 07000178, 07000179, 07000180, 07000181, 07000182, 07000183, 07000185, 07000187, 07000190, 07000192, 07000200, 07000203, 07000204, 07000205, 07000206, 07000211, 07000212</t>
  </si>
  <si>
    <t>072000001</t>
  </si>
  <si>
    <t>Bailey County NFIP Participation</t>
  </si>
  <si>
    <t>Bailey</t>
  </si>
  <si>
    <t>12050001, 12050002</t>
  </si>
  <si>
    <t>1205000105, 1205000106, 1205000107, 1205000108, 1205000110, 1205000111, 1205000201, 1205000202, 1205000203, 1205000204</t>
  </si>
  <si>
    <t>120500010504, 120500010505, 120500010506, 120500010507, 120500010610, 120500010611, 120500010701, 120500010702, 120500010703, 120500010704, 120500010801, 120500010802, 120500010803, 120500010805, 120500011001, 120500011002, 120500011006, 120500011103, 12</t>
  </si>
  <si>
    <t>07000369, 07000383, 07000384, 07000387, 07000388, 07000390, 07000393, 07000394, 07000396, 07000397, 07000398, 07000399, 07000402, 07000406, 07000407, 07000408, 07000409, 07000410, 07000411, 07000412, 07000413, 07000414, 07000418, 07000425, 07000426, 0700</t>
  </si>
  <si>
    <t>07000202</t>
  </si>
  <si>
    <t>072000022</t>
  </si>
  <si>
    <t>City of Plainview Turn Around, Don't Drown</t>
  </si>
  <si>
    <t>Hale</t>
  </si>
  <si>
    <t>12050005</t>
  </si>
  <si>
    <t>1205000505</t>
  </si>
  <si>
    <t>120500050501, 120500050505, 120500050506</t>
  </si>
  <si>
    <t>07000451, 07000461, 07000462</t>
  </si>
  <si>
    <t>07003159</t>
  </si>
  <si>
    <t>072000016</t>
  </si>
  <si>
    <t>City of Levelland Turn Around, Don't Drown</t>
  </si>
  <si>
    <t>12050001, 12050004</t>
  </si>
  <si>
    <t>1205000112, 1205000402</t>
  </si>
  <si>
    <t>120500011201, 120500040201, 120500040202, 120500040203, 120500040204</t>
  </si>
  <si>
    <t>07000026, 07000035, 07000036, 07000079, 07000379</t>
  </si>
  <si>
    <t>07003166</t>
  </si>
  <si>
    <t>072000007</t>
  </si>
  <si>
    <t>City of Anson NFIP Cross Train Program</t>
  </si>
  <si>
    <t>1206010303</t>
  </si>
  <si>
    <t>120601030301</t>
  </si>
  <si>
    <t>07000299</t>
  </si>
  <si>
    <t>07002478</t>
  </si>
  <si>
    <t>072000040</t>
  </si>
  <si>
    <t>Town of Aspermont NFIP Participation</t>
  </si>
  <si>
    <t>Stonewall</t>
  </si>
  <si>
    <t>12050004, 12050007</t>
  </si>
  <si>
    <t>1205000409, 1205000707</t>
  </si>
  <si>
    <t>120500040905, 120500070706, 120500070707</t>
  </si>
  <si>
    <t>07000068, 07000119, 07000143</t>
  </si>
  <si>
    <t>07002782</t>
  </si>
  <si>
    <t>072000015</t>
  </si>
  <si>
    <t>City of Jayton NFIP Participation</t>
  </si>
  <si>
    <t>12050007</t>
  </si>
  <si>
    <t>1205000705, 1205000706</t>
  </si>
  <si>
    <t>120500070501, 120500070502, 120500070607</t>
  </si>
  <si>
    <t>07000121, 07000137, 07000138</t>
  </si>
  <si>
    <t>07002528</t>
  </si>
  <si>
    <t>072000042</t>
  </si>
  <si>
    <t>Town of Lockney NFIP Participation</t>
  </si>
  <si>
    <t>11130103, 12050006</t>
  </si>
  <si>
    <t>1113010302, 1205000603</t>
  </si>
  <si>
    <t>111301030203, 120500060306</t>
  </si>
  <si>
    <t>07000109</t>
  </si>
  <si>
    <t>072000013</t>
  </si>
  <si>
    <t>City of Goree NFIP Participation</t>
  </si>
  <si>
    <t>12060101</t>
  </si>
  <si>
    <t>1206010103</t>
  </si>
  <si>
    <t>120601010304</t>
  </si>
  <si>
    <t>07000212</t>
  </si>
  <si>
    <t>07003324</t>
  </si>
  <si>
    <t>072000014</t>
  </si>
  <si>
    <t>City of Hale Center NFIP Participation</t>
  </si>
  <si>
    <t>12050006</t>
  </si>
  <si>
    <t>1205000601</t>
  </si>
  <si>
    <t>120500060103</t>
  </si>
  <si>
    <t>07000092</t>
  </si>
  <si>
    <t>07003157</t>
  </si>
  <si>
    <t>072000020</t>
  </si>
  <si>
    <t>City of Munday NFIP Participation</t>
  </si>
  <si>
    <t>1206010104</t>
  </si>
  <si>
    <t>120601010405</t>
  </si>
  <si>
    <t>07000174</t>
  </si>
  <si>
    <t>07002758</t>
  </si>
  <si>
    <t>072000024</t>
  </si>
  <si>
    <t>City of Ralls NFIP Participation</t>
  </si>
  <si>
    <t>1205000604, 1205000605</t>
  </si>
  <si>
    <t>120500060404, 120500060502</t>
  </si>
  <si>
    <t>07000087, 07000088</t>
  </si>
  <si>
    <t>07002418</t>
  </si>
  <si>
    <t>072000009</t>
  </si>
  <si>
    <t>City of Bovina NFIP Participation</t>
  </si>
  <si>
    <t>Parmer</t>
  </si>
  <si>
    <t>1205000501</t>
  </si>
  <si>
    <t>120500050108, 120500050109</t>
  </si>
  <si>
    <t>07000452, 07000453</t>
  </si>
  <si>
    <t>07002801</t>
  </si>
  <si>
    <t>072000008</t>
  </si>
  <si>
    <t>City of Benjamin NFIP Participation</t>
  </si>
  <si>
    <t>120601010403</t>
  </si>
  <si>
    <t>07000179</t>
  </si>
  <si>
    <t>07002771</t>
  </si>
  <si>
    <t>072000023</t>
  </si>
  <si>
    <t>City of Putnam NFIP Participation</t>
  </si>
  <si>
    <t>12060105</t>
  </si>
  <si>
    <t>1206010501</t>
  </si>
  <si>
    <t>120601050101, 120601050104</t>
  </si>
  <si>
    <t>07000338, 07000341</t>
  </si>
  <si>
    <t>07002763</t>
  </si>
  <si>
    <t>072000011</t>
  </si>
  <si>
    <t>City of Dickens NFIP Participation</t>
  </si>
  <si>
    <t>Dickens</t>
  </si>
  <si>
    <t>1205000706</t>
  </si>
  <si>
    <t>120500070603</t>
  </si>
  <si>
    <t>07000128</t>
  </si>
  <si>
    <t>07002386</t>
  </si>
  <si>
    <t>072000006</t>
  </si>
  <si>
    <t>City of Amherst NFIP Participation</t>
  </si>
  <si>
    <t>Lamb</t>
  </si>
  <si>
    <t>12050001</t>
  </si>
  <si>
    <t>1205000111</t>
  </si>
  <si>
    <t>120500011103, 120500011104</t>
  </si>
  <si>
    <t>07000367, 07000387</t>
  </si>
  <si>
    <t>07002968</t>
  </si>
  <si>
    <t>072000021</t>
  </si>
  <si>
    <t>City of Petersburg NFIP Participation</t>
  </si>
  <si>
    <t>1205000603</t>
  </si>
  <si>
    <t>120500060301, 120500060302</t>
  </si>
  <si>
    <t>07000095, 07000096</t>
  </si>
  <si>
    <t>07003158</t>
  </si>
  <si>
    <t>072000044</t>
  </si>
  <si>
    <t>Town of Smyer NFIP Participation</t>
  </si>
  <si>
    <t>12050003</t>
  </si>
  <si>
    <t>1205000301</t>
  </si>
  <si>
    <t>120500030101, 120500030103</t>
  </si>
  <si>
    <t>07000003, 07000020</t>
  </si>
  <si>
    <t>07003435</t>
  </si>
  <si>
    <t>072000028</t>
  </si>
  <si>
    <t>City of Weinert NFIP Participation</t>
  </si>
  <si>
    <t>120601010302</t>
  </si>
  <si>
    <t>07000207</t>
  </si>
  <si>
    <t>07003539</t>
  </si>
  <si>
    <t>072000012</t>
  </si>
  <si>
    <t>City of Edmonson NFIP Participation</t>
  </si>
  <si>
    <t>1205000504</t>
  </si>
  <si>
    <t>120500050404</t>
  </si>
  <si>
    <t>07000440</t>
  </si>
  <si>
    <t>07003328</t>
  </si>
  <si>
    <t>072000019</t>
  </si>
  <si>
    <t>City of Moran NFIP Participation</t>
  </si>
  <si>
    <t>Shackelford</t>
  </si>
  <si>
    <t>120601050105, 120601050106</t>
  </si>
  <si>
    <t>07000344, 07000363</t>
  </si>
  <si>
    <t>07003395</t>
  </si>
  <si>
    <t>072000026</t>
  </si>
  <si>
    <t>City of Ropesville NFIP Participation</t>
  </si>
  <si>
    <t>1205000401</t>
  </si>
  <si>
    <t>120500040103</t>
  </si>
  <si>
    <t>07000027</t>
  </si>
  <si>
    <t>07003168</t>
  </si>
  <si>
    <t>072000043</t>
  </si>
  <si>
    <t>Town of Rochester NFIP Participation</t>
  </si>
  <si>
    <t>120601010401</t>
  </si>
  <si>
    <t>07000177</t>
  </si>
  <si>
    <t>07002899</t>
  </si>
  <si>
    <t>072000050</t>
  </si>
  <si>
    <t>John T. Montford Dam Rehab</t>
  </si>
  <si>
    <t>Enhance lake capacity and harden dam structure.  Placeholder for anticipated construction cost.  Detailed costs following FME.</t>
  </si>
  <si>
    <t>1205000405</t>
  </si>
  <si>
    <t>120500040507</t>
  </si>
  <si>
    <t>07000071</t>
  </si>
  <si>
    <t>00000183, 07000222</t>
  </si>
  <si>
    <t>072000053</t>
  </si>
  <si>
    <t>South Lake Improvements Water Diversion</t>
  </si>
  <si>
    <t>Water diversion</t>
  </si>
  <si>
    <t>07000021, 07000022, 07000041, 07000042</t>
  </si>
  <si>
    <t>072000054</t>
  </si>
  <si>
    <t>Lake Benjamin Improvements</t>
  </si>
  <si>
    <t>Reinforcement of slopes and dam spillway</t>
  </si>
  <si>
    <t>072000055</t>
  </si>
  <si>
    <t>Lake Stamford Improvements</t>
  </si>
  <si>
    <t>Expand spillway</t>
  </si>
  <si>
    <t>1206010302</t>
  </si>
  <si>
    <t>120601030208</t>
  </si>
  <si>
    <t>07000298</t>
  </si>
  <si>
    <t>072000059</t>
  </si>
  <si>
    <t>McMillian Dam High Risk Repairs</t>
  </si>
  <si>
    <t>Make repairs to McMillan Dam as identified as high risk by TCEQ to prevent failure.</t>
  </si>
  <si>
    <t>120500030104</t>
  </si>
  <si>
    <t>07000024</t>
  </si>
  <si>
    <t>07000222</t>
  </si>
  <si>
    <t>072000056</t>
  </si>
  <si>
    <t>McMillan Dam Warning System</t>
  </si>
  <si>
    <t>Enhance and expand existing limited alert system equipment currently in place at McMillan Dam</t>
  </si>
  <si>
    <t>07003505, 07003508</t>
  </si>
  <si>
    <t>072000057</t>
  </si>
  <si>
    <t>Ransom Canyon Evacuation Route</t>
  </si>
  <si>
    <t>As part of the Village's Emergency Operations Plan, construct an alternate evacuation route for residents affected by McMillan Dam failure</t>
  </si>
  <si>
    <t>07003508</t>
  </si>
  <si>
    <t>072000063</t>
  </si>
  <si>
    <t>Dredging Canyon Lakes</t>
  </si>
  <si>
    <t xml:space="preserve"> 12050003</t>
  </si>
  <si>
    <t>1205000301, 1205000113, 1205000205</t>
  </si>
  <si>
    <t>120500030102, 120500020508, 120500011305, 120500030103</t>
  </si>
  <si>
    <t xml:space="preserve"> 07000002, 07000003,  07000378, 07000416</t>
  </si>
  <si>
    <t xml:space="preserve">07000052 </t>
  </si>
  <si>
    <t>070000000002, 070000000003</t>
  </si>
  <si>
    <t>072000062</t>
  </si>
  <si>
    <t>Buffalo Springs Lake Warning System</t>
  </si>
  <si>
    <t>Flood Warning signals - Sponsor Wish List.</t>
  </si>
  <si>
    <t>07000021</t>
  </si>
  <si>
    <t>07003505</t>
  </si>
  <si>
    <t>082001143</t>
  </si>
  <si>
    <t>City of Waco Property Acquisition</t>
  </si>
  <si>
    <t>Buyout program for structures located in flood hazard areas.</t>
  </si>
  <si>
    <t>Lower Brazos</t>
  </si>
  <si>
    <t>McLennan</t>
  </si>
  <si>
    <t>12060202,12060203,12060204,12070101</t>
  </si>
  <si>
    <t>1206020206,1206020207,1206020208,1206020301,1206020302,1206020303,1206020404,1207010101</t>
  </si>
  <si>
    <t>120602020706,120602020708,120602020801,120602020802,120602020605,120602020803,120602020804,120602020805,120602030202,120602030105,120602030302,120602030303,120602040406,120602040407,120701010101</t>
  </si>
  <si>
    <t>08000002,08000003,08000004,08000005</t>
  </si>
  <si>
    <t>08000009</t>
  </si>
  <si>
    <t>08002914</t>
  </si>
  <si>
    <t>Local, TWDB FIF, TWDB CWSRF, FEMA HMGP, FEMA BRIC, FEMA FMA, HUD CDBG-MIT</t>
  </si>
  <si>
    <t>081000884</t>
  </si>
  <si>
    <t>082001130</t>
  </si>
  <si>
    <t>Provided by sponsor and is in line with the TWDB requirements.</t>
  </si>
  <si>
    <t>082000074</t>
  </si>
  <si>
    <t xml:space="preserve">Sugar Land MDP - Regional Drainage &amp; Drainage Entities_x000D_
</t>
  </si>
  <si>
    <t>Consider establishing a single regional drainage entity to manage all aspects of drainage.</t>
  </si>
  <si>
    <t>12070104,12040205</t>
  </si>
  <si>
    <t>1207010404,1204020501,1204020502</t>
  </si>
  <si>
    <t>120701040403,120701040408,120701040402,120402050100,120402050200</t>
  </si>
  <si>
    <t>08000013,08000014</t>
  </si>
  <si>
    <t>08000003</t>
  </si>
  <si>
    <t>00002517</t>
  </si>
  <si>
    <t>Local, TWDB FIF, FEMA HMGP, FEMA BRIC, FEMA FMA, HUD CDBG-MIT</t>
  </si>
  <si>
    <t>082000928</t>
  </si>
  <si>
    <t>City of Georgetown Lift Station Floodproofing</t>
  </si>
  <si>
    <t>Flood proof city lift stations and manholes located in the SFHA.</t>
  </si>
  <si>
    <t>Williamson</t>
  </si>
  <si>
    <t>12070205</t>
  </si>
  <si>
    <t>1207020501,1207020502,1207020503,1207020504,1207020505</t>
  </si>
  <si>
    <t>120702050502,120702050302,120702050403,120702050106,120702050401,120702050404,120702050501,120702050203,120702050105,120702050303</t>
  </si>
  <si>
    <t>08000012</t>
  </si>
  <si>
    <t>08002580</t>
  </si>
  <si>
    <t>082000933</t>
  </si>
  <si>
    <t>City of Hutto Acquire Flood Prone Land</t>
  </si>
  <si>
    <t>Dedicate acquired, undeveloped land to open space areas to prevent development.</t>
  </si>
  <si>
    <t>1207020504</t>
  </si>
  <si>
    <t>120702050404,120702050405,120702050406</t>
  </si>
  <si>
    <t>08002577</t>
  </si>
  <si>
    <t>Local, TWDB FIF, FEMA HMGP, TWDB CWSRF, FEMA BRIC, FEMA FMA</t>
  </si>
  <si>
    <t>082001136</t>
  </si>
  <si>
    <t>082000938</t>
  </si>
  <si>
    <t>City of Leander Automated Barriers</t>
  </si>
  <si>
    <t>Install low water crossing automated barriers and warning signs.</t>
  </si>
  <si>
    <t>1207020501,1207020502,1207020504</t>
  </si>
  <si>
    <t>120702050402,120702050106,120702050401,120702050203</t>
  </si>
  <si>
    <t>08000007</t>
  </si>
  <si>
    <t>00003457</t>
  </si>
  <si>
    <t>Local, TWDB FIF, FEMA HMGP, FEMA BRIC, FEMA FMA</t>
  </si>
  <si>
    <t>082000059</t>
  </si>
  <si>
    <t>Evaluation of Flood Control Projects Phase 2</t>
  </si>
  <si>
    <t>Implement design, construction, and maintenance criteria for new City-owned flood control projects; Document retrofitting/non-structural control activities on existing City-owned flood control structures</t>
  </si>
  <si>
    <t>082000071</t>
  </si>
  <si>
    <t>Sugar Land MDP - Early Flood Warning System</t>
  </si>
  <si>
    <t>Engage regional partners in developing a flood warning system.</t>
  </si>
  <si>
    <t>08000016</t>
  </si>
  <si>
    <t>082001113</t>
  </si>
  <si>
    <t>City of College Station Early Flood Warning System</t>
  </si>
  <si>
    <t>Implement system to monitor flood waters, notify public officials of flooded roadways, and trigger automatic warnings for road users.</t>
  </si>
  <si>
    <t>Brazos</t>
  </si>
  <si>
    <t>12070101,12070103</t>
  </si>
  <si>
    <t>1207010107,1207010307</t>
  </si>
  <si>
    <t>120701010703,120701010705,120701030704,120701030702,120701030707</t>
  </si>
  <si>
    <t>08000005,08000007</t>
  </si>
  <si>
    <t>08000019</t>
  </si>
  <si>
    <t>08003439</t>
  </si>
  <si>
    <t>082001140</t>
  </si>
  <si>
    <t>City of College Station Property Acquisition</t>
  </si>
  <si>
    <t>081000706</t>
  </si>
  <si>
    <t>082001125,082001139</t>
  </si>
  <si>
    <t>082000857</t>
  </si>
  <si>
    <t>Project Brazos</t>
  </si>
  <si>
    <t>Stabilization efforts for 11 identified locations along the Brazos River throughout Fort Bend County</t>
  </si>
  <si>
    <t>1207010404,1207010405,1207010403,1204020503,1204020501,1204020502</t>
  </si>
  <si>
    <t>120701040404,120701040405,120701040406,120701040403,120701040408,120701040409,120701040407,120701040501,120701040402,120701040401,120701040309,120701040307,120701040308,120402050100,120402050300,120402050200</t>
  </si>
  <si>
    <t>00000009</t>
  </si>
  <si>
    <t>00000009,00002044</t>
  </si>
  <si>
    <t>081000633</t>
  </si>
  <si>
    <t>102000001</t>
  </si>
  <si>
    <t>Floodplain Management and Regulation</t>
  </si>
  <si>
    <t>Education, outreach and direct technical assistance to cities and counties throughout Region 10, with a particular focus on providing targeted assistance cities that are eligible but not currently participatng in the NFIP.</t>
  </si>
  <si>
    <t>Lower Colorado-Lavaca</t>
  </si>
  <si>
    <t>-</t>
  </si>
  <si>
    <t>10000012, 10000014, 10000016, 10000018</t>
  </si>
  <si>
    <t>00000307</t>
  </si>
  <si>
    <t>Unknown</t>
  </si>
  <si>
    <t>Flood risk reduction, increased participation in the NFIP</t>
  </si>
  <si>
    <t>Meets TWDB criteria and RFPG Goals</t>
  </si>
  <si>
    <t>102000002</t>
  </si>
  <si>
    <t>Flood Awareness and Preparation Education and Outreach</t>
  </si>
  <si>
    <t>Activities not limited to implementing/improving flood education and awareness programs for residents, elected officials, and real estate agents/developers; and flood insurance campaigns to reduce flood risk and increase NFIP participation.</t>
  </si>
  <si>
    <t>10000002</t>
  </si>
  <si>
    <t>102000003</t>
  </si>
  <si>
    <t>Low Water Crossing Assessment, Prioritization, and Mitigation</t>
  </si>
  <si>
    <t xml:space="preserve">Similar to the recommended regional strategy to conduct outreach and provide technical assistance to those with floodplain management and regulation, this strategy is to provide technical assistance with the assessment of flood risk at LWCs. </t>
  </si>
  <si>
    <t>10000027</t>
  </si>
  <si>
    <t>Flood risk reduction and nature based solutions</t>
  </si>
  <si>
    <t>102000004</t>
  </si>
  <si>
    <t>Stream Corridor Protection and Restoration</t>
  </si>
  <si>
    <t xml:space="preserve">The essence of this strategy is open space acquisition, either through fee simple purchases of property within sensitive stream corridors or through voluntary agreements  between governmental and/or non-governmental organizations and private landowners. </t>
  </si>
  <si>
    <t>10000023</t>
  </si>
  <si>
    <t>Public Safety</t>
  </si>
  <si>
    <t>102000005</t>
  </si>
  <si>
    <t>Watershed Modeling and Floodplain Mapping</t>
  </si>
  <si>
    <t>112000186</t>
  </si>
  <si>
    <t>Guadalupe</t>
  </si>
  <si>
    <t>Lavaca, Gonzales, Guadalupe, Bandera, Comal, Real, Caldwell, Kendall, Fayette, Kerr, Hays, Bastrop, Gillespie, Blanco, Travis, Refugio, Calhoun, Goliad, Victoria, Karnes, De Witt, Wilson</t>
  </si>
  <si>
    <t>12100201,12100202,12100203,12100204, 12100303,12100403</t>
  </si>
  <si>
    <t>11000133,11000130,11000136,11000140,11000137,11000141,11000138,11000139,11000146,11000148,11000149,11000142,11000143,11000144,11000145,11000147,11000150,11000134,11000135,11000131,11000132,11000129,11000125,11000124,11000126,11000127,11000128,11000151</t>
  </si>
  <si>
    <t>11000001</t>
  </si>
  <si>
    <t>11003546</t>
  </si>
  <si>
    <t>Meets minimum TWDB requirements</t>
  </si>
  <si>
    <t>112000187</t>
  </si>
  <si>
    <t>Property Acquisitions and Structural Elevation</t>
  </si>
  <si>
    <t>Develop and implement a voluntary buyout or structural elevation assistance programs to eliminate repetitive loss structures and implementing programs to purchase/preserve open space to protect riparian corridors.</t>
  </si>
  <si>
    <t>11000003, 11000009</t>
  </si>
  <si>
    <t>112000188</t>
  </si>
  <si>
    <t>Regularly review and update floodplain ordnances, land use/zoning, development criteria, and enforcement. Develop and implement higher standards, green infrastructure program, and use best available data (eg. BLE) to manage floodplains</t>
  </si>
  <si>
    <t>11000003, 11000005, 11000009</t>
  </si>
  <si>
    <t>112000189</t>
  </si>
  <si>
    <t>Develop or implement programs to increase flood warning including reverse 911 systems; evacuation/emergency management plans and personnel training; NOAA all-hazards radios, and programs to increase safety at low water crossings (signs, flashers, gages)</t>
  </si>
  <si>
    <t>11000001, 11000009</t>
  </si>
  <si>
    <t>Public safety</t>
  </si>
  <si>
    <t>112000190</t>
  </si>
  <si>
    <t>Develop programs to preserve system functionality (storm drains, culverts, bridges); enhance riparian corridors &amp; preserve floodplain capacity: and infrastructure improvements programs that identify and prioritize flood risk reduction projects</t>
  </si>
  <si>
    <t>11000003, 11000009, 11000011</t>
  </si>
  <si>
    <t>Flood Risk Reduction and Public safety</t>
  </si>
  <si>
    <t>122000001</t>
  </si>
  <si>
    <t>Study the San Antonio River and its tributes</t>
  </si>
  <si>
    <t>When the San Antonio River floods, the city is cutoff from the rest of the county (hospital and EMS) with islands lsating over a week. Install stream gauges and develop a study to identify solutions to flooding. SARA completed a study but County official</t>
  </si>
  <si>
    <t>San Antonio</t>
  </si>
  <si>
    <t>Karnes</t>
  </si>
  <si>
    <t>12100303</t>
  </si>
  <si>
    <t>1210030302</t>
  </si>
  <si>
    <t>121003030204,121003030202</t>
  </si>
  <si>
    <t>12000027,12000030</t>
  </si>
  <si>
    <t>12000007</t>
  </si>
  <si>
    <t>12002974</t>
  </si>
  <si>
    <t>00000095 , 00000255 , 00000282 , 12002974</t>
  </si>
  <si>
    <t>Halff Identification Process</t>
  </si>
  <si>
    <t>122000002</t>
  </si>
  <si>
    <t>San Antonio River drainage ownership study</t>
  </si>
  <si>
    <t>Develop ownership and access understanding parcels fronting the San Antoinion River and major tributaries to have better agreements and access to areas that need flood control mitigation and erosion control</t>
  </si>
  <si>
    <t>12000001</t>
  </si>
  <si>
    <t>122000003, 122000002</t>
  </si>
  <si>
    <t>122000003</t>
  </si>
  <si>
    <t>San Antonio River drainage ownership mapping</t>
  </si>
  <si>
    <t>1210030302,1210030304</t>
  </si>
  <si>
    <t>121003030401,121003030402,121003030403,121003030205,121003030206</t>
  </si>
  <si>
    <t>12000020,12000021,12000022,12000034,12000037</t>
  </si>
  <si>
    <t>12002756</t>
  </si>
  <si>
    <t>00000095 , 00000255 , 00000282 , 00000519 , 12002756</t>
  </si>
  <si>
    <t>122000002, 122000004, 122000005</t>
  </si>
  <si>
    <t>122000004</t>
  </si>
  <si>
    <t>1210030304</t>
  </si>
  <si>
    <t>121003030402</t>
  </si>
  <si>
    <t>12000021</t>
  </si>
  <si>
    <t>12002975</t>
  </si>
  <si>
    <t>00000095 , 00000255 , 00000282 , 00000519 , 12002975</t>
  </si>
  <si>
    <t>122000005</t>
  </si>
  <si>
    <t>1210030303,1210030304</t>
  </si>
  <si>
    <t>121003030306,121003030404</t>
  </si>
  <si>
    <t>12000016,12000023</t>
  </si>
  <si>
    <t>12002757</t>
  </si>
  <si>
    <t>00000095 , 00000255 , 00000282 , 00001006 , 12002757</t>
  </si>
  <si>
    <t>122000002, 122000003, 122000005</t>
  </si>
  <si>
    <t>122000006</t>
  </si>
  <si>
    <t>Strengthen floodplain management ordinances</t>
  </si>
  <si>
    <t>Adopt higher floodplain standards for new development</t>
  </si>
  <si>
    <t>Wilson</t>
  </si>
  <si>
    <t>1210030301,1210030302</t>
  </si>
  <si>
    <t>121003030204,121003030105</t>
  </si>
  <si>
    <t>12000027,12000035</t>
  </si>
  <si>
    <t>12000021, 12000022</t>
  </si>
  <si>
    <t>12003181</t>
  </si>
  <si>
    <t>00000100 , 00000255 , 00000282 , 12003181</t>
  </si>
  <si>
    <t>122000007, 122000008, 122000009</t>
  </si>
  <si>
    <t>122000007</t>
  </si>
  <si>
    <t>Education Signage</t>
  </si>
  <si>
    <t>Install educational signage such as "Turn around don't drown" at high risk low water crossings.</t>
  </si>
  <si>
    <t>12000005</t>
  </si>
  <si>
    <t>122000006, 122000008, 122000009</t>
  </si>
  <si>
    <t>122000008</t>
  </si>
  <si>
    <t>Digital signage for communication</t>
  </si>
  <si>
    <t>Coordinate with school district to use sign on US 181  for emergency info and safety directions during hazard events.</t>
  </si>
  <si>
    <t>122000009</t>
  </si>
  <si>
    <t>Early warning system education</t>
  </si>
  <si>
    <t>Alert the population through education material, media and other methods about enrolling in the early warning system</t>
  </si>
  <si>
    <t>122000006, 122000007, 122000008</t>
  </si>
  <si>
    <t>122000010</t>
  </si>
  <si>
    <t>Development of a Streamscaping Program for Flood Risk Management in Texas</t>
  </si>
  <si>
    <t>Increase the number of public outreach and education activities to improve awareness of flood hazards and benefits of flood planning in the Flood Planning Region. Promote nature-based solution training</t>
  </si>
  <si>
    <t>Wilson,Bexar</t>
  </si>
  <si>
    <t>12100301,12100303,12100304,12110110,12100302</t>
  </si>
  <si>
    <t>1210030103,1210030101,1210030102,1210030301,1210030401,1210030402,1210030403,1211011002,1210030205,1210030204</t>
  </si>
  <si>
    <t>12000001,12000002,12000003,12000004,12000005,12000006,12000007,12000008,12000009,12000010,12000011,12000012,12000013,12000029,12000055,12000056,12000063,12000064,12000066,12000069,12000071,12000076,12000078,12000094,12000104,12000105</t>
  </si>
  <si>
    <t>12000014</t>
  </si>
  <si>
    <t>00000007</t>
  </si>
  <si>
    <t>122000011</t>
  </si>
  <si>
    <t>Automatic low water crossings and gauges</t>
  </si>
  <si>
    <t xml:space="preserve">Add automatic low water crossings and gauges at various locations, providing real time flood information to the region.  This would include development of a plan to identify locations, followed by installation. </t>
  </si>
  <si>
    <t>Bexar,Bandera,Comal,Kendall,Kerr</t>
  </si>
  <si>
    <t>12100304,12100201,12100302</t>
  </si>
  <si>
    <t>1210030401,1210020102,1210020103,1210020104,1210030202,1210030203</t>
  </si>
  <si>
    <t>12000058,12000062,12000063,12000095,12000096</t>
  </si>
  <si>
    <t>00000017</t>
  </si>
  <si>
    <t>00000007 , 00000017 , 00000022 , 00000255 , 00000282 , 00000291 , 00000297 , 00000339 , 00000936 , 12000937 , 12001324 , 12002226 , 12002367 , 12002436 , 12002855</t>
  </si>
  <si>
    <t>122000012</t>
  </si>
  <si>
    <t>Update flood information and policies</t>
  </si>
  <si>
    <t>Identify and compile information on flood hazard areas and residential property in flood zones, establish and implement a volunteer acquisition / elevation program based on FEMA protocol in association with SARA studies, and review permitting process bas</t>
  </si>
  <si>
    <t>122000002, 122000003, 122000004, 122000005</t>
  </si>
  <si>
    <t>122000013</t>
  </si>
  <si>
    <t>Shelter requirement for RV parks</t>
  </si>
  <si>
    <t>Adopt and implement an ordinance to require RV Parks to provide shelter facilities.</t>
  </si>
  <si>
    <t>Atascosa,De Witt,Wilson,Goliad,Karnes</t>
  </si>
  <si>
    <t>12100204,12100303,12100304,12100202,12100406,12110110,12110111</t>
  </si>
  <si>
    <t>1210020402,1210030302,1210030303,1210030304,1210030305,1210030404,1210020205,1210040601,1210040602,1211011005,1211011003,1211011101</t>
  </si>
  <si>
    <t>12000014,12000016,12000019,12000020,12000021,12000022,12000023,12000024,12000025,12000026,12000027,12000030,12000034,12000037,12000040,12000041,12000042,12000043,12000045,12000052,12000057,12000070</t>
  </si>
  <si>
    <t>00000095</t>
  </si>
  <si>
    <t>00000095 , 00000096 , 00000099 , 00000100 , 00000255 , 00000260 , 00000264 , 00000282 , 00000290 , 00000291 , 00000519 , 00000526 , 00001006 , 12002756 , 12002757 , 12002974 , 12002975</t>
  </si>
  <si>
    <t>Non-structural strategy</t>
  </si>
  <si>
    <t>HDR Identification Process</t>
  </si>
  <si>
    <t>122000014</t>
  </si>
  <si>
    <t>Public Education &amp; Outreach</t>
  </si>
  <si>
    <t>Create a program to educate the public about specific mitigation actions for flooding hazards</t>
  </si>
  <si>
    <t>Medina</t>
  </si>
  <si>
    <t>12100302</t>
  </si>
  <si>
    <t>1210030205</t>
  </si>
  <si>
    <t>121003020501,121003020503</t>
  </si>
  <si>
    <t>12000081,12000108</t>
  </si>
  <si>
    <t>12000001, 12000012</t>
  </si>
  <si>
    <t>12002954</t>
  </si>
  <si>
    <t>00000005 , 00000255 , 12002954</t>
  </si>
  <si>
    <t>122000015</t>
  </si>
  <si>
    <t>Public education and outreach</t>
  </si>
  <si>
    <t>Implement public education and outreach programs to educate citizens about mitigation against (flood) hazards; seek partnership with county neighboring communities and San Antonio River Authority.</t>
  </si>
  <si>
    <t>12100304</t>
  </si>
  <si>
    <t>1210030403</t>
  </si>
  <si>
    <t>121003040304,121003040302</t>
  </si>
  <si>
    <t>12000053,12000056</t>
  </si>
  <si>
    <t>12003180</t>
  </si>
  <si>
    <t>00000100 , 00000255 , 00000282 , 00000392 , 12001595 , 12003180</t>
  </si>
  <si>
    <t>1220000016, 1220000017</t>
  </si>
  <si>
    <t>122000016</t>
  </si>
  <si>
    <t>Citizen flood education outreach</t>
  </si>
  <si>
    <t>Educate citizens about mitigation strategies prior to any flood conditions, including dangers of debris flooding roads and how to best floodproof homes and businesses.</t>
  </si>
  <si>
    <t>1210030301</t>
  </si>
  <si>
    <t>121003030102,121003030103</t>
  </si>
  <si>
    <t>12000028,12000033</t>
  </si>
  <si>
    <t>12002925</t>
  </si>
  <si>
    <t>00000100 , 00000255 , 00000282 , 12000592 , 12002925</t>
  </si>
  <si>
    <t>1220000015, 1220000017</t>
  </si>
  <si>
    <t>122000017</t>
  </si>
  <si>
    <t>Updating floodplain ordinances and development code</t>
  </si>
  <si>
    <t>12000011</t>
  </si>
  <si>
    <t>1220000015, 1220000016</t>
  </si>
  <si>
    <t>122000019</t>
  </si>
  <si>
    <t>Conservation Easement Program</t>
  </si>
  <si>
    <t>Develop a Conservation Easement Program.</t>
  </si>
  <si>
    <t>Medina,Bexar</t>
  </si>
  <si>
    <t>12110107,12110109,12100302</t>
  </si>
  <si>
    <t>1211010701,1211010901,1210030205,1210030203</t>
  </si>
  <si>
    <t>121101070108,121101090101,121003020307,121003020501,121003020304,121003020305,121003020502,121003020503</t>
  </si>
  <si>
    <t>12000075,12000081,12000099,12000100,12000107,12000108</t>
  </si>
  <si>
    <t>00000005</t>
  </si>
  <si>
    <t>00000005 , 00000255 , 00000290 , 00000299 , 12002954 , 12003377</t>
  </si>
  <si>
    <t>122000020</t>
  </si>
  <si>
    <t>City of Floresville Floodplain Ordinance and Development Code Update</t>
  </si>
  <si>
    <t xml:space="preserve">Create a floodplain ordinance and update development code
</t>
  </si>
  <si>
    <t>132000001</t>
  </si>
  <si>
    <t>Create a public outreach program to educate the community on the benefits of building code enforcement and flood hazard mitigation strategies. Also, coordinate regionally regarding flood early warning systems currently implemented in our region.</t>
  </si>
  <si>
    <t>Nueces</t>
  </si>
  <si>
    <t>12110107</t>
  </si>
  <si>
    <t>1211010701,1211010702</t>
  </si>
  <si>
    <t>121101070109,121101070201,121101070202,121101070203,121101070204</t>
  </si>
  <si>
    <t>13000322,13000325,13000329,13000330,13000333</t>
  </si>
  <si>
    <t>13000024</t>
  </si>
  <si>
    <t>13002953</t>
  </si>
  <si>
    <t>00000005,00000255,00000290,13002953</t>
  </si>
  <si>
    <t>Nonstructural - no negative impact</t>
  </si>
  <si>
    <t>high need, in vulnerable area</t>
  </si>
  <si>
    <t>132000002</t>
  </si>
  <si>
    <t>Review and Adoption of Updated Building Codes</t>
  </si>
  <si>
    <t>13000016</t>
  </si>
  <si>
    <t>132000003</t>
  </si>
  <si>
    <t>Subdivision Ordinance Revision</t>
  </si>
  <si>
    <t>Create new Subdivision Ordinance and development standards to ensure the city is proactive in our regulatory practices and to ensure that the standards align with flood hazard mitigation strategies.</t>
  </si>
  <si>
    <t>132000004</t>
  </si>
  <si>
    <t>Update City’s Flood Hazard Mitigation Ordinance</t>
  </si>
  <si>
    <t>Update the City’s Flood Hazard Mitigation Ordinance to ensure proper regulation of NFIP requirements and to implement higher standards of floodplain management.</t>
  </si>
  <si>
    <t>132000006</t>
  </si>
  <si>
    <t>Atascosa McMullen Hazard Mitigation Plan - Atascosa County Action #1</t>
  </si>
  <si>
    <t>Place flood gauges upstream of flood-prone areas to alert citizens to quickly rising waters.</t>
  </si>
  <si>
    <t>Atascosa,Wilson,Medina,Bexar,La Salle,McMullen,Live Oak,Frio,Karnes</t>
  </si>
  <si>
    <t>12110108,12110109,12110110,12100302</t>
  </si>
  <si>
    <t>1211010804,1211010805,1211010905,1211010903,1211010904,1211011005,1211011004,1211011002,1211011001,1211011003,1210030205</t>
  </si>
  <si>
    <t>13000007</t>
  </si>
  <si>
    <t>00000096</t>
  </si>
  <si>
    <t>00000005,00000007,13000086,13000089,13000093,00000096,00000100,00000255,00000260,00000282,00000290,00000299,00000392,13002446,13003116,13003117,13003118,13003214,13003215</t>
  </si>
  <si>
    <t>high need area</t>
  </si>
  <si>
    <t>132000007</t>
  </si>
  <si>
    <t>Atascosa McMullen Hazard Mitigation Plan - Atascosa County Action #5</t>
  </si>
  <si>
    <t>Inventory of all low water crossing in the county and develop a prioritize projects in a COP for upgrades or replacement.</t>
  </si>
  <si>
    <t>13000001</t>
  </si>
  <si>
    <t>132000009</t>
  </si>
  <si>
    <t>Atascosa McMullen Hazard Mitigation Plan - Atascosa County Action #12</t>
  </si>
  <si>
    <t>Eastablish and implement a voluntary "acquistion and demo program" to address repetitive loss to floodprone properties.</t>
  </si>
  <si>
    <t>13000013, 13000020</t>
  </si>
  <si>
    <t>132000011</t>
  </si>
  <si>
    <t>Atascosa McMullen Hazard Mitigation Plan - City of Charlotte Action #7</t>
  </si>
  <si>
    <t>The enforcement of the flood damage prevention ordinance</t>
  </si>
  <si>
    <t>Atascosa</t>
  </si>
  <si>
    <t>12110109,12110110</t>
  </si>
  <si>
    <t>1211010904,1211011004</t>
  </si>
  <si>
    <t>121101090402,121101090404,121101100401</t>
  </si>
  <si>
    <t>13000397,13000399,13000426</t>
  </si>
  <si>
    <t>13003214</t>
  </si>
  <si>
    <t>00000096,00000255,00000290,13003214</t>
  </si>
  <si>
    <t>132000014</t>
  </si>
  <si>
    <t>Atascosa McMullen Hazard Mitigation Plan - City of Jourdanton Action #3</t>
  </si>
  <si>
    <t>Enforcement of flood damage prevention ordinance</t>
  </si>
  <si>
    <t>12110110</t>
  </si>
  <si>
    <t>1211011004,1211011002</t>
  </si>
  <si>
    <t>121101100206,121101100402,121101100405</t>
  </si>
  <si>
    <t>13000419,13000427,13000428</t>
  </si>
  <si>
    <t>13003116</t>
  </si>
  <si>
    <t>00000096,00000255,00000290,13003116</t>
  </si>
  <si>
    <t>132000015</t>
  </si>
  <si>
    <t>Atascosa McMullen Hazard Mitigation Plan - City of Jourdanton Action #6</t>
  </si>
  <si>
    <t>Install educational signage such as "turn around don't drown" at high risk low water crossings</t>
  </si>
  <si>
    <t>13000002</t>
  </si>
  <si>
    <t>132000016</t>
  </si>
  <si>
    <t>Atascosa McMullen Hazard Mitigation Plan - City of Jourdanton Action #4</t>
  </si>
  <si>
    <t>Maintain Storm Drainage System</t>
  </si>
  <si>
    <t>13000013</t>
  </si>
  <si>
    <t>132000024</t>
  </si>
  <si>
    <t>Atascosa McMullen Hazard Mitigation Plan - City of Poteet Action #2</t>
  </si>
  <si>
    <t>Increase local enforcement of the flood damage prevention ordinance by hiring a more full time staff</t>
  </si>
  <si>
    <t>1211011002</t>
  </si>
  <si>
    <t>121101100203</t>
  </si>
  <si>
    <t>13000416</t>
  </si>
  <si>
    <t>13003118</t>
  </si>
  <si>
    <t>00000096,00000255,00000290,13003118</t>
  </si>
  <si>
    <t>132000027</t>
  </si>
  <si>
    <t xml:space="preserve">City of Alice &amp; Jim Wells County Multi-Hazard Mitigation Plan - Create a Buyout Program for Repetitive Loss Properties  </t>
  </si>
  <si>
    <t xml:space="preserve">This action will develop and implement a program to buyout repetitive loss properties to expand drainage systems. </t>
  </si>
  <si>
    <t>Jim Wells</t>
  </si>
  <si>
    <t>12110204</t>
  </si>
  <si>
    <t>1211020404</t>
  </si>
  <si>
    <t>121102040404,121102040405</t>
  </si>
  <si>
    <t>13000496,13000513</t>
  </si>
  <si>
    <t>13003128</t>
  </si>
  <si>
    <t>13000080,00000260,00000290,13001788,13003128</t>
  </si>
  <si>
    <t>132000028</t>
  </si>
  <si>
    <t>City of Alice &amp; Jim Wells County Multi-Hazard Mitigation Plan - Restrict development in high hazard areas (City of Alice)</t>
  </si>
  <si>
    <t>The City of Alice will re-evaluate all existing floodplain construction restrictions to identify strengths and weaknesses and update.</t>
  </si>
  <si>
    <t>132000030</t>
  </si>
  <si>
    <t xml:space="preserve">City of Alice &amp; Jim Wells County Multi-Hazard Mitigation Plan - Mandate Freeboard on Structures to Reduce Flooding Damage </t>
  </si>
  <si>
    <t xml:space="preserve">Jim Wells County will re-evaluate all existing floodplain construction restrictions to identify strengths and weaknesses in order to produce a new ordinance, update its existing flood damage prevention ordinance, and / or update its zoning code. </t>
  </si>
  <si>
    <t>Brooks,Kleberg,Nueces,Duval,Jim Wells,San Patricio,Live Oak</t>
  </si>
  <si>
    <t>12110111,12110204,12110205,12110206</t>
  </si>
  <si>
    <t>1211011105,1211011106,1211011107,1211020402,1211020401,1211020403,1211020404,1211020501,1211020507,1211020504,1211020505,1211020506,1211020603</t>
  </si>
  <si>
    <t>13000080</t>
  </si>
  <si>
    <t>13000079,13000080,13000081,13000089,00000260,00000290,13000409,13000585,13000779,13000842,13001666,13001741,13001788,13003127,13003128,13003130,13003131</t>
  </si>
  <si>
    <t>132000036</t>
  </si>
  <si>
    <t>Jim Wells County Flood Warning System</t>
  </si>
  <si>
    <t>A county wide flood warning system</t>
  </si>
  <si>
    <t>132000037</t>
  </si>
  <si>
    <t>Citywide Stormwater System Inspection</t>
  </si>
  <si>
    <t>Inspect the City's storm water infrastructure to determine needed repairs.</t>
  </si>
  <si>
    <t>Kleberg,Nueces,San Patricio</t>
  </si>
  <si>
    <t>12110111,12110201,12110202,12110203</t>
  </si>
  <si>
    <t>1211011107,1211020100,1211020201,1211020202,1211020203,1211020301,1211020302</t>
  </si>
  <si>
    <t>121101110706,121101110705,121101110707,121102010001,121102010003,121102010005,121102010004,121102020200,121102020106,121102020104,121102020101,121102020105,121102020102,121102020103,121102020107,121102020300,121102030100,121102030200</t>
  </si>
  <si>
    <t>13000442,13000447,13000448,13000479,13000481,13000482,13000608,13000609,13000610,13000611,13000612,13000613,13000614,13000615,13000616,13000617,13000618,13000619,13000620,13000621,13000622,13000623,13000624</t>
  </si>
  <si>
    <t>13002900</t>
  </si>
  <si>
    <t>13000077,13000078,13000081,00000260,00000290,13000409,13000585,13000876,13000981,13000982,13001739,13002900,13002930,13003368</t>
  </si>
  <si>
    <t xml:space="preserve">High risk area </t>
  </si>
  <si>
    <t>132000038</t>
  </si>
  <si>
    <t>Flood Mitigation Public Education</t>
  </si>
  <si>
    <t>Design and implement a program for public education. The program will educate citizens on methods of hazard mitigation and risk reduction. To be incorporated into Aransas County's floodplain management program as part of CRS.</t>
  </si>
  <si>
    <t>Nueces,San Patricio,Aransas,Refugio</t>
  </si>
  <si>
    <t>12100404,12100407,12100403,12100405</t>
  </si>
  <si>
    <t>1210040400,1210040704,1210040302,1210040501,1210040502,1210040503,1210040504,1210040505</t>
  </si>
  <si>
    <t>121004040000,121004070404,121004070402,121004030200,121004050400,121004050203,121004050305,121004050204,121004050304,121004050306,121004050307,121004050308,121004050303,121004050205,121004050302,121004050102,121004050103,121004050500</t>
  </si>
  <si>
    <t>13000026,13000028,13000592,13000594,13000595,13000596,13000597,13000598,13000599,13000600,13000602,13000603,13000606,13000607,13000627</t>
  </si>
  <si>
    <t>13000022</t>
  </si>
  <si>
    <t>00000083</t>
  </si>
  <si>
    <t>13000078,13000081,00000083,00000084,00000260,00000264,00000290,00000291,13000381,13000409,13000576,13000585,13000586,00000714,13000727,00000758,13000881,13000981,13001044,00001608,13002735,13002900,13003368,13003450,13003451</t>
  </si>
  <si>
    <t>132000039</t>
  </si>
  <si>
    <t xml:space="preserve">Aransas County Wetlands Preservation Plan </t>
  </si>
  <si>
    <t>Aransas County Texas Multi-Jurisdisctinal Hazard Mitigation Action Plan - Action #4: Create a county-wide wetlands preservation plan</t>
  </si>
  <si>
    <t>13000008, 13000020</t>
  </si>
  <si>
    <t xml:space="preserve">Nature Based Solution </t>
  </si>
  <si>
    <t>132000040</t>
  </si>
  <si>
    <t>Aransas County Flood Warning System</t>
  </si>
  <si>
    <t>The county needs flood warning systems throughout the region.</t>
  </si>
  <si>
    <t>132000041</t>
  </si>
  <si>
    <t>Bee County Emergency Warning System</t>
  </si>
  <si>
    <t>COASTAL BEND MITIGATION ACTION PLAN - BE - 05: Emergency Warning and Public Information System, Bee County and the City of Beeville's capacity to communicate warnings and emergency information to residents is limited to a siren in Beeville's city limits.</t>
  </si>
  <si>
    <t>San Patricio,Refugio,Bee,Live Oak,Goliad,Karnes</t>
  </si>
  <si>
    <t>12100406,12100407,12110111</t>
  </si>
  <si>
    <t>1210040603,1210040601,1210040602,1210040701,1210040702,1210040704,1211011101,1211011103,1211011102,1211011106,1211011107</t>
  </si>
  <si>
    <t>13000087, 13002711</t>
  </si>
  <si>
    <t>13000087,13000089,00000090,00000095,00000255,00000260,00000264,00000282,00000290,13000409,13000585,00000714,00000758,13001487,13001488,13002711</t>
  </si>
  <si>
    <t>132000042</t>
  </si>
  <si>
    <t>San Patricio County Dam Failure Education Program</t>
  </si>
  <si>
    <t xml:space="preserve">San Patricio County Hazard Mitigation Action Plan - San Patricio County, Action #5: Develop and implement a dam failure hazard education program to provide information on the potential for dam failure and the areas at greatest risk. </t>
  </si>
  <si>
    <t>Nueces,Jim Wells,San Patricio,Aransas,Refugio,Bee,Live Oak</t>
  </si>
  <si>
    <t>12100407,12110111,12110201,12100405</t>
  </si>
  <si>
    <t>1210040703,1210040702,1210040704,1211011106,1211011107,1211020100,1210040502,1210040504</t>
  </si>
  <si>
    <t>13000081</t>
  </si>
  <si>
    <t>132000043</t>
  </si>
  <si>
    <t>Ingleside on the Bay Flood Mitigation Policy</t>
  </si>
  <si>
    <t>San Patricio County Hazard Mitigation Action Plan - City of Ingleside on the Bay, Action #11: Adopt ASFPM’s “No Adverse Impact” policy to mitigate local flooding. </t>
  </si>
  <si>
    <t>Nueces,San Patricio</t>
  </si>
  <si>
    <t>12110201</t>
  </si>
  <si>
    <t>1211020100</t>
  </si>
  <si>
    <t>121102010003,121102010005</t>
  </si>
  <si>
    <t>13000481,13000482</t>
  </si>
  <si>
    <t>13003248</t>
  </si>
  <si>
    <t>13000078,13000081,00000260,00000290,13000409,13000585,13000586,13002900,13002930,13003248</t>
  </si>
  <si>
    <t xml:space="preserve">provide regional support of local policies </t>
  </si>
  <si>
    <t>132000044</t>
  </si>
  <si>
    <t>Odem Flood Mitigation Policy</t>
  </si>
  <si>
    <t>San Patricio County Hazard Mitigation Action Plan - City of Odem, Action #5: Adopt higher floodplain standards above the minimum requirements to provide additional flood protection to new development. </t>
  </si>
  <si>
    <t>San Patricio</t>
  </si>
  <si>
    <t>12100407,12110201</t>
  </si>
  <si>
    <t>1210040703,1211020100</t>
  </si>
  <si>
    <t>121004070302,121102010001</t>
  </si>
  <si>
    <t>13000031,13000479</t>
  </si>
  <si>
    <t>13003412</t>
  </si>
  <si>
    <t>13000081,00000260,00000290,13000409,13000585,13000586,13003412</t>
  </si>
  <si>
    <t>132000045</t>
  </si>
  <si>
    <t>Odem Flood Awareness Program</t>
  </si>
  <si>
    <t>San Patricio County Hazard Mitigation Action Plan - City of Odem, Action #15: Implement a flood awareness  program by providing FEMA/NFIP materials to mortgage lenders, real estate agents and insurance agents and place them in local libraries. </t>
  </si>
  <si>
    <t>132000046</t>
  </si>
  <si>
    <t>Portland Flood Mitigation Policy</t>
  </si>
  <si>
    <t>San Patricio County Hazard Mitigation Action Plan - City of Portland, Action #4: Adopt higher floodplain standards above the minimum requirements to provide additional flood protection to new development. </t>
  </si>
  <si>
    <t>1210040704,1211020100</t>
  </si>
  <si>
    <t>121004070403,121102010002,121102010003,121102010005,121102010004</t>
  </si>
  <si>
    <t>13000043,13000480,13000481,13000482,13000624</t>
  </si>
  <si>
    <t>13003233</t>
  </si>
  <si>
    <t>13000078,13000081,00000260,00000290,13000409,13000585,13000586,13002900,13003233</t>
  </si>
  <si>
    <t>132000047</t>
  </si>
  <si>
    <t>Sinton Flood Mitigation Policy</t>
  </si>
  <si>
    <t>San Patricio County Hazard Mitigation Action Plan - City of Sinton, Action #2: Adopt higher floodplain standards above the minimum requirements to provide additional flood protection to new development. </t>
  </si>
  <si>
    <t>12100407</t>
  </si>
  <si>
    <t>1210040703</t>
  </si>
  <si>
    <t>121004070302,121004070303,121004070304</t>
  </si>
  <si>
    <t>13000031,13000034,13000046</t>
  </si>
  <si>
    <t>13002864</t>
  </si>
  <si>
    <t>13000081,00000260,00000290,13000409,13000585,13002864</t>
  </si>
  <si>
    <t>132000048</t>
  </si>
  <si>
    <t>Floodplain Management Training</t>
  </si>
  <si>
    <t>San Patricio County Hazard Mitigation Action Plan - City of Sinton, Action #14: Cross‐train  building  inspectors  in  floodplain management requirements. </t>
  </si>
  <si>
    <t>132000049</t>
  </si>
  <si>
    <t>Taft Flood Awareness Program</t>
  </si>
  <si>
    <t>San Patricio County Hazard Mitigation Action Plan - City of Taft, Action #11: Educate community on the dangers of low water crossings through the installation of warning signs and promotion of “Turn Around, Don’t Drown” program</t>
  </si>
  <si>
    <t>1210040703,1210040704</t>
  </si>
  <si>
    <t>121004070403,121004070305</t>
  </si>
  <si>
    <t>13000043,13000044</t>
  </si>
  <si>
    <t>13000007, 13000022</t>
  </si>
  <si>
    <t>13002882</t>
  </si>
  <si>
    <t>13000081,00000260,00000290,13000409,13000585,13000586,13002882</t>
  </si>
  <si>
    <t>132000050</t>
  </si>
  <si>
    <t>Nueces Basin Minimum Flood Management Standards</t>
  </si>
  <si>
    <t xml:space="preserve">Promote minimum flood management standards ) and identify and promote best practices to maintain drainage structures. Minimum flood management standards to require 1 ft above 100-year BFE or based on local ordinances, whichever is more stringent. </t>
  </si>
  <si>
    <t>Atascosa,Wilson,Kinney,Uvalde,Medina,Bexar,Bandera,Real,Edwards,Kerr,Brooks,Kenedy,Jim Hogg,Kleberg,Nueces,Duval,Jim Wells,San Patricio,Webb,Aransas,Refugio,Dimmit,La Salle,McMullen,Bee,Live Oak,Goliad,Maverick,Zavala,Frio,Karnes</t>
  </si>
  <si>
    <t>00000290</t>
  </si>
  <si>
    <t>13000001,00000005,00000007,00000011,00000015,00000021,00000022,00000073,00000074,00000076,13000077,13000078,13000079,13000080,13000081,00000082,00000083,00000084,13000085,13000086,13000087,13000089,00000090,00000091,13000092,13000093,00000095,00000096,000</t>
  </si>
  <si>
    <t>needed to meet Goal 6 (min. flood standards)</t>
  </si>
  <si>
    <t>132000051</t>
  </si>
  <si>
    <t>Nueces Basin flood public information campaign</t>
  </si>
  <si>
    <t xml:space="preserve">Identify local, subregional workgroups aligned with flooding issues.  Develop public information campaign templates with relevant flood-related communications. </t>
  </si>
  <si>
    <t>13000028</t>
  </si>
  <si>
    <t>needed to meet Goal 8 (flood public information campaign)</t>
  </si>
  <si>
    <t>132000052</t>
  </si>
  <si>
    <t>Shell Point Ranch Wetlands Protection</t>
  </si>
  <si>
    <t>Texas Coastal Resiliency Master Plan - R3-5: Acquisition of approx 400 acres of coastal habitats and the southernmost extents of mima mounds at Shell Point Ranch. The acquisition also would mitigate flooding and storm surge damage to the area.</t>
  </si>
  <si>
    <t>Aransas</t>
  </si>
  <si>
    <t>12100405,12100405</t>
  </si>
  <si>
    <t>1210040501,1210040502</t>
  </si>
  <si>
    <t>121004050103,121004050205</t>
  </si>
  <si>
    <t>13000607,13000627</t>
  </si>
  <si>
    <t>13000020</t>
  </si>
  <si>
    <t>00003593</t>
  </si>
  <si>
    <t>00000083,00000260,13003452</t>
  </si>
  <si>
    <t>Nature based solution</t>
  </si>
  <si>
    <t>132000053</t>
  </si>
  <si>
    <t>Aransas County Coastal Erosion Response Plan</t>
  </si>
  <si>
    <t>Aransas County Texas Multi-Jurisdisctinal Hazard Mitigation Action Plan - Action #9: Create an erosion response plan. New and existing buildings and infrastructure will benefit from coastal erosion protection</t>
  </si>
  <si>
    <t>12100407,12100407,12100405,12100405,12100405,12100405,12100405,12100405,12100405,12100405,12100405,12100405,12100405,12100405,12110202,12100405</t>
  </si>
  <si>
    <t>1210040704,1210040704,1210040504,1210040502,1210040503,1210040502,1210040503,1210040503,1210040503,1210040503,1210040503,1210040503,1210040501,1210040501,1211020202,1210040502</t>
  </si>
  <si>
    <t>121004070404,121004070402,121004050400,121004050203,121004050305,121004050204,121004050304,121004050306,121004050307,121004050308,121004050303,121004050302,121004050102,121004050103,121102020200,121004050205</t>
  </si>
  <si>
    <t>13000026,13000028,13000592,13000594,13000595,13000596,13000597,13000598,13000599,13000600,13000602,13000603,13000606,13000607,13000608,13000627</t>
  </si>
  <si>
    <t>County and Municipal Budgets, Coastal Management Program (CMP) Grant</t>
  </si>
  <si>
    <t>priority based on stakeholder interview</t>
  </si>
  <si>
    <t>132000054</t>
  </si>
  <si>
    <t>Aransas County Educational Signage Program</t>
  </si>
  <si>
    <t>Aransas County Multi-Jurisdictional Floodplain Managment Plan - Action 3.1.e: Develop and install educatinal signage regarding flood safety to located along low areas of roadways likey to flood.</t>
  </si>
  <si>
    <t>Local Budget, GOMA Award</t>
  </si>
  <si>
    <t>sponsor requested; vulnerable area</t>
  </si>
  <si>
    <t>132000055</t>
  </si>
  <si>
    <t>Aransas Pass Flood Mitigation Policy</t>
  </si>
  <si>
    <t xml:space="preserve">Incorporate higher floodplain management standards into City of Aransas Pass comprehensive plan update. </t>
  </si>
  <si>
    <t>12100405,12100405,12110202</t>
  </si>
  <si>
    <t>1210040504,1210040502,1211020202</t>
  </si>
  <si>
    <t>121004050400,121004050204,121102020200</t>
  </si>
  <si>
    <t>13000592,13000596,13000608</t>
  </si>
  <si>
    <t>13000017</t>
  </si>
  <si>
    <t>13002735</t>
  </si>
  <si>
    <t>132000056</t>
  </si>
  <si>
    <t xml:space="preserve">Duval County Master Plan- Refine City of Freer Earthen Channel Maintenance Program </t>
  </si>
  <si>
    <t>Revamp maintenance program for clearing excess debris and vegetation from the earthen channel. Prioritize the cross drains on the upstream side of the earthen channel.</t>
  </si>
  <si>
    <t>Duval</t>
  </si>
  <si>
    <t>12110105</t>
  </si>
  <si>
    <t>1211010510</t>
  </si>
  <si>
    <t>121101051001</t>
  </si>
  <si>
    <t>13000224</t>
  </si>
  <si>
    <t>13000025</t>
  </si>
  <si>
    <t>13000079</t>
  </si>
  <si>
    <t>13000079,00000260,13001665,13003411,13003452</t>
  </si>
  <si>
    <t>Vulnerable area</t>
  </si>
  <si>
    <t>132000057</t>
  </si>
  <si>
    <t>Duval County Master Plan- Adopt and Enforce Design Standards and Ordinances in Freer</t>
  </si>
  <si>
    <t>Adopt and enforce design standards and ordinances for new construction projects. Separate design standards exclusively about drainage should be considered.</t>
  </si>
  <si>
    <t>13000079,00000260,00000290,13001665,13001666,13003411,13003452</t>
  </si>
  <si>
    <t>132000058</t>
  </si>
  <si>
    <t>Duval County Master Plan- Procure Easements for Drainage Infrastructure in Freer</t>
  </si>
  <si>
    <t>Significant structures in Freer’s drainage system are on private property, and the city does not have an access or maintenance easement. Freer should procure easements to these locations so structures can be maintained without private party involvement.</t>
  </si>
  <si>
    <t>132000059</t>
  </si>
  <si>
    <t>Duval County Master Plan- Clean and Maintain Drainage Infrastructure in San Diego</t>
  </si>
  <si>
    <t>Clear, clean, and maintain current stormwater drainage infrastructure such as curbs and gutters on roads, culverts, ditches, inlets, and outfalls into San Diego Creek.</t>
  </si>
  <si>
    <t>Duval,Jim Wells</t>
  </si>
  <si>
    <t>1211020403</t>
  </si>
  <si>
    <t>121102040304,121102040309,121102040310</t>
  </si>
  <si>
    <t>13000505,13000508,13000509</t>
  </si>
  <si>
    <t>13000079, 13000080</t>
  </si>
  <si>
    <t>13000079,13000080,00000260,00000290,13001666,13001741,13003127,13003452</t>
  </si>
  <si>
    <t>High risk area</t>
  </si>
  <si>
    <t>132000060</t>
  </si>
  <si>
    <t>Duval County Master Plan-  Adopt and Enforce Design Standards and Ordinances in San Diego</t>
  </si>
  <si>
    <t>142000002</t>
  </si>
  <si>
    <t>Irrigation and Recharge Application of Captured Rainwater Runoff at Alpine</t>
  </si>
  <si>
    <t>Construct rainwater basins at 3 locations around Kokernot Park to drain neighboring streets, impound runoff volume, promote infiltration and aquifer recharge, reduce landscaping water costs, and remediate pollutants.</t>
  </si>
  <si>
    <t>Region 14</t>
  </si>
  <si>
    <t>Brewster</t>
  </si>
  <si>
    <t>13070006</t>
  </si>
  <si>
    <t>130700060101</t>
  </si>
  <si>
    <t>14012001, 14013001</t>
  </si>
  <si>
    <t>City of Alpine, Brewster County</t>
  </si>
  <si>
    <t>14003208,14000040</t>
  </si>
  <si>
    <t>State, Local</t>
  </si>
  <si>
    <t>Non-Structural FMS</t>
  </si>
  <si>
    <t>Recommended in Region E Water Plan as Strategy E-2 (2021). Water plan documents contribution of 70 ac-ft of water saved on landscaping irrigation in an average drought year.</t>
  </si>
  <si>
    <t>Aligns with RFPG and stakeholder goals</t>
  </si>
  <si>
    <t>142000001</t>
  </si>
  <si>
    <t>FEMA Levee Accreditation for All Rio Grande Levees at El Paso</t>
  </si>
  <si>
    <t>Coordination needed between USIBWC, FEMA, El Paso Water, El Paso County, Doña Ana County, and Hudspeth County to certify and accredit all remaining levee segments through El Paso County. Interior drainage studies are needed in Hudspeth and Doña Ana.</t>
  </si>
  <si>
    <t>El Paso</t>
  </si>
  <si>
    <t>13030102, 13040100</t>
  </si>
  <si>
    <t>130301020802, 130301020803, 130301020804, 130301020904, 130301020905, 130301020906, 130401000107, 130401000203, 130401000204, 130401000306, 130401000707, 130401000307, 130401000410</t>
  </si>
  <si>
    <t>14004001</t>
  </si>
  <si>
    <t>USIBWC, El Paso Water, El Paso County, Doña Ana County, Hudspeth County</t>
  </si>
  <si>
    <t>14003649,14003604,14000157,14003587,14000155</t>
  </si>
  <si>
    <t>Federal, State, Local</t>
  </si>
  <si>
    <t>142000004</t>
  </si>
  <si>
    <t>Coordination with Ft. Bliss for FMP Permitting and Maintenance Access</t>
  </si>
  <si>
    <t>El Paso Water designed NE7 on Ft. Bliss near unexploded ordinances (UXOs), and has an easement to maintain Fusselman and Northgate Dams, but can’t access them due to UXOs. El Paso County designed MON1 on Ft. Bliss near a training ground and potential U</t>
  </si>
  <si>
    <t>13040100</t>
  </si>
  <si>
    <t>130401000101, 130401000103, 130401000203</t>
  </si>
  <si>
    <t>14007003, 14011001, 14009001, 14009003,14010001, 14010002</t>
  </si>
  <si>
    <t>El Paso Water, El Paso County, U.S. Army</t>
  </si>
  <si>
    <t>14003604,14000157,14003650</t>
  </si>
  <si>
    <t>No Negative Impacts</t>
  </si>
  <si>
    <t>142000008</t>
  </si>
  <si>
    <t>Develop Certification Package for Cibolo Creek Channel and Levee</t>
  </si>
  <si>
    <t>Perform planning and design required by FEMA for levee accreditation, then complete certification package for Cibolo Creek levee in vicinity of City of Presidio.  Package includes O&amp;M Plan.</t>
  </si>
  <si>
    <t>Presidio</t>
  </si>
  <si>
    <t>13040201</t>
  </si>
  <si>
    <t>130402011307, 130402011403, 130402011406</t>
  </si>
  <si>
    <t>14015001, 14007000, 14004002</t>
  </si>
  <si>
    <t>USACE, Presidio County, City of Presidio</t>
  </si>
  <si>
    <t>14003602,14000041</t>
  </si>
  <si>
    <t>141000002</t>
  </si>
  <si>
    <t>142000013</t>
  </si>
  <si>
    <t>Staff augmentation support or funding for at risk communities to join and/or enforce the NFIP</t>
  </si>
  <si>
    <t>Prioritize and provide staff augmentation support or funding for at risk communities not currently participating in the NFIP or communities with limited resources to enforce the NFIP. Aid communities in implementing recommended minimum standards.</t>
  </si>
  <si>
    <t>Presidio, Hudspeth, Reeves, Andrews, Edwards, Pecos, Winkler</t>
  </si>
  <si>
    <t>14001001, 14001002</t>
  </si>
  <si>
    <t>RGCOG</t>
  </si>
  <si>
    <t>14000041,14000155,14000142,00000102,00000021,14000062,00000154,14003208,14002792,14002944,14002911,14003563,14003246,14002509,14003247,14003536</t>
  </si>
  <si>
    <t>142000007</t>
  </si>
  <si>
    <t>Study to plan the management of saltcedar growth and debris in channels in/adjacent to City of Pecos</t>
  </si>
  <si>
    <t>Study to identify and characterize alternatives to manage vegetation in natural drainages in and adjacent to the City of Pecos to increase conveyance and reduce flooding within the City of Pecos.</t>
  </si>
  <si>
    <t>Reeves</t>
  </si>
  <si>
    <t>13060007, 13060011, 13040212, 13070002, 13070003, 13070006, 13070008, 13070009, 13070010, 13070011, 13070012, 13070001, 13070007</t>
  </si>
  <si>
    <t>14012001</t>
  </si>
  <si>
    <t>City of Pecos, Reeves County</t>
  </si>
  <si>
    <t>14003280,14000142</t>
  </si>
  <si>
    <t>141000010</t>
  </si>
  <si>
    <t>142000005</t>
  </si>
  <si>
    <t>142000003</t>
  </si>
  <si>
    <t>Implement Colonia-wide Drainage System and Maintenance and Outreach Program for Roadside Swales and Driveway Culverts at Fort Hancock</t>
  </si>
  <si>
    <t>Construct drainage improvements as detailed in FME ID: 141000014; maintain existing roadside ditches/swales to ensure positive drainage; and develop an outreach program to encourage residents to maintain and repair driveway culverts.</t>
  </si>
  <si>
    <t>Hudspeth</t>
  </si>
  <si>
    <t>130401000801</t>
  </si>
  <si>
    <t>14007001, 14007002, 14014001, 14009002, 14009004, 14010001, 14010002</t>
  </si>
  <si>
    <t>City of Fort Hancock, Hudspeth County</t>
  </si>
  <si>
    <t>14003589,14000142</t>
  </si>
  <si>
    <t>Education and Outreach, Other</t>
  </si>
  <si>
    <t>141000014</t>
  </si>
  <si>
    <t>Maintenance Program to control Salt Cedar vegetation along Rio Grande upstream of Presidio</t>
  </si>
  <si>
    <t>Study to develop alternatives to clear vegetation along the Rio Grande between Candelaria and City of Presidio to allow for proper drainage for communities located along FM 170. Coordination needed between RGCOG, Presidio County, TXDOT, USACE and USIBWC.</t>
  </si>
  <si>
    <t>14007003, 14012001</t>
  </si>
  <si>
    <t>RGCOG, Presidio County, TXDOT, USIBWC, USACE</t>
  </si>
  <si>
    <t>14000041,14003601,14003649,14003602</t>
  </si>
  <si>
    <t>142000006</t>
  </si>
  <si>
    <t>Study Binational Streamflow Recommendations for Big Bend Reach of Rio Grande/Rio Bravo</t>
  </si>
  <si>
    <t>Conduct study with recommendations for binationally beneficial stream flows for Big Bend reach of the Rio Grande/Rio Bravo. Study will identify stream flows to support the river’s ecological environment in state and federal parks in the U.S. and Mexico</t>
  </si>
  <si>
    <t>Presidio, Brewster</t>
  </si>
  <si>
    <t>13040203,13040204,13040205,13040202, 13040201</t>
  </si>
  <si>
    <t>Presidio County, USIBWC,  RG/B Basin Flows Collaboration, Rio Grande Joint Venture</t>
  </si>
  <si>
    <t>14003375,14000041,14000040,14003566,14003583,14003567,14003568,14003652,14003653,14003654</t>
  </si>
  <si>
    <t>Federal, State</t>
  </si>
  <si>
    <t>141000008</t>
  </si>
  <si>
    <t>142000009</t>
  </si>
  <si>
    <t>Regulatory Review of Off-Road Traffic on State Lands</t>
  </si>
  <si>
    <t>Coordination should take place between EPCWID1, El Paso County, and State land owners to discuss enforcement of restrictions associated with off-road motor vehicles on undeveloped land.</t>
  </si>
  <si>
    <t>13040100, 13050003</t>
  </si>
  <si>
    <t xml:space="preserve"> 14002001, 14007003</t>
  </si>
  <si>
    <t>EPCWID1, El Paso County, Texas GLO</t>
  </si>
  <si>
    <t>14000707,14000157,14003651</t>
  </si>
  <si>
    <t xml:space="preserve"> State, Local</t>
  </si>
  <si>
    <t>142000010</t>
  </si>
  <si>
    <t>Regulatory Review of Impervious Cover on New Development in El Paso County</t>
  </si>
  <si>
    <t>Coordination should take place between EPCWID1, El Paso County, and Texas GLO land owners to discuss revisions to development regulations associated with detention and impervious cover.</t>
  </si>
  <si>
    <t>14001001, 14007003</t>
  </si>
  <si>
    <t>142000015</t>
  </si>
  <si>
    <t>Develop and design standard options for addressing identified development-related flooding in El Paso</t>
  </si>
  <si>
    <t>Evaluate COEP and El Paso County drainage design standards for inlets, curb cuts, requirements for on-site storage in new developments, addressing as-built elevations, protecting remaining on-site storage and recovering original storage for existing dev*</t>
  </si>
  <si>
    <t>13030102, 13040100, 13050003</t>
  </si>
  <si>
    <t>14002001, 14003001</t>
  </si>
  <si>
    <t>El Paso Water, El Paso County</t>
  </si>
  <si>
    <t>14003604,14000157</t>
  </si>
  <si>
    <t>142000019</t>
  </si>
  <si>
    <t>Initiate program to develop integrated solutions to improve irrigation system/ stormwater conveyance system interaction in El Paso area</t>
  </si>
  <si>
    <t>14014001, 14007000</t>
  </si>
  <si>
    <t>El Paso Water, El Paso County, EPCWID1</t>
  </si>
  <si>
    <t>14003604,14000157,14000707</t>
  </si>
  <si>
    <t>142000021</t>
  </si>
  <si>
    <t>Develop and Improve Early Warning System for City of Pecos</t>
  </si>
  <si>
    <t>Conduct study to evaluate and propose improvements to Early Warning Systems (EWSs) for City of Pecos and adjacent Lindsay Census Designated Place. Includes assessment of existing flood EWS.</t>
  </si>
  <si>
    <t>13070003, 13070001</t>
  </si>
  <si>
    <t>130700010903, 130700010904, 130700030402</t>
  </si>
  <si>
    <t>14006001, 1400602</t>
  </si>
  <si>
    <t>142000020</t>
  </si>
  <si>
    <t>Develop and Improve Early Warning System for El Paso City/ County interior drainage</t>
  </si>
  <si>
    <t>Conduct study to evaluate and proposed improvements to Early Warning Systems (EWSs) for interior drainage in El Paso City and El Paso County. Includes assessment of existing flood EWS.</t>
  </si>
  <si>
    <t>El Paso Water, COEP, El Paso County, EPCWID1</t>
  </si>
  <si>
    <t>14003604,14002444,14000157,14000707</t>
  </si>
  <si>
    <t>142000024</t>
  </si>
  <si>
    <t>Develop and Improve Early Warning System for City of Fort Stockton</t>
  </si>
  <si>
    <t>Conduct study to evaluate and propose improvements to Early Warning Systems (EWSs) for City of Fort Stockton. Includes assessment of existing flood EWS.</t>
  </si>
  <si>
    <t>Pecos</t>
  </si>
  <si>
    <t>13070007</t>
  </si>
  <si>
    <t>130700071801, 130700071802, 130700072004</t>
  </si>
  <si>
    <t>City of Fort Stockton, Pecos County</t>
  </si>
  <si>
    <t>14003232,14000062</t>
  </si>
  <si>
    <t>142000023</t>
  </si>
  <si>
    <t>Develop and Improve Early Warning System for City of Presidio, Presidio County</t>
  </si>
  <si>
    <t>Identify and design access routes and bridges/culverts to provide emergency access during extreme flood events in the City of Presidio.</t>
  </si>
  <si>
    <t>130402011406</t>
  </si>
  <si>
    <t>City of Presidio, Presidio County</t>
  </si>
  <si>
    <t>14003375,14000041</t>
  </si>
  <si>
    <t>142000022</t>
  </si>
  <si>
    <t>Develop and Improve Early Warning System for City of Alpine</t>
  </si>
  <si>
    <t>Conduct study to evaluate and propose improvements to Early Warning Systems (EWSs) for City of Alpine. Includes assessment of existing flood EWS.</t>
  </si>
  <si>
    <t>130700060101, 130700060102, 130700060103</t>
  </si>
  <si>
    <t>142000014</t>
  </si>
  <si>
    <t>Develop new flood gages throughout the region</t>
  </si>
  <si>
    <t>Prioritize, fund, and develop new flood gages (rainfall and/or stream gages) throughout the region to support flood warning system improvements and improve ability to validate or calibrate existing and new flood models</t>
  </si>
  <si>
    <t>All of Region 14</t>
  </si>
  <si>
    <t>14005001, 14006001, 1400602</t>
  </si>
  <si>
    <t>142000025</t>
  </si>
  <si>
    <t>Develop and Improve Early Warning System for City of Marfa, Presidio County</t>
  </si>
  <si>
    <t>Identify and design access routes and bridges/culverts to provide emergency access during extreme flood events in Marfa. Southeast Marfa and dirt portion of FM2810 were identified as problem areas by Presidio County Office of Emergency Management.</t>
  </si>
  <si>
    <t>13040202</t>
  </si>
  <si>
    <t>130,402,020,103,130,000,000,000,000,000,000,000</t>
  </si>
  <si>
    <t>City of Marfa, Presidio County</t>
  </si>
  <si>
    <t>14003326,14000041</t>
  </si>
  <si>
    <t>143000007</t>
  </si>
  <si>
    <t>This FMS and FMP ID: 143000007 both include early warning systems for Marfa. There is not overlap. The FMP includes low water crossing road closure gates and does not include recurring costs.  City of Marfa would decide based on preference.</t>
  </si>
  <si>
    <t>142000017</t>
  </si>
  <si>
    <t>Develop solutions to address city/county stormwater conveyance into the Rio Grande (El Paso County)</t>
  </si>
  <si>
    <t>Refine agency action coordination in conveyance of interior flooding to the Rio Grande. Develop FMP designs and costs for improvements of conveyance from river terrace storm water infrastructure, considering high ground water.</t>
  </si>
  <si>
    <t>13030102, 13040100, 13040201, 13040202, 13040203, 13040204, 13040205, 13040206, 13040207, 13040208, 13040209, 13040210, 13040211, 13040212, 13070006, 13070008, 13070010, 13070012, 13050003, 13050004, 13070007</t>
  </si>
  <si>
    <t>14006001, 14004001, 14004002, 14007003</t>
  </si>
  <si>
    <t>Infrastructure Projects, Other</t>
  </si>
  <si>
    <t>141000018</t>
  </si>
  <si>
    <t>142000016</t>
  </si>
  <si>
    <t>Develop regional solutions to address erosion issues in natural channels affecting stormwater conveyance</t>
  </si>
  <si>
    <t>Develop consensus region-specific erosion-resistant designs to prevent removal of material from drainage conveyances, with functional comparisons to aid selection of best practices.</t>
  </si>
  <si>
    <t>14007003, 14002001, 14003001, 14007001, 14007002</t>
  </si>
  <si>
    <t>141000015</t>
  </si>
  <si>
    <t>152000001</t>
  </si>
  <si>
    <t>Bayiew Action #19</t>
  </si>
  <si>
    <t>Upgrade the Town’s website to include local information on hazards, risks, mitigation, protective actions, and applicable ordinances</t>
  </si>
  <si>
    <t>Lower Rio Grande</t>
  </si>
  <si>
    <t>Cameron</t>
  </si>
  <si>
    <t>12110208</t>
  </si>
  <si>
    <t>15,000009, 15000010, 15000013, 15000014, 15000015, 15000016</t>
  </si>
  <si>
    <t>15000081</t>
  </si>
  <si>
    <t>HMGP: Local funding</t>
  </si>
  <si>
    <t>Strategy complies with the TWDB criteria fro FMSs.</t>
  </si>
  <si>
    <t>152000002</t>
  </si>
  <si>
    <t>Bayiew Action #7</t>
  </si>
  <si>
    <t>Approve and Adopt FEMA Flood Insurance Rate Maps</t>
  </si>
  <si>
    <t>15000019, 15000020</t>
  </si>
  <si>
    <t>local Funding</t>
  </si>
  <si>
    <t>152000003</t>
  </si>
  <si>
    <t>Bayiew Action #8</t>
  </si>
  <si>
    <t>Develop cooperative agreement with state and county to address flood risk to roadways leading in and out of town – outside of jurisdictional boundaries</t>
  </si>
  <si>
    <t>15000005, 15000006</t>
  </si>
  <si>
    <t>152000004</t>
  </si>
  <si>
    <t>Bayiew Action #9</t>
  </si>
  <si>
    <t>Participate in the National Flood Insurance Program</t>
  </si>
  <si>
    <t>15000023, 15000024</t>
  </si>
  <si>
    <t>152000024</t>
  </si>
  <si>
    <t>Alamo # 4-1.1</t>
  </si>
  <si>
    <t>Develop plan to create A Working Evacuation List For Emergency Situations.  Prioritize Flood Prone Areas</t>
  </si>
  <si>
    <t>Hidalgo</t>
  </si>
  <si>
    <t>15000062</t>
  </si>
  <si>
    <t>Identify Grants; Police Department Budget</t>
  </si>
  <si>
    <t>152000025</t>
  </si>
  <si>
    <t>Alamo #5-1.1</t>
  </si>
  <si>
    <t>Develop a Program To Provide Links To Weather Alerts And Departmental Phone Listings With Contact Personnel For Residents.</t>
  </si>
  <si>
    <t>15000013, 15000014</t>
  </si>
  <si>
    <t>Jurisdiction Budget</t>
  </si>
  <si>
    <t>152000051</t>
  </si>
  <si>
    <t>Alamo # 4-1.2</t>
  </si>
  <si>
    <t>Develop a plan to Provide Traffic Control And Evacuation Assistance During Emergency Situations</t>
  </si>
  <si>
    <t>152000006</t>
  </si>
  <si>
    <t>Brownsville PUB Action #8</t>
  </si>
  <si>
    <t xml:space="preserve"> Develop program to annually remove buildup of silt  in area Resacas that become cutoff from the river  and contribute to flooding during severe flood or hurricane event</t>
  </si>
  <si>
    <t>15000079</t>
  </si>
  <si>
    <t>grants</t>
  </si>
  <si>
    <t>152000007</t>
  </si>
  <si>
    <t>City of Brownsville Action #2</t>
  </si>
  <si>
    <t>Join the Community Rating System program to reduce risk and flood insurance premiums to residents</t>
  </si>
  <si>
    <t>15000027, 15000028</t>
  </si>
  <si>
    <t xml:space="preserve"> Local Revenue, Storm water fee</t>
  </si>
  <si>
    <t>152000026</t>
  </si>
  <si>
    <t>Edcouch #3-1.1</t>
  </si>
  <si>
    <t>Complete Activities Required To Be A Nfip Participating Community</t>
  </si>
  <si>
    <t>15000063</t>
  </si>
  <si>
    <t>FEMA</t>
  </si>
  <si>
    <t>152000027</t>
  </si>
  <si>
    <t>Edcouch #5-1.1</t>
  </si>
  <si>
    <t>152000028</t>
  </si>
  <si>
    <t>Edcouch #7-1.1</t>
  </si>
  <si>
    <t>Develop Procedures For Mass Notifications To Citizens And Merchants During Natural Hazard Incident.</t>
  </si>
  <si>
    <t>15,000009, 15000010, 15000013, 15000014</t>
  </si>
  <si>
    <t>152000029</t>
  </si>
  <si>
    <t>Edinburg #1-1.2</t>
  </si>
  <si>
    <t>Develop a Reverse 9-1-1 System</t>
  </si>
  <si>
    <t>15000089</t>
  </si>
  <si>
    <t>Federal, State, &amp; Local</t>
  </si>
  <si>
    <t>152000030</t>
  </si>
  <si>
    <t>Edinburg #7-1.1</t>
  </si>
  <si>
    <t>152000031</t>
  </si>
  <si>
    <t>Edinburg #9-1.2</t>
  </si>
  <si>
    <t>152000032</t>
  </si>
  <si>
    <t>Hidalgo #5-1.1</t>
  </si>
  <si>
    <t>12110207, 12110213</t>
  </si>
  <si>
    <t>15000068</t>
  </si>
  <si>
    <t>15000003</t>
  </si>
  <si>
    <t>152000033</t>
  </si>
  <si>
    <t>Hidalgo County #11-1.2</t>
  </si>
  <si>
    <t>Develop a An Inspection, Maintenance, And Enforcement Program To Ensure Continued Structural Integrity of Dams And Levees.</t>
  </si>
  <si>
    <t>12110207, 12110231</t>
  </si>
  <si>
    <t>15000021, 15000022</t>
  </si>
  <si>
    <t>Jurisdiction Budget, Grants</t>
  </si>
  <si>
    <t>152000034</t>
  </si>
  <si>
    <t>Hidalgo County #12-1.1</t>
  </si>
  <si>
    <t>12110207, 12110233</t>
  </si>
  <si>
    <t>FEMA, Department Budget</t>
  </si>
  <si>
    <t>152000035</t>
  </si>
  <si>
    <t>Hidalgo County #14-1.1</t>
  </si>
  <si>
    <t>12110207, 12110236</t>
  </si>
  <si>
    <t>Department Budget</t>
  </si>
  <si>
    <t>152000036</t>
  </si>
  <si>
    <t>Hidalgo County #2-2.1</t>
  </si>
  <si>
    <t>Incorporate Assessments of Hazards, Including Hurricane, Flood, Wild Land Fires, And Severe Storms, Into Site Selection And Design For New Buildings And When Siting Or Leasing County Facilities</t>
  </si>
  <si>
    <t>Annual Dept. Budget</t>
  </si>
  <si>
    <t>152000037</t>
  </si>
  <si>
    <t>Hidalgo County #3-1.2</t>
  </si>
  <si>
    <t>Enhance The Appropriate Websites To Provide Convenient Access To Most Current Hazard Maps.</t>
  </si>
  <si>
    <t>12110207, 12110217</t>
  </si>
  <si>
    <t>15000013, 15000014, 15000037, 15000038</t>
  </si>
  <si>
    <t>Annual Dept. Budget And External Funding</t>
  </si>
  <si>
    <t>152000005</t>
  </si>
  <si>
    <t>Indian Lake Action #2</t>
  </si>
  <si>
    <t>Educate property owners about residential mitigation measures for all natural hazards such as the need to elevate structures, implementing residential mitigation measures, install retaining walls, and avoid building in high hazard areas</t>
  </si>
  <si>
    <t>15000037, 15000038</t>
  </si>
  <si>
    <t xml:space="preserve"> General Fund; HMGP</t>
  </si>
  <si>
    <t>152000008</t>
  </si>
  <si>
    <t>Indian Lake Action #11</t>
  </si>
  <si>
    <t>Adopt revised floodplain ordinance to include model ordinance language and higher NFIP standards such as freeboard</t>
  </si>
  <si>
    <t>15000025, 15000026</t>
  </si>
  <si>
    <t>15000053</t>
  </si>
  <si>
    <t>152000009</t>
  </si>
  <si>
    <t>Indian Lake Action #9</t>
  </si>
  <si>
    <t>Prepare and advertise local evacuation plan and procedures</t>
  </si>
  <si>
    <t xml:space="preserve"> General Fund; HMGP; FEMA AFG</t>
  </si>
  <si>
    <t>152000038</t>
  </si>
  <si>
    <t>La Villa #6-1.1</t>
  </si>
  <si>
    <t>15000096</t>
  </si>
  <si>
    <t>152000039</t>
  </si>
  <si>
    <t>La Villa #8-1.1</t>
  </si>
  <si>
    <t>152000040</t>
  </si>
  <si>
    <t>McAllen #11-1.1</t>
  </si>
  <si>
    <t>15000091</t>
  </si>
  <si>
    <t>152000041</t>
  </si>
  <si>
    <t>McAllen #1-2.1</t>
  </si>
  <si>
    <t>Develop Emergency Notification Awareness System For Traveling Public Via Transportation System In The Event of Severe Weather In McAllen</t>
  </si>
  <si>
    <t>Grants, Matching City Funds</t>
  </si>
  <si>
    <t>152000042</t>
  </si>
  <si>
    <t>Develop a plan to provide A Means of Disseminating Emergency Information To The Citizens of McAllen</t>
  </si>
  <si>
    <t>152000043</t>
  </si>
  <si>
    <t>Mercedes #11-1.1</t>
  </si>
  <si>
    <t>15000070</t>
  </si>
  <si>
    <t>152000044</t>
  </si>
  <si>
    <t>Mercedes #9-1.1</t>
  </si>
  <si>
    <t>152000045</t>
  </si>
  <si>
    <t>Mission #1-1.1</t>
  </si>
  <si>
    <t>15000092</t>
  </si>
  <si>
    <t>City of Mission</t>
  </si>
  <si>
    <t>152000046</t>
  </si>
  <si>
    <t>Mission #7-1.1</t>
  </si>
  <si>
    <t>152000047</t>
  </si>
  <si>
    <t>Palmview #5-1.1</t>
  </si>
  <si>
    <t>15000071</t>
  </si>
  <si>
    <t>152000048</t>
  </si>
  <si>
    <t>Palmview #7-1.1</t>
  </si>
  <si>
    <t>152000049</t>
  </si>
  <si>
    <t>Pharr #10-1.1</t>
  </si>
  <si>
    <t>15000093</t>
  </si>
  <si>
    <t>152000050</t>
  </si>
  <si>
    <t>Pharr #8-1.1</t>
  </si>
  <si>
    <t>152000010</t>
  </si>
  <si>
    <t>Port Isabel Action #10</t>
  </si>
  <si>
    <t>Prepare local evacuation plan</t>
  </si>
  <si>
    <t>15000058</t>
  </si>
  <si>
    <t>HMGP; General Fund; AFG</t>
  </si>
  <si>
    <t>152000011</t>
  </si>
  <si>
    <t>Port Isabel Action #11</t>
  </si>
  <si>
    <t>Update floodplain management ordinances to include higher standards required to join the CRS program; Join the CRS program upon adoption of ordinance</t>
  </si>
  <si>
    <t>15000025, 15000026, 15000027, 15000038</t>
  </si>
  <si>
    <t>HMGP; General Funds</t>
  </si>
  <si>
    <t>152000012</t>
  </si>
  <si>
    <t>Port Isabel Action #12</t>
  </si>
  <si>
    <t>Adopt NFIP model ordinance with higher floodplain standards</t>
  </si>
  <si>
    <t>152000013</t>
  </si>
  <si>
    <t>Port Isabel Action #21</t>
  </si>
  <si>
    <t>Develop a plan to use the internet and social media to warn citizens of disasters and extreme weather on a regular basis as well as how to prepare for such events and mitigate damages</t>
  </si>
  <si>
    <t>152000014</t>
  </si>
  <si>
    <t>Port Isabel Action #25</t>
  </si>
  <si>
    <t>Develop an early warning system for residents to notify of natural disasters</t>
  </si>
  <si>
    <t>15000009, 15000010</t>
  </si>
  <si>
    <t>152000015</t>
  </si>
  <si>
    <t>Primera Action #1</t>
  </si>
  <si>
    <t>Amend subdivision ordinances to require retention or detention ponds in any new subdivision</t>
  </si>
  <si>
    <t>Local Funds</t>
  </si>
  <si>
    <t>152000016</t>
  </si>
  <si>
    <t>Primera Action #10</t>
  </si>
  <si>
    <t>Adopt higher floodplain standards such as freeboard and cumulative substantial damage</t>
  </si>
  <si>
    <t>15000059</t>
  </si>
  <si>
    <t>Local Funds: HMGP</t>
  </si>
  <si>
    <t>152000017</t>
  </si>
  <si>
    <t>Primera Action #8</t>
  </si>
  <si>
    <t>Develop an early warning system to new areas of the jurisdiction to alert residents of impending severe weather</t>
  </si>
  <si>
    <t>152000018</t>
  </si>
  <si>
    <t>Rancho Viejo Action #3</t>
  </si>
  <si>
    <t>Adopt the International Building Code (IBC) and International Residential Code (IRC); revise and update regulatory floodplain maps; adopt higher standards in floodplain ordinances including freeboard, no-rise in the floodplain, cumulative substantial dam</t>
  </si>
  <si>
    <t>152000019</t>
  </si>
  <si>
    <t>Rancho Viejo Action #11</t>
  </si>
  <si>
    <t>Update website with maps and information including StormReady data and links; Mail educational brochures to residents in hazard-prone areas on mitigation measures to reduce damages</t>
  </si>
  <si>
    <t>15000009, 15000010, 15000015, 15000016</t>
  </si>
  <si>
    <t>15000060</t>
  </si>
  <si>
    <t>152000020</t>
  </si>
  <si>
    <t>Rio Hondo Action #4</t>
  </si>
  <si>
    <t>Adopt ASCE24-05 Flood Resistant Design and Construction to reduce flooding caused by Storm Surge</t>
  </si>
  <si>
    <t>USDA; City Funds; HMGP</t>
  </si>
  <si>
    <t>152000021</t>
  </si>
  <si>
    <t>San Benito Action #13</t>
  </si>
  <si>
    <t>Adopt higher standards into the flood damage prevention ordinance to limit floodplain development and provide higher protection to structures in the floodplain</t>
  </si>
  <si>
    <t>15000080</t>
  </si>
  <si>
    <t>CDBG; EDC; Pre-Disaster Mitigation Grant Program</t>
  </si>
  <si>
    <t>152000022</t>
  </si>
  <si>
    <t>South Padre Island #13</t>
  </si>
  <si>
    <t>Adopt higher floodplain standards in local floodplain ordinance</t>
  </si>
  <si>
    <t>15000052</t>
  </si>
  <si>
    <t>HMGP; Local Funds</t>
  </si>
  <si>
    <t>152000023</t>
  </si>
  <si>
    <t>South Padre Island #3</t>
  </si>
  <si>
    <t>Adoption erosion control ordinance and prohibit development in high-hazard areas</t>
  </si>
  <si>
    <t>Ranking Based on Normalized Reported Factors2</t>
  </si>
  <si>
    <t>Ranking Based on Normalized Reported Flood Risk Factors</t>
  </si>
  <si>
    <t>Flood Risk Weighted Score Based on Normalized Reported Factors</t>
  </si>
  <si>
    <t>Flood Risk Reduction Weighted Score Based on Normalized Reported Factors</t>
  </si>
  <si>
    <t xml:space="preserve">This is the raw input data from obtained from the recommended FMS feature class in the GIS database submitted to TWDB. This tab has been hidden. </t>
  </si>
  <si>
    <t xml:space="preserve">Ranking Criteria and Weights across FME, FMP, and FMS. Only the values in the "FMS Ranking Percent Weight" column are adjustable and feed into the FMS_Ranking sheet. See the separate FME and FMP ranking workbooks to test different weights for their respective criteria. For more information on proposed criteria, please see the separate "Primer" document available for download on the TWDB website: https://wwwdev.twdb.texas.gov/flood/planning/sfp/index.asp </t>
  </si>
  <si>
    <t>Ranking_Criteria</t>
  </si>
  <si>
    <r>
      <rPr>
        <b/>
        <sz val="11"/>
        <color theme="1"/>
        <rFont val="Calibri"/>
        <family val="2"/>
        <scheme val="minor"/>
      </rPr>
      <t>Purpose</t>
    </r>
    <r>
      <rPr>
        <sz val="11"/>
        <color theme="1"/>
        <rFont val="Calibri"/>
        <family val="2"/>
        <scheme val="minor"/>
      </rPr>
      <t>: Workbook to score and rank recommended Flood Management Solutions (FMS).</t>
    </r>
  </si>
  <si>
    <t>FMS Ranking Tool</t>
  </si>
  <si>
    <r>
      <t xml:space="preserve">Ranking Factor?
</t>
    </r>
    <r>
      <rPr>
        <i/>
        <sz val="11"/>
        <color theme="1"/>
        <rFont val="Calibri"/>
        <family val="2"/>
        <scheme val="minor"/>
      </rPr>
      <t>Adjusted "Yes/No" feeds in from Ranking_Criteria</t>
    </r>
  </si>
  <si>
    <r>
      <t xml:space="preserve">Ranking Criteria
</t>
    </r>
    <r>
      <rPr>
        <i/>
        <sz val="11"/>
        <color theme="1"/>
        <rFont val="Calibri"/>
        <family val="2"/>
        <scheme val="minor"/>
      </rPr>
      <t>Full list available in Ranking_Criteria</t>
    </r>
  </si>
  <si>
    <r>
      <t xml:space="preserve">Max Raw Values for Score Normalization 
</t>
    </r>
    <r>
      <rPr>
        <i/>
        <sz val="11"/>
        <color theme="1"/>
        <rFont val="Calibri"/>
        <family val="2"/>
        <scheme val="minor"/>
      </rPr>
      <t>See Ranking_Criteria for max scores</t>
    </r>
  </si>
  <si>
    <r>
      <t xml:space="preserve">Weight Value
</t>
    </r>
    <r>
      <rPr>
        <i/>
        <sz val="11"/>
        <color theme="1"/>
        <rFont val="Calibri"/>
        <family val="2"/>
        <scheme val="minor"/>
      </rPr>
      <t>Adjusted weights feed from FMS Weights on the Ranking_Criteria</t>
    </r>
  </si>
  <si>
    <t>Criteria Grouping</t>
  </si>
  <si>
    <t>FME Ranking Criteria</t>
  </si>
  <si>
    <t>FME Ranking Weight</t>
  </si>
  <si>
    <t>FME Grouping Weight</t>
  </si>
  <si>
    <t>FMP Ranking Criteria</t>
  </si>
  <si>
    <t>FMP Ranking Weight</t>
  </si>
  <si>
    <t>FMP Grouping Weight</t>
  </si>
  <si>
    <t>Mobility</t>
  </si>
  <si>
    <t>Agriculture</t>
  </si>
  <si>
    <r>
      <t>Percent of structures removed from 100yr (1% annual chance) Floodplain (</t>
    </r>
    <r>
      <rPr>
        <b/>
        <sz val="11"/>
        <color rgb="FFFF0000"/>
        <rFont val="Calibri"/>
        <family val="2"/>
        <scheme val="minor"/>
      </rPr>
      <t>Calculated</t>
    </r>
    <r>
      <rPr>
        <sz val="11"/>
        <rFont val="Calibri"/>
        <family val="2"/>
        <scheme val="minor"/>
      </rPr>
      <t xml:space="preserve"> by TWDB from reported data)</t>
    </r>
  </si>
  <si>
    <t>REPORTED DATA FROM FME, FMP and FMS FEATURE CLASSES</t>
  </si>
  <si>
    <t>FMP PROJECT DETAILS SCORING (COMPUTED BY RFPG, SOME DUPLICATION MAY EXIST)</t>
  </si>
  <si>
    <t>FMS Grouping Weight</t>
  </si>
  <si>
    <t>Subtotal</t>
  </si>
  <si>
    <t>See above</t>
  </si>
  <si>
    <t>2024 State Flood Plan Flood Management Evaluation (FME), Flood Mitigation Project (FMP) and Flood Management Strategy (FMS) Ranking Criteria</t>
  </si>
  <si>
    <t>Texas Water Code Sec. 16.061, “(b) The state flood plan must include: … (2) a statewide, ranked list of ongoing and proposed flood control and mitigation projects and strategies necessary to protect against the loss of life and property from flooding…”</t>
  </si>
  <si>
    <t xml:space="preserve">* All flood risk and risk reduction information are for 1% annual chance storm. </t>
  </si>
  <si>
    <t>Please refer to RFP Exhibit C (pages 114 - 135) for definition of Project Details Scoring:</t>
  </si>
  <si>
    <t xml:space="preserve">Exhibit C: Technical Guidelines for Regional Flood Planning  </t>
  </si>
  <si>
    <t>Severity Ranking - Pre-Project Average Depth of Flooding (100-year): Ranking of severity based on the baseline/pre-project average 100-year flood depth.</t>
  </si>
  <si>
    <t>Severity Ranking - Community Need (% Population): Ranking of severity based on a community’s need by percentage of project community affected by population.</t>
  </si>
  <si>
    <t>Flood Risk Reduction: Ranking of reduced flood risk by percentage of  structures removed from the 100-year floodplain in post- project condition.</t>
  </si>
  <si>
    <t>Flood Damage Reduction:  Ranking of flood risk reduction (property protection) by a percentage of 100-year damage reduction calculation.</t>
  </si>
  <si>
    <t>Critical Facilities Damage Reduction: indication of reduced flood risk by percentage of critical facilities removed from the 100-year floodplain in post-project condition.</t>
  </si>
  <si>
    <t>Life and Safety Ranking (Injury/Loss of life): Ranking project based on life/injury risk percentage using estimates of area hazard rating, area vulnerability rating, and historical loss of life injury data for project.</t>
  </si>
  <si>
    <t>Water Supply Ranking: Ranking project based on a project’s water supply benefits to direct or indirect water availability and/or supply.</t>
  </si>
  <si>
    <t>Social Vulnerability Ranking: A ranking based on the Center for Disease Control SVI data for Texas, by calculating an average project SVI by census tract and classifying the vulnerability level.</t>
  </si>
  <si>
    <t>Green/Nature-Based Solution Ranking: Ranking by the percentage of project cost that qualifies as green/nature based as reported by RFPG.</t>
  </si>
  <si>
    <t>Multiple Benefit Ranking: Ranking a project based on the reporting of significant, measurable, expected benefits to: recreation, transportation, social and quality of life, local economic impacts, meeting sustainability goals, and/or project resilience goals.</t>
  </si>
  <si>
    <t>Operations and Maintenance Ranking: Project ranking by expected level of O&amp;M needs and annual costs provided.</t>
  </si>
  <si>
    <t>Administrative, Regulatory, and other implementation obstacles/difficulty ranking: Ranking based on anticipated project limitations and/or requirements in terms of administrative, regulatory, and other implementation obstacles.</t>
  </si>
  <si>
    <t>Environmental Benefit Ranking: Ranking of expected level of environmental benefits to be delivered by project to water quality, cultural heritage, habitat, air quality, natural resources, agricultural resources, and soils/erosion and sedimentation.</t>
  </si>
  <si>
    <t>Environmental Impact Ranking: Ranking of expected level of adverse environmental impacts due to project affecting water quality, cultural heritage, habitat, air quality, natural resource protection, agricultural resources, and erosion and sedimentation.</t>
  </si>
  <si>
    <t>Technical Complexity Ranking: Ranking of estimated project design, modeling, and construction requirements.</t>
  </si>
  <si>
    <t>Mobility Ranking: Ranking project improvement and protection of mobility during flood events, with particular emphasis on emergency service access and major access routes.</t>
  </si>
  <si>
    <t>Percent Nature-Based Score (Normalized)</t>
  </si>
  <si>
    <t>Water Supply Score (Normalized)</t>
  </si>
  <si>
    <t>Emergency Need (Normalized)</t>
  </si>
  <si>
    <t>Score 3: Flood Risk Reduction</t>
  </si>
  <si>
    <t>Score 4: Flood Damage Reduction</t>
  </si>
  <si>
    <t>Estimated Cost ($)</t>
  </si>
  <si>
    <r>
      <rPr>
        <b/>
        <sz val="11"/>
        <color rgb="FFFF0000"/>
        <rFont val="Calibri"/>
        <family val="2"/>
        <scheme val="minor"/>
      </rPr>
      <t>Important Note</t>
    </r>
    <r>
      <rPr>
        <sz val="11"/>
        <color rgb="FFFF0000"/>
        <rFont val="Calibri"/>
        <family val="2"/>
        <scheme val="minor"/>
      </rPr>
      <t xml:space="preserve">: The Information in this workbook is represetative of the data provided by the 15 Regional Flood Planning Groups in their final regional flood plans due to the TWDB January 10, 2023. Final regional flood plans are currently under review by the TWDB. This data is considered </t>
    </r>
    <r>
      <rPr>
        <u/>
        <sz val="11"/>
        <color rgb="FFFF0000"/>
        <rFont val="Calibri"/>
        <family val="2"/>
        <scheme val="minor"/>
      </rPr>
      <t>draft</t>
    </r>
    <r>
      <rPr>
        <sz val="11"/>
        <color rgb="FFFF0000"/>
        <rFont val="Calibri"/>
        <family val="2"/>
        <scheme val="minor"/>
      </rPr>
      <t xml:space="preserve"> and has been released for ranking schema testing purposes only. </t>
    </r>
  </si>
  <si>
    <t>Total (must sum to 100.0%)</t>
  </si>
  <si>
    <t>Life, Safety and Structures</t>
  </si>
  <si>
    <t>Raw data reads from FMS_InputData and computes scoring and ranking based on the Weight inputs from the  Ranking_Criteria tab. Contents of this tab are locked.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</si>
</sst>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quot;$&quot;#,##0"/>
    <numFmt numFmtId="167" formatCode="0.0%"/>
  </numFmts>
  <fonts count="24" x14ac:knownFonts="1">
    <font>
      <sz val="11"/>
      <color theme="1"/>
      <name val="Calibri"/>
      <family val="2"/>
      <scheme val="minor"/>
    </font>
    <font>
      <sz val="12"/>
      <color theme="1"/>
      <name val="Calibri"/>
      <family val="2"/>
      <scheme val="minor"/>
    </font>
    <font>
      <sz val="10"/>
      <color theme="1"/>
      <name val="Calibri"/>
      <family val="2"/>
      <scheme val="minor"/>
    </font>
    <font>
      <sz val="12"/>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8"/>
      <name val="Calibri"/>
      <family val="2"/>
      <scheme val="minor"/>
    </font>
    <font>
      <sz val="10"/>
      <color rgb="FFFF000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name val="Calibri"/>
      <family val="2"/>
      <scheme val="minor"/>
    </font>
    <font>
      <sz val="11"/>
      <color theme="4" tint="-0.249977111117893"/>
      <name val="Calibri"/>
      <family val="2"/>
      <scheme val="minor"/>
    </font>
    <font>
      <b/>
      <sz val="14"/>
      <color theme="1"/>
      <name val="Calibri"/>
      <family val="2"/>
      <scheme val="minor"/>
    </font>
    <font>
      <b/>
      <sz val="12"/>
      <name val="Calibri"/>
      <family val="2"/>
    </font>
    <font>
      <b/>
      <sz val="12"/>
      <color theme="1"/>
      <name val="Calibri"/>
      <family val="2"/>
      <scheme val="minor"/>
    </font>
    <font>
      <u/>
      <sz val="11"/>
      <color theme="3" tint="-0.499984740745262"/>
      <name val="Calibri"/>
      <family val="2"/>
      <scheme val="minor"/>
    </font>
    <font>
      <sz val="11"/>
      <color theme="3" tint="-0.499984740745262"/>
      <name val="Calibri"/>
      <family val="2"/>
      <scheme val="minor"/>
    </font>
    <font>
      <b/>
      <sz val="11"/>
      <name val="Calibri"/>
      <family val="2"/>
      <scheme val="minor"/>
    </font>
    <font>
      <u/>
      <sz val="11"/>
      <color theme="10"/>
      <name val="Calibri"/>
      <family val="2"/>
      <scheme val="minor"/>
    </font>
    <font>
      <b/>
      <u/>
      <sz val="11"/>
      <color rgb="FF0070C0"/>
      <name val="Calibri"/>
      <family val="2"/>
      <scheme val="minor"/>
    </font>
    <font>
      <u/>
      <sz val="11"/>
      <color rgb="FFFF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4B084"/>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BDD7EE"/>
        <bgColor indexed="64"/>
      </patternFill>
    </fill>
    <fill>
      <patternFill patternType="solid">
        <fgColor theme="8" tint="0.79998168889431442"/>
        <bgColor indexed="64"/>
      </patternFill>
    </fill>
    <fill>
      <patternFill patternType="solid">
        <fgColor rgb="FFD9ACA7"/>
        <bgColor indexed="64"/>
      </patternFill>
    </fill>
    <fill>
      <patternFill patternType="solid">
        <fgColor rgb="FF9AF1FA"/>
        <bgColor indexed="64"/>
      </patternFill>
    </fill>
  </fills>
  <borders count="58">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style="medium">
        <color indexed="64"/>
      </bottom>
      <diagonal/>
    </border>
    <border>
      <left style="medium">
        <color indexed="64"/>
      </left>
      <right style="medium">
        <color auto="1"/>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bottom style="medium">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4">
    <xf numFmtId="0" fontId="0" fillId="0" borderId="0"/>
    <xf numFmtId="9" fontId="4" fillId="0" borderId="0" applyFont="0" applyFill="0" applyBorder="0" applyAlignment="0" applyProtection="0"/>
    <xf numFmtId="0" fontId="16" fillId="9" borderId="41">
      <alignment horizontal="left"/>
    </xf>
    <xf numFmtId="0" fontId="21" fillId="0" borderId="0" applyNumberFormat="0" applyFill="0" applyBorder="0" applyAlignment="0" applyProtection="0"/>
  </cellStyleXfs>
  <cellXfs count="287">
    <xf numFmtId="0" fontId="0" fillId="0" borderId="0" xfId="0"/>
    <xf numFmtId="0" fontId="1" fillId="0" borderId="0" xfId="0" applyFont="1"/>
    <xf numFmtId="0" fontId="2" fillId="0" borderId="0" xfId="0" applyFont="1"/>
    <xf numFmtId="3" fontId="3" fillId="0" borderId="0" xfId="0" applyNumberFormat="1" applyFont="1" applyAlignment="1">
      <alignment horizontal="center" vertical="center" wrapText="1"/>
    </xf>
    <xf numFmtId="3" fontId="3" fillId="0" borderId="3"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0" fontId="2" fillId="0" borderId="0" xfId="0" applyFont="1" applyAlignment="1">
      <alignment wrapText="1"/>
    </xf>
    <xf numFmtId="1" fontId="0" fillId="0" borderId="0" xfId="0" applyNumberFormat="1"/>
    <xf numFmtId="3" fontId="3" fillId="0" borderId="14" xfId="0" applyNumberFormat="1" applyFont="1" applyBorder="1" applyAlignment="1">
      <alignment horizontal="center" vertical="center" wrapText="1"/>
    </xf>
    <xf numFmtId="3" fontId="7" fillId="4" borderId="3"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2" fillId="0" borderId="0" xfId="0" applyFont="1" applyAlignment="1">
      <alignment vertical="center" wrapText="1"/>
    </xf>
    <xf numFmtId="0" fontId="0" fillId="4" borderId="0" xfId="0" applyFill="1" applyAlignment="1">
      <alignment horizontal="center"/>
    </xf>
    <xf numFmtId="0" fontId="0" fillId="4" borderId="0" xfId="0" applyFill="1"/>
    <xf numFmtId="0" fontId="5" fillId="0" borderId="16" xfId="0" applyFont="1" applyBorder="1" applyAlignment="1">
      <alignment horizontal="center" vertical="center" wrapText="1"/>
    </xf>
    <xf numFmtId="3" fontId="7" fillId="4" borderId="11" xfId="0" applyNumberFormat="1" applyFont="1" applyFill="1" applyBorder="1" applyAlignment="1">
      <alignment horizontal="center" vertical="center" wrapText="1"/>
    </xf>
    <xf numFmtId="0" fontId="0" fillId="4" borderId="3" xfId="0" applyFill="1" applyBorder="1" applyAlignment="1">
      <alignment wrapText="1"/>
    </xf>
    <xf numFmtId="0" fontId="0" fillId="4" borderId="3" xfId="0" applyFill="1" applyBorder="1"/>
    <xf numFmtId="0" fontId="0" fillId="0" borderId="0" xfId="0" applyAlignment="1">
      <alignment horizontal="center" vertical="top" wrapText="1"/>
    </xf>
    <xf numFmtId="0" fontId="0" fillId="0" borderId="3" xfId="0" applyBorder="1"/>
    <xf numFmtId="0" fontId="0" fillId="0" borderId="3" xfId="0" applyBorder="1" applyAlignment="1">
      <alignment wrapText="1"/>
    </xf>
    <xf numFmtId="9" fontId="0" fillId="0" borderId="0" xfId="0" applyNumberFormat="1"/>
    <xf numFmtId="0" fontId="5" fillId="0" borderId="0" xfId="0" applyFont="1"/>
    <xf numFmtId="0" fontId="9" fillId="0" borderId="0" xfId="0" applyFont="1" applyAlignment="1">
      <alignment wrapText="1"/>
    </xf>
    <xf numFmtId="0" fontId="9" fillId="2" borderId="0" xfId="0" applyFont="1" applyFill="1" applyAlignment="1">
      <alignment wrapText="1"/>
    </xf>
    <xf numFmtId="0" fontId="0" fillId="0" borderId="0" xfId="0" applyAlignment="1">
      <alignment textRotation="90"/>
    </xf>
    <xf numFmtId="0" fontId="10" fillId="4" borderId="0" xfId="0" applyFont="1" applyFill="1"/>
    <xf numFmtId="0" fontId="5" fillId="4" borderId="8" xfId="0" applyFont="1" applyFill="1" applyBorder="1" applyAlignment="1">
      <alignment vertical="center" textRotation="90" wrapText="1"/>
    </xf>
    <xf numFmtId="0" fontId="0" fillId="0" borderId="28" xfId="0" applyBorder="1" applyAlignment="1">
      <alignment horizontal="center" vertical="top" wrapText="1"/>
    </xf>
    <xf numFmtId="0" fontId="0" fillId="0" borderId="18" xfId="0" applyBorder="1"/>
    <xf numFmtId="0" fontId="0" fillId="0" borderId="19" xfId="0" applyBorder="1"/>
    <xf numFmtId="0" fontId="0" fillId="4" borderId="19" xfId="0" applyFill="1" applyBorder="1"/>
    <xf numFmtId="0" fontId="0" fillId="0" borderId="6" xfId="0" applyBorder="1"/>
    <xf numFmtId="0" fontId="0" fillId="0" borderId="30" xfId="0" applyBorder="1"/>
    <xf numFmtId="0" fontId="0" fillId="4" borderId="22" xfId="0" applyFill="1" applyBorder="1"/>
    <xf numFmtId="0" fontId="0" fillId="0" borderId="22" xfId="0" applyBorder="1"/>
    <xf numFmtId="0" fontId="0" fillId="7" borderId="19" xfId="0" applyFill="1" applyBorder="1"/>
    <xf numFmtId="0" fontId="0" fillId="7" borderId="20" xfId="0" applyFill="1" applyBorder="1"/>
    <xf numFmtId="0" fontId="0" fillId="0" borderId="0" xfId="0" applyAlignment="1">
      <alignment horizontal="center"/>
    </xf>
    <xf numFmtId="0" fontId="0" fillId="7" borderId="3" xfId="0" applyFill="1" applyBorder="1"/>
    <xf numFmtId="0" fontId="0" fillId="7" borderId="14" xfId="0" applyFill="1" applyBorder="1"/>
    <xf numFmtId="0" fontId="0" fillId="7" borderId="22" xfId="0" applyFill="1" applyBorder="1"/>
    <xf numFmtId="0" fontId="0" fillId="7" borderId="27" xfId="0" applyFill="1" applyBorder="1"/>
    <xf numFmtId="0" fontId="0" fillId="0" borderId="17" xfId="0" applyBorder="1"/>
    <xf numFmtId="0" fontId="5" fillId="0" borderId="24" xfId="0" applyFont="1" applyBorder="1" applyAlignment="1">
      <alignment horizontal="center" vertical="center" wrapText="1"/>
    </xf>
    <xf numFmtId="3" fontId="3" fillId="0" borderId="6"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3" fontId="3" fillId="0" borderId="4" xfId="0" applyNumberFormat="1" applyFont="1" applyBorder="1" applyAlignment="1">
      <alignment horizontal="right" vertical="center" wrapText="1"/>
    </xf>
    <xf numFmtId="3" fontId="3" fillId="0" borderId="26" xfId="0" applyNumberFormat="1" applyFont="1" applyBorder="1" applyAlignment="1">
      <alignment horizontal="right" vertical="center" wrapText="1"/>
    </xf>
    <xf numFmtId="0" fontId="5" fillId="5" borderId="3" xfId="0" applyFont="1" applyFill="1" applyBorder="1" applyAlignment="1">
      <alignment horizontal="right" vertical="center" wrapText="1"/>
    </xf>
    <xf numFmtId="3" fontId="3" fillId="0" borderId="33" xfId="0" applyNumberFormat="1" applyFont="1" applyBorder="1" applyAlignment="1">
      <alignment horizontal="right" vertical="center" wrapText="1"/>
    </xf>
    <xf numFmtId="3" fontId="3" fillId="0" borderId="36" xfId="0" applyNumberFormat="1" applyFont="1" applyBorder="1" applyAlignment="1">
      <alignment horizontal="right" vertical="center" wrapText="1"/>
    </xf>
    <xf numFmtId="3" fontId="3" fillId="0" borderId="33" xfId="0" applyNumberFormat="1" applyFont="1" applyBorder="1" applyAlignment="1">
      <alignment horizontal="center" vertical="center" wrapText="1"/>
    </xf>
    <xf numFmtId="0" fontId="13" fillId="4" borderId="3" xfId="0" applyFont="1" applyFill="1" applyBorder="1"/>
    <xf numFmtId="0" fontId="0" fillId="4" borderId="0" xfId="0" applyFill="1" applyAlignment="1">
      <alignment horizontal="left" indent="6"/>
    </xf>
    <xf numFmtId="0" fontId="0" fillId="0" borderId="0" xfId="0" applyAlignment="1">
      <alignment horizontal="left" indent="6"/>
    </xf>
    <xf numFmtId="0" fontId="0" fillId="0" borderId="0" xfId="0" applyAlignment="1">
      <alignment horizontal="center" vertical="center"/>
    </xf>
    <xf numFmtId="3" fontId="3" fillId="0" borderId="4" xfId="0" applyNumberFormat="1" applyFont="1" applyBorder="1" applyAlignment="1">
      <alignment horizontal="center" vertical="center" wrapText="1"/>
    </xf>
    <xf numFmtId="0" fontId="0" fillId="0" borderId="19" xfId="0" applyBorder="1" applyAlignment="1">
      <alignment wrapText="1"/>
    </xf>
    <xf numFmtId="0" fontId="13" fillId="8" borderId="3" xfId="0" applyFont="1" applyFill="1" applyBorder="1" applyAlignment="1">
      <alignment wrapText="1"/>
    </xf>
    <xf numFmtId="166" fontId="3" fillId="0" borderId="26" xfId="0" applyNumberFormat="1" applyFont="1" applyBorder="1" applyAlignment="1">
      <alignment horizontal="right" vertical="center" wrapText="1"/>
    </xf>
    <xf numFmtId="4" fontId="3" fillId="0" borderId="37" xfId="0" applyNumberFormat="1" applyFont="1" applyBorder="1" applyAlignment="1">
      <alignment horizontal="right" vertical="center" wrapText="1"/>
    </xf>
    <xf numFmtId="1" fontId="0" fillId="0" borderId="0" xfId="0" applyNumberFormat="1" applyAlignment="1">
      <alignment horizontal="right"/>
    </xf>
    <xf numFmtId="1" fontId="3" fillId="0" borderId="12" xfId="0" applyNumberFormat="1" applyFont="1" applyBorder="1" applyAlignment="1">
      <alignment horizontal="left" vertical="center" wrapText="1"/>
    </xf>
    <xf numFmtId="1" fontId="3" fillId="0" borderId="42"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5" fillId="5" borderId="3" xfId="0" applyFont="1" applyFill="1" applyBorder="1" applyAlignment="1">
      <alignment horizontal="right" wrapText="1"/>
    </xf>
    <xf numFmtId="0" fontId="5" fillId="5" borderId="3" xfId="0" applyFont="1" applyFill="1" applyBorder="1" applyAlignment="1">
      <alignment horizontal="right" vertical="top" wrapText="1"/>
    </xf>
    <xf numFmtId="1" fontId="3" fillId="0" borderId="44" xfId="0" applyNumberFormat="1" applyFont="1" applyBorder="1" applyAlignment="1">
      <alignment horizontal="left" vertical="center" wrapText="1"/>
    </xf>
    <xf numFmtId="166" fontId="3" fillId="0" borderId="32" xfId="0" applyNumberFormat="1" applyFont="1" applyBorder="1" applyAlignment="1">
      <alignment horizontal="right" vertical="center" wrapText="1"/>
    </xf>
    <xf numFmtId="3" fontId="3" fillId="0" borderId="7" xfId="0" applyNumberFormat="1" applyFont="1" applyBorder="1" applyAlignment="1">
      <alignment horizontal="center" vertical="center" wrapText="1"/>
    </xf>
    <xf numFmtId="3" fontId="3" fillId="0" borderId="45" xfId="0" applyNumberFormat="1" applyFont="1" applyBorder="1" applyAlignment="1">
      <alignment horizontal="right" vertical="center" wrapText="1"/>
    </xf>
    <xf numFmtId="3" fontId="3" fillId="0" borderId="32" xfId="0" applyNumberFormat="1" applyFont="1" applyBorder="1" applyAlignment="1">
      <alignment horizontal="right" vertical="center" wrapText="1"/>
    </xf>
    <xf numFmtId="1" fontId="3" fillId="0" borderId="26" xfId="0" applyNumberFormat="1" applyFont="1" applyBorder="1" applyAlignment="1">
      <alignment horizontal="left" vertical="center" wrapText="1"/>
    </xf>
    <xf numFmtId="0" fontId="5" fillId="4" borderId="31" xfId="1" applyNumberFormat="1" applyFont="1" applyFill="1" applyBorder="1" applyAlignment="1">
      <alignment horizontal="center" vertical="center" wrapText="1"/>
    </xf>
    <xf numFmtId="0" fontId="17"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8" fillId="0" borderId="0" xfId="0" applyFont="1" applyAlignment="1">
      <alignment horizontal="right" vertical="top" wrapText="1"/>
    </xf>
    <xf numFmtId="0" fontId="19" fillId="0" borderId="0" xfId="0" applyFont="1" applyAlignment="1">
      <alignment horizontal="left" vertical="top" wrapText="1"/>
    </xf>
    <xf numFmtId="3" fontId="3" fillId="0" borderId="47" xfId="0" applyNumberFormat="1" applyFont="1" applyBorder="1" applyAlignment="1">
      <alignment horizontal="right" vertical="center" wrapText="1"/>
    </xf>
    <xf numFmtId="3" fontId="3" fillId="0" borderId="12" xfId="0" applyNumberFormat="1" applyFont="1" applyBorder="1" applyAlignment="1">
      <alignment horizontal="right" vertical="center" wrapText="1"/>
    </xf>
    <xf numFmtId="3" fontId="3" fillId="0" borderId="44" xfId="0" applyNumberFormat="1" applyFont="1" applyBorder="1" applyAlignment="1">
      <alignment horizontal="right" vertical="center" wrapText="1"/>
    </xf>
    <xf numFmtId="1" fontId="3" fillId="0" borderId="4" xfId="0" applyNumberFormat="1" applyFont="1" applyBorder="1" applyAlignment="1">
      <alignment horizontal="left" vertical="center" wrapText="1"/>
    </xf>
    <xf numFmtId="166" fontId="3" fillId="0" borderId="6" xfId="0" applyNumberFormat="1" applyFont="1" applyBorder="1" applyAlignment="1">
      <alignment horizontal="right" vertical="center" wrapText="1"/>
    </xf>
    <xf numFmtId="0" fontId="0" fillId="0" borderId="9" xfId="0" applyBorder="1" applyAlignment="1">
      <alignment horizontal="center" vertical="center"/>
    </xf>
    <xf numFmtId="3" fontId="3" fillId="0" borderId="6" xfId="0" applyNumberFormat="1" applyFont="1" applyBorder="1" applyAlignment="1">
      <alignment horizontal="center" wrapText="1"/>
    </xf>
    <xf numFmtId="3" fontId="3" fillId="0" borderId="9" xfId="0" applyNumberFormat="1" applyFont="1" applyBorder="1" applyAlignment="1">
      <alignment horizontal="center" wrapText="1"/>
    </xf>
    <xf numFmtId="1" fontId="3" fillId="0" borderId="9" xfId="0" applyNumberFormat="1" applyFont="1" applyBorder="1" applyAlignment="1">
      <alignment horizontal="center" wrapText="1"/>
    </xf>
    <xf numFmtId="3" fontId="3" fillId="0" borderId="4" xfId="0" applyNumberFormat="1" applyFont="1" applyBorder="1" applyAlignment="1">
      <alignment horizontal="center" wrapText="1"/>
    </xf>
    <xf numFmtId="3" fontId="3" fillId="0" borderId="14" xfId="0" applyNumberFormat="1" applyFont="1" applyBorder="1" applyAlignment="1">
      <alignment horizontal="center" wrapText="1"/>
    </xf>
    <xf numFmtId="3" fontId="3" fillId="0" borderId="3" xfId="0" applyNumberFormat="1" applyFont="1" applyBorder="1" applyAlignment="1">
      <alignment horizontal="center" wrapText="1"/>
    </xf>
    <xf numFmtId="165" fontId="1" fillId="0" borderId="6" xfId="0" applyNumberFormat="1" applyFont="1" applyBorder="1" applyAlignment="1">
      <alignment horizontal="center"/>
    </xf>
    <xf numFmtId="1" fontId="1" fillId="0" borderId="9" xfId="0" applyNumberFormat="1" applyFont="1" applyBorder="1" applyAlignment="1">
      <alignment horizontal="center"/>
    </xf>
    <xf numFmtId="3" fontId="1" fillId="0" borderId="6" xfId="0" applyNumberFormat="1" applyFont="1" applyBorder="1" applyAlignment="1">
      <alignment horizontal="center"/>
    </xf>
    <xf numFmtId="3" fontId="1" fillId="0" borderId="4" xfId="0" applyNumberFormat="1" applyFont="1" applyBorder="1" applyAlignment="1">
      <alignment horizontal="center"/>
    </xf>
    <xf numFmtId="1" fontId="1" fillId="0" borderId="14" xfId="0" applyNumberFormat="1" applyFont="1" applyBorder="1" applyAlignment="1">
      <alignment horizontal="center"/>
    </xf>
    <xf numFmtId="0" fontId="0" fillId="0" borderId="46" xfId="0" applyBorder="1" applyAlignment="1">
      <alignment horizontal="center" vertical="center"/>
    </xf>
    <xf numFmtId="3" fontId="0" fillId="0" borderId="12" xfId="0" applyNumberFormat="1" applyBorder="1" applyAlignment="1">
      <alignment horizontal="center" vertical="center"/>
    </xf>
    <xf numFmtId="0" fontId="5" fillId="4" borderId="50" xfId="1" applyNumberFormat="1" applyFont="1" applyFill="1" applyBorder="1" applyAlignment="1">
      <alignment horizontal="center" vertical="center" wrapText="1"/>
    </xf>
    <xf numFmtId="164" fontId="0" fillId="0" borderId="9" xfId="0" applyNumberFormat="1" applyBorder="1" applyAlignment="1">
      <alignment horizontal="center" vertical="center"/>
    </xf>
    <xf numFmtId="0" fontId="5" fillId="4" borderId="9" xfId="1" applyNumberFormat="1" applyFont="1" applyFill="1" applyBorder="1" applyAlignment="1">
      <alignment horizontal="center" vertical="center" wrapText="1"/>
    </xf>
    <xf numFmtId="164" fontId="0" fillId="0" borderId="12" xfId="0" applyNumberFormat="1" applyBorder="1" applyAlignment="1">
      <alignment horizontal="center" vertical="center"/>
    </xf>
    <xf numFmtId="0" fontId="5" fillId="4" borderId="51" xfId="1" applyNumberFormat="1" applyFont="1" applyFill="1" applyBorder="1" applyAlignment="1">
      <alignment horizontal="center" vertical="center" wrapText="1"/>
    </xf>
    <xf numFmtId="0" fontId="0" fillId="0" borderId="12" xfId="0" applyBorder="1" applyAlignment="1">
      <alignment horizontal="center" vertical="center"/>
    </xf>
    <xf numFmtId="0" fontId="5" fillId="4" borderId="5" xfId="1" applyNumberFormat="1" applyFont="1" applyFill="1" applyBorder="1" applyAlignment="1">
      <alignment horizontal="center" vertical="center" wrapText="1"/>
    </xf>
    <xf numFmtId="1" fontId="3" fillId="0" borderId="12" xfId="0" applyNumberFormat="1" applyFont="1" applyBorder="1" applyAlignment="1">
      <alignment horizontal="left" vertical="center"/>
    </xf>
    <xf numFmtId="0" fontId="0" fillId="11" borderId="3" xfId="0" applyFill="1" applyBorder="1" applyAlignment="1">
      <alignment wrapText="1"/>
    </xf>
    <xf numFmtId="0" fontId="0" fillId="11" borderId="3" xfId="0" applyFill="1" applyBorder="1"/>
    <xf numFmtId="0" fontId="0" fillId="0" borderId="33" xfId="0" applyBorder="1" applyAlignment="1">
      <alignment horizontal="center" vertical="top"/>
    </xf>
    <xf numFmtId="167" fontId="4" fillId="4" borderId="2" xfId="1" applyNumberFormat="1" applyFont="1" applyFill="1" applyBorder="1" applyAlignment="1" applyProtection="1">
      <alignment horizontal="center" vertical="top"/>
    </xf>
    <xf numFmtId="0" fontId="0" fillId="0" borderId="6" xfId="0" applyBorder="1" applyAlignment="1">
      <alignment horizontal="center" vertical="top"/>
    </xf>
    <xf numFmtId="167" fontId="4" fillId="4" borderId="3" xfId="1" applyNumberFormat="1" applyFont="1" applyFill="1" applyBorder="1" applyAlignment="1" applyProtection="1">
      <alignment horizontal="center" vertical="top"/>
    </xf>
    <xf numFmtId="0" fontId="13" fillId="7" borderId="3" xfId="0" applyFont="1" applyFill="1" applyBorder="1" applyAlignment="1">
      <alignment wrapText="1"/>
    </xf>
    <xf numFmtId="0" fontId="0" fillId="11" borderId="3" xfId="0" applyFill="1" applyBorder="1" applyAlignment="1">
      <alignment horizontal="center" vertical="center"/>
    </xf>
    <xf numFmtId="0" fontId="5" fillId="12" borderId="16" xfId="0" applyFont="1" applyFill="1" applyBorder="1" applyAlignment="1">
      <alignment horizontal="center" vertical="center" wrapText="1"/>
    </xf>
    <xf numFmtId="0" fontId="5" fillId="12" borderId="1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3" fillId="4" borderId="4" xfId="0" applyFont="1" applyFill="1" applyBorder="1"/>
    <xf numFmtId="0" fontId="14" fillId="4" borderId="9" xfId="0" applyFont="1" applyFill="1" applyBorder="1"/>
    <xf numFmtId="0" fontId="0" fillId="0" borderId="45" xfId="0" applyBorder="1" applyAlignment="1">
      <alignment horizontal="center" vertical="top"/>
    </xf>
    <xf numFmtId="167" fontId="4" fillId="4" borderId="11" xfId="1" applyNumberFormat="1" applyFont="1" applyFill="1" applyBorder="1" applyAlignment="1" applyProtection="1">
      <alignment horizontal="center" vertical="top"/>
    </xf>
    <xf numFmtId="167" fontId="0" fillId="11" borderId="11" xfId="0" applyNumberFormat="1" applyFill="1" applyBorder="1" applyAlignment="1">
      <alignment horizontal="center" vertical="center"/>
    </xf>
    <xf numFmtId="0" fontId="13" fillId="7" borderId="18" xfId="0" applyFont="1" applyFill="1" applyBorder="1" applyAlignment="1">
      <alignment wrapText="1"/>
    </xf>
    <xf numFmtId="0" fontId="13" fillId="7" borderId="19" xfId="0" applyFont="1" applyFill="1" applyBorder="1" applyAlignment="1">
      <alignment wrapText="1"/>
    </xf>
    <xf numFmtId="0" fontId="13" fillId="7" borderId="20" xfId="0" applyFont="1" applyFill="1" applyBorder="1" applyAlignment="1">
      <alignment wrapText="1"/>
    </xf>
    <xf numFmtId="0" fontId="13" fillId="7" borderId="6" xfId="0" applyFont="1" applyFill="1" applyBorder="1" applyAlignment="1">
      <alignment wrapText="1"/>
    </xf>
    <xf numFmtId="0" fontId="13" fillId="7" borderId="14" xfId="0" applyFont="1" applyFill="1" applyBorder="1" applyAlignment="1">
      <alignment wrapText="1"/>
    </xf>
    <xf numFmtId="0" fontId="13" fillId="8" borderId="4" xfId="0" applyFont="1" applyFill="1" applyBorder="1" applyAlignment="1">
      <alignment horizontal="center" vertical="center" wrapText="1"/>
    </xf>
    <xf numFmtId="0" fontId="0" fillId="7" borderId="3" xfId="0" applyFill="1" applyBorder="1" applyAlignment="1">
      <alignment wrapText="1"/>
    </xf>
    <xf numFmtId="0" fontId="5" fillId="13" borderId="15"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1" fillId="0" borderId="6" xfId="0" applyFont="1" applyBorder="1" applyAlignment="1" applyProtection="1">
      <alignment horizontal="center" vertical="top"/>
      <protection locked="0"/>
    </xf>
    <xf numFmtId="0" fontId="1" fillId="0" borderId="30" xfId="0" applyFont="1" applyBorder="1" applyAlignment="1" applyProtection="1">
      <alignment horizontal="center" vertical="top"/>
      <protection locked="0"/>
    </xf>
    <xf numFmtId="0" fontId="1" fillId="0" borderId="6" xfId="0" applyFont="1" applyBorder="1" applyAlignment="1" applyProtection="1">
      <alignment horizontal="center"/>
      <protection locked="0"/>
    </xf>
    <xf numFmtId="0" fontId="1" fillId="0" borderId="30" xfId="0" applyFont="1" applyBorder="1" applyAlignment="1" applyProtection="1">
      <alignment horizontal="center"/>
      <protection locked="0"/>
    </xf>
    <xf numFmtId="0" fontId="0" fillId="4" borderId="23" xfId="0" applyFill="1" applyBorder="1"/>
    <xf numFmtId="167" fontId="0" fillId="11" borderId="4" xfId="0" applyNumberFormat="1" applyFill="1" applyBorder="1" applyAlignment="1">
      <alignment horizontal="center" vertical="center"/>
    </xf>
    <xf numFmtId="167" fontId="13" fillId="8" borderId="4" xfId="0" applyNumberFormat="1" applyFont="1" applyFill="1" applyBorder="1" applyAlignment="1">
      <alignment horizontal="center" wrapText="1"/>
    </xf>
    <xf numFmtId="0" fontId="5" fillId="0" borderId="48" xfId="0" applyFont="1" applyBorder="1" applyAlignment="1">
      <alignment horizontal="center" vertical="center" wrapText="1"/>
    </xf>
    <xf numFmtId="9" fontId="1" fillId="0" borderId="14" xfId="1" applyFont="1" applyBorder="1" applyAlignment="1">
      <alignment horizontal="center" vertical="top"/>
    </xf>
    <xf numFmtId="0" fontId="1" fillId="7" borderId="14" xfId="0" applyFont="1" applyFill="1" applyBorder="1" applyAlignment="1">
      <alignment horizontal="center"/>
    </xf>
    <xf numFmtId="0" fontId="0" fillId="0" borderId="3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0" xfId="0" applyBorder="1" applyAlignment="1" applyProtection="1">
      <alignment horizontal="center"/>
      <protection locked="0"/>
    </xf>
    <xf numFmtId="0" fontId="1" fillId="0" borderId="18" xfId="0" applyFont="1" applyBorder="1" applyAlignment="1" applyProtection="1">
      <alignment horizontal="center"/>
      <protection locked="0"/>
    </xf>
    <xf numFmtId="0" fontId="17" fillId="7" borderId="6" xfId="0" applyFont="1" applyFill="1" applyBorder="1" applyAlignment="1">
      <alignment horizontal="center"/>
    </xf>
    <xf numFmtId="9" fontId="1" fillId="0" borderId="20" xfId="1" applyFont="1" applyBorder="1" applyAlignment="1">
      <alignment horizontal="center" vertical="top"/>
    </xf>
    <xf numFmtId="9" fontId="1" fillId="0" borderId="27" xfId="1" applyFont="1" applyBorder="1" applyAlignment="1">
      <alignment horizontal="center" vertical="top"/>
    </xf>
    <xf numFmtId="167" fontId="1" fillId="11" borderId="14" xfId="1" applyNumberFormat="1" applyFont="1" applyFill="1" applyBorder="1" applyAlignment="1">
      <alignment horizontal="center" vertical="top"/>
    </xf>
    <xf numFmtId="0" fontId="17" fillId="0" borderId="17" xfId="0" applyFont="1" applyBorder="1" applyAlignment="1">
      <alignment vertical="center"/>
    </xf>
    <xf numFmtId="0" fontId="17" fillId="0" borderId="8" xfId="0" applyFont="1" applyBorder="1" applyAlignment="1">
      <alignment vertical="center"/>
    </xf>
    <xf numFmtId="0" fontId="0" fillId="4" borderId="5" xfId="0" applyFill="1" applyBorder="1"/>
    <xf numFmtId="0" fontId="17" fillId="0" borderId="21" xfId="0" applyFont="1" applyBorder="1" applyAlignment="1">
      <alignment vertical="center"/>
    </xf>
    <xf numFmtId="0" fontId="1" fillId="0" borderId="18" xfId="0" applyFont="1" applyBorder="1" applyAlignment="1" applyProtection="1">
      <alignment horizontal="center" vertical="top"/>
      <protection locked="0"/>
    </xf>
    <xf numFmtId="167" fontId="1" fillId="0" borderId="19" xfId="1" applyNumberFormat="1" applyFont="1" applyFill="1" applyBorder="1" applyAlignment="1" applyProtection="1">
      <alignment horizontal="center" vertical="top"/>
      <protection locked="0"/>
    </xf>
    <xf numFmtId="167" fontId="1" fillId="0" borderId="3" xfId="1" applyNumberFormat="1" applyFont="1" applyFill="1" applyBorder="1" applyAlignment="1" applyProtection="1">
      <alignment horizontal="center" vertical="top"/>
      <protection locked="0"/>
    </xf>
    <xf numFmtId="167" fontId="1" fillId="0" borderId="22" xfId="1" applyNumberFormat="1" applyFont="1" applyFill="1" applyBorder="1" applyAlignment="1" applyProtection="1">
      <alignment horizontal="center" vertical="top"/>
      <protection locked="0"/>
    </xf>
    <xf numFmtId="0" fontId="0" fillId="0" borderId="23" xfId="0" applyBorder="1"/>
    <xf numFmtId="0" fontId="0" fillId="0" borderId="4" xfId="0" applyBorder="1"/>
    <xf numFmtId="0" fontId="0" fillId="0" borderId="4" xfId="0" applyBorder="1" applyAlignment="1">
      <alignment wrapText="1"/>
    </xf>
    <xf numFmtId="0" fontId="0" fillId="4" borderId="4" xfId="0" applyFill="1" applyBorder="1"/>
    <xf numFmtId="0" fontId="0" fillId="4" borderId="40" xfId="0" applyFill="1" applyBorder="1"/>
    <xf numFmtId="0" fontId="0" fillId="7" borderId="18" xfId="0" applyFill="1" applyBorder="1"/>
    <xf numFmtId="0" fontId="0" fillId="7" borderId="6" xfId="0" applyFill="1" applyBorder="1"/>
    <xf numFmtId="0" fontId="0" fillId="7" borderId="6" xfId="0" applyFill="1" applyBorder="1" applyAlignment="1">
      <alignment wrapText="1"/>
    </xf>
    <xf numFmtId="0" fontId="0" fillId="7" borderId="14" xfId="0" applyFill="1" applyBorder="1" applyAlignment="1">
      <alignment wrapText="1"/>
    </xf>
    <xf numFmtId="0" fontId="0" fillId="7" borderId="30" xfId="0" applyFill="1" applyBorder="1"/>
    <xf numFmtId="0" fontId="0" fillId="0" borderId="43" xfId="0" applyBorder="1" applyAlignment="1">
      <alignment horizontal="center"/>
    </xf>
    <xf numFmtId="0" fontId="1" fillId="0" borderId="20" xfId="0" applyFont="1" applyBorder="1" applyAlignment="1">
      <alignment horizontal="center"/>
    </xf>
    <xf numFmtId="0" fontId="1" fillId="0" borderId="14" xfId="0" applyFont="1" applyBorder="1" applyAlignment="1">
      <alignment horizontal="center"/>
    </xf>
    <xf numFmtId="0" fontId="17" fillId="0" borderId="5" xfId="0" applyFont="1" applyBorder="1" applyAlignment="1">
      <alignment horizontal="left" vertical="center"/>
    </xf>
    <xf numFmtId="0" fontId="17" fillId="0" borderId="17" xfId="0" applyFont="1" applyBorder="1" applyAlignment="1">
      <alignment horizontal="left" vertical="center"/>
    </xf>
    <xf numFmtId="0" fontId="20" fillId="0" borderId="0" xfId="0" applyFont="1"/>
    <xf numFmtId="0" fontId="22" fillId="0" borderId="0" xfId="3" applyFont="1" applyAlignment="1" applyProtection="1">
      <alignment horizontal="left" vertical="center" indent="10"/>
    </xf>
    <xf numFmtId="0" fontId="0" fillId="0" borderId="0" xfId="0" applyAlignment="1">
      <alignment horizontal="right"/>
    </xf>
    <xf numFmtId="167" fontId="17" fillId="8" borderId="14" xfId="1" applyNumberFormat="1" applyFont="1" applyFill="1" applyBorder="1" applyAlignment="1">
      <alignment horizontal="center"/>
    </xf>
    <xf numFmtId="0" fontId="17" fillId="0" borderId="49" xfId="0" applyFont="1" applyBorder="1" applyAlignment="1">
      <alignment horizontal="center" vertical="center"/>
    </xf>
    <xf numFmtId="0" fontId="1" fillId="0" borderId="46" xfId="0" applyFont="1" applyBorder="1" applyAlignment="1">
      <alignment horizontal="center"/>
    </xf>
    <xf numFmtId="0" fontId="1" fillId="0" borderId="12" xfId="0" applyFont="1" applyBorder="1" applyAlignment="1">
      <alignment horizontal="center"/>
    </xf>
    <xf numFmtId="0" fontId="1" fillId="0" borderId="44" xfId="0" applyFont="1" applyBorder="1" applyAlignment="1">
      <alignment horizontal="center"/>
    </xf>
    <xf numFmtId="9" fontId="0" fillId="0" borderId="44" xfId="1" applyFont="1" applyFill="1" applyBorder="1" applyAlignment="1">
      <alignment horizontal="center" vertical="center"/>
    </xf>
    <xf numFmtId="9" fontId="0" fillId="0" borderId="10" xfId="1" applyFont="1" applyFill="1" applyBorder="1" applyAlignment="1">
      <alignment horizontal="center" vertical="center"/>
    </xf>
    <xf numFmtId="9" fontId="0" fillId="0" borderId="12" xfId="1" applyFont="1" applyFill="1" applyBorder="1" applyAlignment="1">
      <alignment horizontal="center" vertical="center"/>
    </xf>
    <xf numFmtId="9" fontId="0" fillId="0" borderId="9" xfId="1" applyFont="1" applyFill="1" applyBorder="1" applyAlignment="1">
      <alignment horizontal="center" vertical="center"/>
    </xf>
    <xf numFmtId="1" fontId="20" fillId="4" borderId="12" xfId="0" applyNumberFormat="1" applyFont="1" applyFill="1" applyBorder="1" applyAlignment="1">
      <alignment horizontal="left" vertical="center" wrapText="1"/>
    </xf>
    <xf numFmtId="1" fontId="20" fillId="4" borderId="29" xfId="0" applyNumberFormat="1" applyFont="1" applyFill="1" applyBorder="1" applyAlignment="1">
      <alignment horizontal="left" vertical="center" wrapText="1"/>
    </xf>
    <xf numFmtId="1" fontId="20" fillId="4" borderId="38" xfId="0" applyNumberFormat="1" applyFont="1" applyFill="1" applyBorder="1" applyAlignment="1">
      <alignment horizontal="left" vertical="center" wrapText="1"/>
    </xf>
    <xf numFmtId="0" fontId="20" fillId="4" borderId="3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6" borderId="39" xfId="0" applyFont="1" applyFill="1" applyBorder="1" applyAlignment="1">
      <alignment horizontal="center" vertical="top" wrapText="1"/>
    </xf>
    <xf numFmtId="0" fontId="20" fillId="6" borderId="39" xfId="0" applyFont="1" applyFill="1" applyBorder="1" applyAlignment="1">
      <alignment horizontal="center" vertical="center" wrapText="1"/>
    </xf>
    <xf numFmtId="9" fontId="0" fillId="0" borderId="9" xfId="1" applyFont="1" applyFill="1" applyBorder="1" applyAlignment="1">
      <alignment vertical="center"/>
    </xf>
    <xf numFmtId="0" fontId="5" fillId="14" borderId="15"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4" borderId="24" xfId="0" applyFont="1" applyFill="1" applyBorder="1" applyAlignment="1">
      <alignment horizontal="center" vertical="center" wrapText="1"/>
    </xf>
    <xf numFmtId="0" fontId="0" fillId="14" borderId="5" xfId="0" applyFill="1" applyBorder="1"/>
    <xf numFmtId="167" fontId="17" fillId="14" borderId="17" xfId="0" applyNumberFormat="1" applyFont="1" applyFill="1" applyBorder="1" applyAlignment="1">
      <alignment horizontal="center" vertical="center"/>
    </xf>
    <xf numFmtId="0" fontId="20" fillId="2" borderId="39" xfId="0" applyFont="1" applyFill="1" applyBorder="1" applyAlignment="1">
      <alignment horizontal="center" vertical="center" wrapText="1"/>
    </xf>
    <xf numFmtId="0" fontId="0" fillId="0" borderId="0" xfId="0" applyAlignment="1">
      <alignment horizontal="center" wrapText="1"/>
    </xf>
    <xf numFmtId="0" fontId="10" fillId="0" borderId="0" xfId="0" applyFont="1" applyAlignment="1">
      <alignment horizontal="left" wrapText="1"/>
    </xf>
    <xf numFmtId="0" fontId="17" fillId="10" borderId="13" xfId="0" applyFont="1" applyFill="1" applyBorder="1" applyAlignment="1">
      <alignment horizontal="center" vertical="center" textRotation="90"/>
    </xf>
    <xf numFmtId="0" fontId="17" fillId="10" borderId="29" xfId="0" applyFont="1" applyFill="1" applyBorder="1" applyAlignment="1">
      <alignment horizontal="center" vertical="center" textRotation="90"/>
    </xf>
    <xf numFmtId="0" fontId="17" fillId="10" borderId="31" xfId="0" applyFont="1" applyFill="1" applyBorder="1" applyAlignment="1">
      <alignment horizontal="center" vertical="center" textRotation="90"/>
    </xf>
    <xf numFmtId="0" fontId="0" fillId="0" borderId="0" xfId="0" applyAlignment="1">
      <alignment horizontal="center" textRotation="90"/>
    </xf>
    <xf numFmtId="0" fontId="17" fillId="10" borderId="13" xfId="0" applyFont="1" applyFill="1" applyBorder="1" applyAlignment="1">
      <alignment horizontal="center" vertical="center" textRotation="90" wrapText="1"/>
    </xf>
    <xf numFmtId="0" fontId="17" fillId="10" borderId="29" xfId="0" applyFont="1" applyFill="1" applyBorder="1" applyAlignment="1">
      <alignment horizontal="center" vertical="center" textRotation="90" wrapText="1"/>
    </xf>
    <xf numFmtId="0" fontId="17" fillId="10" borderId="31" xfId="0" applyFont="1" applyFill="1" applyBorder="1" applyAlignment="1">
      <alignment horizontal="center" vertical="center" textRotation="90" wrapText="1"/>
    </xf>
    <xf numFmtId="0" fontId="0" fillId="11" borderId="43" xfId="0" applyFill="1" applyBorder="1" applyAlignment="1">
      <alignment horizontal="center" vertical="center"/>
    </xf>
    <xf numFmtId="0" fontId="0" fillId="11" borderId="34" xfId="0" applyFill="1" applyBorder="1" applyAlignment="1">
      <alignment horizontal="center" vertical="center"/>
    </xf>
    <xf numFmtId="0" fontId="0" fillId="11" borderId="43"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34" xfId="0" applyFill="1" applyBorder="1" applyAlignment="1">
      <alignment horizontal="center" vertical="center" wrapText="1"/>
    </xf>
    <xf numFmtId="167" fontId="0" fillId="11" borderId="11" xfId="0" applyNumberFormat="1" applyFill="1" applyBorder="1" applyAlignment="1">
      <alignment horizontal="center" vertical="center"/>
    </xf>
    <xf numFmtId="167" fontId="0" fillId="11" borderId="53" xfId="0" applyNumberFormat="1" applyFill="1" applyBorder="1" applyAlignment="1">
      <alignment horizontal="center" vertical="center"/>
    </xf>
    <xf numFmtId="167" fontId="0" fillId="11" borderId="2" xfId="0" applyNumberFormat="1" applyFill="1" applyBorder="1" applyAlignment="1">
      <alignment horizontal="center" vertical="center"/>
    </xf>
    <xf numFmtId="0" fontId="13" fillId="8" borderId="43"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8" borderId="34" xfId="0" applyFont="1" applyFill="1" applyBorder="1" applyAlignment="1">
      <alignment horizontal="center" vertical="center" wrapText="1"/>
    </xf>
    <xf numFmtId="167" fontId="1" fillId="11" borderId="43" xfId="1" applyNumberFormat="1" applyFont="1" applyFill="1" applyBorder="1" applyAlignment="1">
      <alignment horizontal="center" vertical="center"/>
    </xf>
    <xf numFmtId="167" fontId="1" fillId="11" borderId="39" xfId="1" applyNumberFormat="1" applyFont="1" applyFill="1" applyBorder="1" applyAlignment="1">
      <alignment horizontal="center" vertical="center"/>
    </xf>
    <xf numFmtId="167" fontId="1" fillId="11" borderId="34" xfId="1" applyNumberFormat="1" applyFont="1" applyFill="1" applyBorder="1" applyAlignment="1">
      <alignment horizontal="center" vertical="center"/>
    </xf>
    <xf numFmtId="167" fontId="13" fillId="8" borderId="54" xfId="0" applyNumberFormat="1"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55" xfId="0" applyFont="1" applyFill="1" applyBorder="1" applyAlignment="1">
      <alignment horizontal="center" vertical="center" wrapText="1"/>
    </xf>
    <xf numFmtId="167" fontId="0" fillId="11" borderId="54" xfId="0" applyNumberFormat="1" applyFill="1" applyBorder="1" applyAlignment="1">
      <alignment horizontal="center" vertical="center"/>
    </xf>
    <xf numFmtId="0" fontId="0" fillId="11" borderId="35" xfId="0" applyFill="1" applyBorder="1" applyAlignment="1">
      <alignment horizontal="center" vertical="center"/>
    </xf>
    <xf numFmtId="0" fontId="0" fillId="11" borderId="55" xfId="0" applyFill="1" applyBorder="1" applyAlignment="1">
      <alignment horizontal="center" vertical="center"/>
    </xf>
    <xf numFmtId="167" fontId="1" fillId="8" borderId="43" xfId="1" applyNumberFormat="1" applyFont="1" applyFill="1" applyBorder="1" applyAlignment="1">
      <alignment horizontal="center" vertical="center"/>
    </xf>
    <xf numFmtId="167" fontId="1" fillId="8" borderId="39" xfId="1" applyNumberFormat="1" applyFont="1" applyFill="1" applyBorder="1" applyAlignment="1">
      <alignment horizontal="center" vertical="center"/>
    </xf>
    <xf numFmtId="167" fontId="1" fillId="8" borderId="34" xfId="1" applyNumberFormat="1" applyFont="1" applyFill="1" applyBorder="1" applyAlignment="1">
      <alignment horizontal="center" vertical="center"/>
    </xf>
    <xf numFmtId="0" fontId="0" fillId="0" borderId="13" xfId="0" applyBorder="1" applyAlignment="1">
      <alignment horizontal="center"/>
    </xf>
    <xf numFmtId="0" fontId="0" fillId="0" borderId="31" xfId="0" applyBorder="1" applyAlignment="1">
      <alignment horizontal="center"/>
    </xf>
    <xf numFmtId="167" fontId="17" fillId="8" borderId="43" xfId="1" applyNumberFormat="1" applyFont="1" applyFill="1" applyBorder="1" applyAlignment="1">
      <alignment horizontal="center" vertical="center"/>
    </xf>
    <xf numFmtId="167" fontId="17" fillId="8" borderId="34" xfId="1" applyNumberFormat="1" applyFont="1" applyFill="1" applyBorder="1" applyAlignment="1">
      <alignment horizontal="center" vertical="center"/>
    </xf>
    <xf numFmtId="167" fontId="17" fillId="14" borderId="8" xfId="0" applyNumberFormat="1" applyFont="1" applyFill="1" applyBorder="1" applyAlignment="1">
      <alignment horizontal="center" vertical="center"/>
    </xf>
    <xf numFmtId="0" fontId="17" fillId="14" borderId="17" xfId="0" applyFont="1" applyFill="1" applyBorder="1" applyAlignment="1">
      <alignment horizontal="center" vertical="center"/>
    </xf>
    <xf numFmtId="0" fontId="17" fillId="14" borderId="48" xfId="0" applyFont="1" applyFill="1" applyBorder="1" applyAlignment="1">
      <alignment horizontal="center" vertical="center"/>
    </xf>
    <xf numFmtId="167" fontId="17" fillId="12" borderId="8" xfId="0" applyNumberFormat="1" applyFont="1" applyFill="1" applyBorder="1" applyAlignment="1">
      <alignment horizontal="center" vertical="center"/>
    </xf>
    <xf numFmtId="167" fontId="17" fillId="12" borderId="17" xfId="0" applyNumberFormat="1" applyFont="1" applyFill="1" applyBorder="1" applyAlignment="1">
      <alignment horizontal="center" vertical="center"/>
    </xf>
    <xf numFmtId="167" fontId="17" fillId="12" borderId="48" xfId="0" applyNumberFormat="1" applyFont="1" applyFill="1" applyBorder="1" applyAlignment="1">
      <alignment horizontal="center" vertical="center"/>
    </xf>
    <xf numFmtId="167" fontId="17" fillId="13" borderId="8" xfId="1" applyNumberFormat="1" applyFont="1" applyFill="1" applyBorder="1" applyAlignment="1">
      <alignment horizontal="center" vertical="center"/>
    </xf>
    <xf numFmtId="167" fontId="17" fillId="13" borderId="17" xfId="1" applyNumberFormat="1" applyFont="1" applyFill="1" applyBorder="1" applyAlignment="1">
      <alignment horizontal="center" vertical="center"/>
    </xf>
    <xf numFmtId="167" fontId="17" fillId="13" borderId="48" xfId="1" applyNumberFormat="1" applyFont="1" applyFill="1" applyBorder="1" applyAlignment="1">
      <alignment horizontal="center" vertical="center"/>
    </xf>
    <xf numFmtId="167" fontId="17" fillId="13" borderId="8" xfId="0" applyNumberFormat="1" applyFont="1" applyFill="1" applyBorder="1" applyAlignment="1">
      <alignment horizontal="center" vertical="center"/>
    </xf>
    <xf numFmtId="167" fontId="17" fillId="13" borderId="17" xfId="0" applyNumberFormat="1" applyFont="1" applyFill="1" applyBorder="1" applyAlignment="1">
      <alignment horizontal="center" vertical="center"/>
    </xf>
    <xf numFmtId="167" fontId="17" fillId="13" borderId="48" xfId="0" applyNumberFormat="1" applyFont="1" applyFill="1" applyBorder="1" applyAlignment="1">
      <alignment horizontal="center" vertical="center"/>
    </xf>
    <xf numFmtId="167" fontId="17" fillId="14" borderId="17" xfId="0" applyNumberFormat="1" applyFont="1" applyFill="1" applyBorder="1" applyAlignment="1">
      <alignment horizontal="center" vertical="center"/>
    </xf>
    <xf numFmtId="167" fontId="17" fillId="14" borderId="48" xfId="0" applyNumberFormat="1" applyFont="1" applyFill="1" applyBorder="1" applyAlignment="1">
      <alignment horizontal="center" vertical="center"/>
    </xf>
    <xf numFmtId="9" fontId="17" fillId="13" borderId="8" xfId="0" applyNumberFormat="1" applyFont="1" applyFill="1" applyBorder="1" applyAlignment="1">
      <alignment horizontal="center" vertical="center"/>
    </xf>
    <xf numFmtId="9" fontId="17" fillId="13" borderId="17" xfId="0" applyNumberFormat="1" applyFont="1" applyFill="1" applyBorder="1" applyAlignment="1">
      <alignment horizontal="center" vertical="center"/>
    </xf>
    <xf numFmtId="9" fontId="17" fillId="13" borderId="48" xfId="0" applyNumberFormat="1" applyFont="1" applyFill="1" applyBorder="1" applyAlignment="1">
      <alignment horizontal="center" vertical="center"/>
    </xf>
    <xf numFmtId="1" fontId="15" fillId="0" borderId="0" xfId="0" applyNumberFormat="1" applyFont="1" applyAlignment="1">
      <alignment horizontal="left" vertical="top"/>
    </xf>
    <xf numFmtId="1" fontId="15" fillId="0" borderId="52" xfId="0" applyNumberFormat="1" applyFont="1" applyBorder="1" applyAlignment="1">
      <alignment horizontal="left" vertical="top"/>
    </xf>
    <xf numFmtId="9" fontId="0" fillId="0" borderId="10" xfId="1" applyFont="1" applyFill="1"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9" fontId="0" fillId="0" borderId="6" xfId="1" applyFont="1" applyFill="1" applyBorder="1" applyAlignment="1">
      <alignment horizontal="center" vertical="center"/>
    </xf>
    <xf numFmtId="0" fontId="0" fillId="0" borderId="14" xfId="1" applyNumberFormat="1" applyFont="1" applyFill="1" applyBorder="1" applyAlignment="1">
      <alignment horizontal="center" vertical="center"/>
    </xf>
    <xf numFmtId="0" fontId="0" fillId="0" borderId="25" xfId="0" applyBorder="1" applyAlignment="1">
      <alignment horizontal="center" vertical="center"/>
    </xf>
    <xf numFmtId="0" fontId="0" fillId="0" borderId="56" xfId="0" applyBorder="1" applyAlignment="1">
      <alignment horizontal="center" vertical="center"/>
    </xf>
    <xf numFmtId="0" fontId="5" fillId="4" borderId="50" xfId="1" applyNumberFormat="1" applyFont="1" applyFill="1" applyBorder="1" applyAlignment="1">
      <alignment horizontal="center" vertical="center" wrapText="1"/>
    </xf>
    <xf numFmtId="9" fontId="5" fillId="4" borderId="14" xfId="1" applyFont="1" applyFill="1" applyBorder="1" applyAlignment="1">
      <alignment horizontal="center" vertical="center" wrapText="1"/>
    </xf>
    <xf numFmtId="9" fontId="5" fillId="4" borderId="26" xfId="1" applyFont="1" applyFill="1" applyBorder="1" applyAlignment="1">
      <alignment horizontal="center" vertical="center" wrapText="1"/>
    </xf>
    <xf numFmtId="9" fontId="0" fillId="0" borderId="26" xfId="1" applyFont="1" applyFill="1" applyBorder="1" applyAlignment="1">
      <alignment horizontal="center" vertical="center"/>
    </xf>
    <xf numFmtId="9" fontId="0" fillId="0" borderId="42" xfId="1" applyFont="1" applyFill="1" applyBorder="1" applyAlignment="1">
      <alignment horizontal="center" vertical="center"/>
    </xf>
    <xf numFmtId="0" fontId="0" fillId="0" borderId="26" xfId="0" applyBorder="1" applyAlignment="1">
      <alignment horizontal="center" vertical="center"/>
    </xf>
    <xf numFmtId="0" fontId="5" fillId="4" borderId="32" xfId="1" applyNumberFormat="1" applyFont="1" applyFill="1" applyBorder="1" applyAlignment="1">
      <alignment horizontal="center" vertical="center" wrapText="1"/>
    </xf>
    <xf numFmtId="0" fontId="5" fillId="4" borderId="57" xfId="1" applyNumberFormat="1" applyFont="1" applyFill="1" applyBorder="1" applyAlignment="1">
      <alignment horizontal="center" vertical="center" wrapText="1"/>
    </xf>
    <xf numFmtId="167" fontId="17" fillId="0" borderId="19" xfId="1" applyNumberFormat="1" applyFont="1" applyBorder="1" applyAlignment="1" applyProtection="1">
      <alignment horizontal="center"/>
      <protection locked="0"/>
    </xf>
    <xf numFmtId="167" fontId="17" fillId="0" borderId="3" xfId="1" applyNumberFormat="1" applyFont="1" applyBorder="1" applyAlignment="1" applyProtection="1">
      <alignment horizontal="center"/>
      <protection locked="0"/>
    </xf>
    <xf numFmtId="167" fontId="17" fillId="7" borderId="3" xfId="0" applyNumberFormat="1" applyFont="1" applyFill="1" applyBorder="1" applyAlignment="1" applyProtection="1">
      <alignment horizontal="center"/>
      <protection locked="0"/>
    </xf>
    <xf numFmtId="167" fontId="17" fillId="0" borderId="22" xfId="1" applyNumberFormat="1" applyFont="1" applyBorder="1" applyAlignment="1" applyProtection="1">
      <alignment horizontal="center"/>
      <protection locked="0"/>
    </xf>
    <xf numFmtId="167" fontId="0" fillId="0" borderId="2" xfId="1" applyNumberFormat="1" applyFont="1" applyFill="1" applyBorder="1" applyAlignment="1" applyProtection="1">
      <alignment horizontal="center"/>
    </xf>
    <xf numFmtId="167" fontId="0" fillId="0" borderId="3" xfId="1" applyNumberFormat="1" applyFont="1" applyFill="1" applyBorder="1" applyAlignment="1" applyProtection="1">
      <alignment horizontal="center"/>
    </xf>
    <xf numFmtId="167" fontId="0" fillId="0" borderId="22" xfId="1" applyNumberFormat="1" applyFont="1" applyFill="1" applyBorder="1" applyAlignment="1" applyProtection="1">
      <alignment horizontal="center"/>
    </xf>
  </cellXfs>
  <cellStyles count="4">
    <cellStyle name="Hyperlink" xfId="3" builtinId="8"/>
    <cellStyle name="Normal" xfId="0" builtinId="0"/>
    <cellStyle name="Percent" xfId="1" builtinId="5"/>
    <cellStyle name="Style0" xfId="2" xr:uid="{554CB26E-8EA1-41F8-949E-436C8A2177F1}"/>
  </cellStyles>
  <dxfs count="217">
    <dxf>
      <font>
        <b val="0"/>
        <i val="0"/>
        <strike val="0"/>
        <condense val="0"/>
        <extend val="0"/>
        <outline val="0"/>
        <shadow val="0"/>
        <u val="none"/>
        <vertAlign val="baseline"/>
        <sz val="12"/>
        <color auto="1"/>
        <name val="Calibri"/>
        <family val="2"/>
        <scheme val="minor"/>
      </font>
      <numFmt numFmtId="3" formatCode="#,##0"/>
      <alignment horizontal="center" vertical="bottom" textRotation="0" wrapText="1" indent="0" justifyLastLine="0" shrinkToFit="0" readingOrder="0"/>
      <border diagonalUp="0" diagonalDown="0">
        <left style="thin">
          <color indexed="64"/>
        </left>
        <right style="medium">
          <color indexed="64"/>
        </right>
        <top style="thin">
          <color indexed="64"/>
        </top>
        <bottom style="thin">
          <color indexed="64"/>
        </bottom>
      </border>
    </dxf>
    <dxf>
      <font>
        <strike val="0"/>
        <outline val="0"/>
        <shadow val="0"/>
        <u val="none"/>
        <vertAlign val="baseline"/>
        <sz val="12"/>
        <name val="Calibri"/>
        <family val="2"/>
        <scheme val="minor"/>
      </font>
      <numFmt numFmtId="165" formatCode="0.00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strike val="0"/>
        <outline val="0"/>
        <shadow val="0"/>
        <u val="none"/>
        <vertAlign val="baseline"/>
        <sz val="12"/>
        <name val="Calibri"/>
        <family val="2"/>
        <scheme val="minor"/>
      </font>
      <numFmt numFmtId="165" formatCode="0.00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3" formatCode="#,##0"/>
      <alignment horizontal="center" vertical="bottom" textRotation="0" wrapText="1" indent="0" justifyLastLine="0" shrinkToFit="0" readingOrder="0"/>
      <border diagonalUp="0" diagonalDown="0">
        <left/>
        <right/>
        <top style="thin">
          <color indexed="64"/>
        </top>
        <bottom style="thin">
          <color indexed="64"/>
        </bottom>
      </border>
    </dxf>
    <dxf>
      <font>
        <strike val="0"/>
        <outline val="0"/>
        <shadow val="0"/>
        <u val="none"/>
        <vertAlign val="baseline"/>
        <sz val="12"/>
        <name val="Calibri"/>
        <family val="2"/>
        <scheme val="minor"/>
      </font>
      <numFmt numFmtId="165" formatCode="0.000"/>
      <alignment horizontal="center" vertical="bottom" textRotation="0" indent="0" justifyLastLine="0" shrinkToFit="0" readingOrder="0"/>
      <border diagonalUp="0" diagonalDown="0">
        <left style="medium">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4" formatCode="#,##0.00"/>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6" formatCode="&quot;$&quot;#,##0"/>
      <alignment horizontal="right" vertical="center"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1" indent="0" justifyLastLine="0" shrinkToFit="0" readingOrder="0"/>
      <border diagonalUp="0" diagonalDown="0">
        <left/>
        <right style="medium">
          <color indexed="64"/>
        </right>
        <top style="thin">
          <color indexed="64"/>
        </top>
        <bottom style="thin">
          <color indexed="64"/>
        </bottom>
        <vertical/>
        <horizontal/>
      </border>
    </dxf>
    <dxf>
      <border outline="0">
        <left style="medium">
          <color indexed="64"/>
        </left>
        <right style="medium">
          <color indexed="64"/>
        </right>
        <top style="medium">
          <color indexed="64"/>
        </top>
      </border>
    </dxf>
    <dxf>
      <border outline="0">
        <bottom style="medium">
          <color indexed="64"/>
        </bottom>
      </border>
    </dxf>
    <dxf>
      <font>
        <strike val="0"/>
        <outline val="0"/>
        <shadow val="0"/>
        <u val="none"/>
        <vertAlign val="baseline"/>
        <sz val="11"/>
        <color auto="1"/>
        <name val="Calibri"/>
        <family val="2"/>
        <scheme val="minor"/>
      </font>
      <fill>
        <patternFill patternType="solid">
          <fgColor indexed="64"/>
          <bgColor theme="4"/>
        </patternFill>
      </fill>
    </dxf>
    <dxf>
      <font>
        <color theme="7" tint="-0.499984740745262"/>
      </font>
      <fill>
        <patternFill patternType="none">
          <bgColor auto="1"/>
        </patternFill>
      </fill>
    </dxf>
    <dxf>
      <font>
        <color rgb="FF0061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patternType="none">
          <bgColor auto="1"/>
        </patternFill>
      </fill>
    </dxf>
    <dxf>
      <font>
        <color rgb="FF9C0006"/>
      </font>
      <fill>
        <patternFill patternType="none">
          <bgColor auto="1"/>
        </patternFill>
      </fill>
    </dxf>
    <dxf>
      <fill>
        <patternFill>
          <bgColor theme="4" tint="0.79998168889431442"/>
        </patternFill>
      </fill>
    </dxf>
    <dxf>
      <font>
        <color theme="7" tint="-0.499984740745262"/>
      </font>
    </dxf>
    <dxf>
      <font>
        <color rgb="FFFF0000"/>
      </font>
    </dxf>
    <dxf>
      <font>
        <color theme="7" tint="-0.499984740745262"/>
      </font>
    </dxf>
    <dxf>
      <font>
        <color rgb="FFFF0000"/>
      </font>
    </dxf>
    <dxf>
      <font>
        <color theme="7" tint="-0.499984740745262"/>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9C0006"/>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9C0006"/>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color rgb="FF9C0006"/>
      </font>
      <fill>
        <patternFill patternType="none">
          <bgColor auto="1"/>
        </patternFill>
      </fill>
    </dxf>
    <dxf>
      <font>
        <color rgb="FF006100"/>
      </font>
      <fill>
        <patternFill patternType="none">
          <bgColor auto="1"/>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font>
    </dxf>
    <dxf>
      <font>
        <color rgb="FF9C0006"/>
      </font>
      <fill>
        <patternFill patternType="none">
          <bgColor auto="1"/>
        </patternFill>
      </fill>
    </dxf>
    <dxf>
      <font>
        <color rgb="FF006100"/>
      </font>
      <fill>
        <patternFill patternType="none">
          <bgColor auto="1"/>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color rgb="FF006100"/>
      </font>
      <fill>
        <patternFill>
          <bgColor rgb="FFC6EFCE"/>
        </patternFill>
      </fill>
    </dxf>
    <dxf>
      <font>
        <b/>
        <i val="0"/>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patternType="none">
          <bgColor auto="1"/>
        </patternFill>
      </fill>
    </dxf>
    <dxf>
      <font>
        <color rgb="FF9C5700"/>
      </font>
      <fill>
        <patternFill>
          <bgColor rgb="FFFFEB9C"/>
        </patternFill>
      </fill>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charset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C6EFCE"/>
          <bgColor rgb="FF000000"/>
        </patternFill>
      </fill>
    </dxf>
    <dxf>
      <border outline="0">
        <top style="medium">
          <color indexed="64"/>
        </top>
        <bottom style="thin">
          <color indexed="64"/>
        </bottom>
      </border>
    </dxf>
    <dxf>
      <font>
        <b val="0"/>
        <i val="0"/>
        <strike val="0"/>
        <condense val="0"/>
        <extend val="0"/>
        <outline val="0"/>
        <shadow val="0"/>
        <u val="none"/>
        <vertAlign val="baseline"/>
        <sz val="10"/>
        <color auto="1"/>
        <name val="Arial"/>
        <charset val="1"/>
        <scheme val="none"/>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charset val="1"/>
        <scheme val="none"/>
      </font>
      <fill>
        <patternFill patternType="solid">
          <fgColor indexed="64"/>
          <bgColor indexed="22"/>
        </patternFill>
      </fill>
      <alignment horizontal="center" vertical="center" textRotation="0" wrapText="1" indent="0" justifyLastLine="0" shrinkToFit="0" readingOrder="0"/>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D9ACA7"/>
      <color rgb="FFBDD7EE"/>
      <color rgb="FFF4B084"/>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3F8971-AA50-470E-B9B5-BFB373AA5EC8}" name="FMS_Input" displayName="FMS_Input" ref="A5:CA851" totalsRowShown="0" headerRowDxfId="196" dataDxfId="194" headerRowBorderDxfId="195" tableBorderDxfId="193">
  <autoFilter ref="A5:CA851" xr:uid="{F43F8971-AA50-470E-B9B5-BFB373AA5EC8}"/>
  <sortState xmlns:xlrd2="http://schemas.microsoft.com/office/spreadsheetml/2017/richdata2" ref="A6:CA851">
    <sortCondition sortBy="cellColor" ref="X6:X851" dxfId="192"/>
  </sortState>
  <tableColumns count="79">
    <tableColumn id="1" xr3:uid="{C34F67B2-402F-4B8B-95C2-2A8E8D3AA924}" name="OBJECTID" dataDxfId="191"/>
    <tableColumn id="4" xr3:uid="{6E17E692-0375-4831-B688-B2FEF5A6C42E}" name="FMS_ID" dataDxfId="190"/>
    <tableColumn id="5" xr3:uid="{70BFA287-5962-4054-A05B-7968614660EF}" name="FMS_NAME" dataDxfId="189"/>
    <tableColumn id="6" xr3:uid="{50F447A0-0385-456D-81F8-DAE7C75010D9}" name="FMS_DESCR" dataDxfId="188"/>
    <tableColumn id="7" xr3:uid="{BFBAF133-E21B-4D94-8F1E-D6BD16773057}" name="RFPG_NUM" dataDxfId="187"/>
    <tableColumn id="8" xr3:uid="{46A78F9D-0A09-4335-9330-909524D67ABE}" name="RFPG_NAME" dataDxfId="186"/>
    <tableColumn id="9" xr3:uid="{8302D067-D3D9-4BA3-B6DC-3E3552DA9E09}" name="COUNTY" dataDxfId="185"/>
    <tableColumn id="10" xr3:uid="{91A7EE95-7031-4709-9386-AE607694FB79}" name="HUC8" dataDxfId="184"/>
    <tableColumn id="11" xr3:uid="{94257B70-FE05-476A-BD89-E8CC7EC89020}" name="HUC10" dataDxfId="183"/>
    <tableColumn id="12" xr3:uid="{94CBFDEB-AFD1-44BE-B83A-382758DAA0F5}" name="HUC12" dataDxfId="182"/>
    <tableColumn id="13" xr3:uid="{897696B7-C844-4850-BC51-A067F6CB487E}" name="WS_ID" dataDxfId="181"/>
    <tableColumn id="14" xr3:uid="{C5A0C5E8-A031-42EE-A862-92C368B26A3B}" name="GOAL_ID" dataDxfId="180"/>
    <tableColumn id="15" xr3:uid="{59902C5D-2DFD-4CB1-A848-13B982209580}" name="AREA_SQMI" dataDxfId="179"/>
    <tableColumn id="16" xr3:uid="{DEFD08B0-C849-40ED-AB05-D69FC8405E6D}" name="FLD_TP_RIV" dataDxfId="178"/>
    <tableColumn id="17" xr3:uid="{9303DC2A-0F60-470B-BDB4-1ADFC47E5AFF}" name="FLD_TP_CST" dataDxfId="177"/>
    <tableColumn id="18" xr3:uid="{8AB8B1C1-D143-4EE7-BF67-EE1D125797DC}" name="FLD_TP_LOC" dataDxfId="176"/>
    <tableColumn id="19" xr3:uid="{03E9B5A8-DEC3-40CD-90C5-BC0BFFE3299F}" name="FLD_TP_PLY" dataDxfId="175"/>
    <tableColumn id="20" xr3:uid="{C00A5DF6-E111-454B-B1D5-EA0A474B889C}" name="FLD_TP_OTH" dataDxfId="174"/>
    <tableColumn id="21" xr3:uid="{D20A214D-8132-47A4-9977-D8CC3686BE15}" name="SPONSOR" dataDxfId="173"/>
    <tableColumn id="22" xr3:uid="{14F37829-335F-48C5-9337-7D97C1DB8D03}" name="ENTITY_ID" dataDxfId="172"/>
    <tableColumn id="23" xr3:uid="{DBC7003A-4195-40AB-A177-49F0C62FD82F}" name="EMER_NEED" dataDxfId="171"/>
    <tableColumn id="24" xr3:uid="{488A75D9-558C-4ED2-B367-557799CF858D}" name="FMS_TYPE" dataDxfId="170"/>
    <tableColumn id="25" xr3:uid="{312B634E-9A2F-4DA6-A72B-E6A3C6A71031}" name="FMS_COST" dataDxfId="169"/>
    <tableColumn id="26" xr3:uid="{EF571D34-6FA8-48BA-9582-5830008E150A}" name="NRNC_COST" dataDxfId="168"/>
    <tableColumn id="27" xr3:uid="{91AC30ED-9C9F-49B9-B5F3-0E5AEDC98B02}" name="FUND" dataDxfId="167"/>
    <tableColumn id="28" xr3:uid="{ABA597B8-79F6-4FA3-AE0E-4108F53DEE82}" name="FUND_SRC" dataDxfId="166"/>
    <tableColumn id="29" xr3:uid="{5C3E6577-B451-4D4F-93AB-C16704698AC9}" name="FUND_AMNT" dataDxfId="165"/>
    <tableColumn id="30" xr3:uid="{ED4364AE-60E2-4188-B835-DF930A65D4D1}" name="AREA_100" dataDxfId="164"/>
    <tableColumn id="31" xr3:uid="{D10F5384-DE9A-4EA0-B7C7-4417FC01F79B}" name="AREA_500" dataDxfId="163"/>
    <tableColumn id="32" xr3:uid="{EA45074D-A80A-425B-8645-DD61BF222F84}" name="AREA_PRONE" dataDxfId="162"/>
    <tableColumn id="33" xr3:uid="{F37236DA-39DE-4F9A-BAFE-9D229C08607C}" name="STRUCT_100" dataDxfId="161"/>
    <tableColumn id="34" xr3:uid="{01500DA7-3162-461C-8E39-3B66DA00715F}" name="STRUCT_500" dataDxfId="160"/>
    <tableColumn id="35" xr3:uid="{F41EB79F-174E-4863-8D8E-9ACBE82F088D}" name="RES_STRUCT100" dataDxfId="159"/>
    <tableColumn id="36" xr3:uid="{24AD12A0-C70A-4598-B72D-F016F6C4EBE7}" name="POP_DAY100" dataDxfId="158"/>
    <tableColumn id="37" xr3:uid="{DC1FA465-D3D4-428D-A16E-995B888DDDCE}" name="POP_NIGHT100" dataDxfId="157"/>
    <tableColumn id="38" xr3:uid="{BABE5EF1-7385-4BB7-8553-C10E4D7814E6}" name="POP100" dataDxfId="156"/>
    <tableColumn id="39" xr3:uid="{E0BDEE6C-4F4E-4CF2-9632-0D0AD2F2FEB2}" name="CRITFAC100" dataDxfId="155"/>
    <tableColumn id="40" xr3:uid="{B4BD1258-89C4-4FD2-A9C8-220E1852BAA0}" name="LWC" dataDxfId="154"/>
    <tableColumn id="41" xr3:uid="{53FB9515-9616-42E9-955A-E4414B5FAB0C}" name="ROAD_MILES100" dataDxfId="153"/>
    <tableColumn id="42" xr3:uid="{1B8118E3-78F2-4E2D-80A7-461C03F99B35}" name="ROADCLS" dataDxfId="152"/>
    <tableColumn id="43" xr3:uid="{7275ADE2-7E54-4DCD-81FF-6CB610B9F443}" name="FARMACRE100" dataDxfId="151"/>
    <tableColumn id="44" xr3:uid="{E2E664DC-1609-49A6-9C8C-B95D2AE5A670}" name="FATAL" dataDxfId="150"/>
    <tableColumn id="45" xr3:uid="{320A8F13-A6FC-4FBF-867F-EF2AA3549A35}" name="INJURY" dataDxfId="149"/>
    <tableColumn id="46" xr3:uid="{C4695EA5-1016-4AB6-9078-BE63F4074A26}" name="DAMAGE" dataDxfId="148"/>
    <tableColumn id="47" xr3:uid="{E55C2D44-7C3C-46E8-9743-8358F0986D8D}" name="REDSTRUCT100" dataDxfId="147"/>
    <tableColumn id="48" xr3:uid="{FF7EDF27-0D9F-47BD-AF18-BA43061A0F5C}" name="REMSTRC100" dataDxfId="146"/>
    <tableColumn id="49" xr3:uid="{AD5E1D73-7E8F-4389-9C93-801DC74E56CD}" name="REMSTRC500" dataDxfId="145"/>
    <tableColumn id="50" xr3:uid="{F9648BC0-9BF3-4303-BAA4-B8F2855DD3B0}" name="REMRESSTRC100" dataDxfId="144"/>
    <tableColumn id="51" xr3:uid="{280F45EC-DC3D-4223-B6E6-EA86BB608F95}" name="REMPOP100" dataDxfId="143"/>
    <tableColumn id="52" xr3:uid="{A3AE7FC5-E4A3-4D92-B50E-6D5E4946339E}" name="REMCRITFAC100" dataDxfId="142"/>
    <tableColumn id="53" xr3:uid="{52725CC9-BFA8-4AD6-A9DE-7929D6055B4A}" name="REMLWC100" dataDxfId="141"/>
    <tableColumn id="54" xr3:uid="{7C06BCD2-9F65-4A3E-9471-C2DAA3753D5D}" name="REMRDLEN100" dataDxfId="140"/>
    <tableColumn id="55" xr3:uid="{B328498C-BB35-405B-A892-ACAD5769466A}" name="REMROADCLS" dataDxfId="139"/>
    <tableColumn id="56" xr3:uid="{C898FD83-D75E-4973-8F03-78AA7C9A56B0}" name="REMFRMACRE100" dataDxfId="138"/>
    <tableColumn id="57" xr3:uid="{01A02B67-1DA0-4FED-89E5-8877F543D719}" name="REMFATAL" dataDxfId="137"/>
    <tableColumn id="58" xr3:uid="{1CE5D6F3-0706-43AE-BFBA-820D85D02D2F}" name="REMINJR" dataDxfId="136"/>
    <tableColumn id="59" xr3:uid="{35DD08E2-1005-4647-9391-55050D72FFD9}" name="REMDAMAGE" dataDxfId="135"/>
    <tableColumn id="60" xr3:uid="{65A14041-2B20-4AF9-83A7-8DF7B43F7522}" name="COSTSTRUCT" dataDxfId="134"/>
    <tableColumn id="61" xr3:uid="{4D1151EB-3023-4E35-BDC4-1290D4997C4A}" name="OTH_BENEFT" dataDxfId="133"/>
    <tableColumn id="62" xr3:uid="{5F21BB3C-3BF5-4B29-AF28-A8B6D437821B}" name="NEG_IMPACT" dataDxfId="132"/>
    <tableColumn id="63" xr3:uid="{E120567B-4F54-4ADE-AC0E-7BD0135939D1}" name="NEG_DESC" dataDxfId="131"/>
    <tableColumn id="64" xr3:uid="{3C75329B-75C1-4D2D-B3BF-25F71080428B}" name="NEG_MITIG" dataDxfId="130"/>
    <tableColumn id="65" xr3:uid="{18BA73CE-34C7-44A6-AB4F-CE40F305C44B}" name="WATER_SUP" dataDxfId="129"/>
    <tableColumn id="66" xr3:uid="{8406986C-4D9C-4C22-AFDF-80674439DDB0}" name="WSUP_DESCR" dataDxfId="128"/>
    <tableColumn id="67" xr3:uid="{FD79822B-2D68-49DB-80E0-362A332F4DA2}" name="NATURE" dataDxfId="127"/>
    <tableColumn id="68" xr3:uid="{84507B8B-2C16-443B-82F8-366962579918}" name="TRAFFIC" dataDxfId="126"/>
    <tableColumn id="69" xr3:uid="{8009F911-A322-4F64-8145-75D006F7F243}" name="ASSOCIATED" dataDxfId="125"/>
    <tableColumn id="70" xr3:uid="{82062DA2-1354-4A75-A54E-471B6B1568D6}" name="ASSCFME_ID" dataDxfId="124"/>
    <tableColumn id="71" xr3:uid="{FB127D74-BF0F-4718-8D7A-77DBB3AF5B35}" name="ASSCFMS_ID" dataDxfId="123"/>
    <tableColumn id="72" xr3:uid="{2800FF54-A966-4975-852D-48BA903C934F}" name="ASSCFMP_ID" dataDxfId="122"/>
    <tableColumn id="73" xr3:uid="{F88D3D72-CE32-46E6-A711-4D15C90EA28B}" name="ASSC_DESC" dataDxfId="121"/>
    <tableColumn id="74" xr3:uid="{D58394D5-1C22-4E93-A85C-587143532B7B}" name="COMPARISON" dataDxfId="120"/>
    <tableColumn id="75" xr3:uid="{E71BBA3C-1540-4235-A7B0-168BF79E68CC}" name="COMPFME_ID" dataDxfId="119"/>
    <tableColumn id="76" xr3:uid="{86A4FB0E-BA12-4E81-9860-8BDA76B65FED}" name="COMPFMS_ID" dataDxfId="118"/>
    <tableColumn id="77" xr3:uid="{A8230912-09FF-4646-A8E4-625A1C020FD3}" name="COMPFMP_ID" dataDxfId="117"/>
    <tableColumn id="78" xr3:uid="{61290820-80C5-4070-A1D5-0BA0D94923A9}" name="COMP_DESC" dataDxfId="116"/>
    <tableColumn id="79" xr3:uid="{3EEE9DC8-B956-4458-8275-ED184D7B6D45}" name="RECOMMEND" dataDxfId="115"/>
    <tableColumn id="80" xr3:uid="{0472F1E8-21D0-4FB1-9902-8A8DB1E4B86D}" name="REC_DESC" dataDxfId="114"/>
    <tableColumn id="81" xr3:uid="{A6A1D539-FBCE-4650-AF94-A063FEF2433E}" name="MODEL_ID" dataDxfId="113"/>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E90BD8-4A55-4ECA-BCC9-BAF54B12CD71}" name="FMS_Ranking" displayName="FMS_Ranking" ref="A5:AG380" totalsRowShown="0" headerRowDxfId="35" headerRowBorderDxfId="34" tableBorderDxfId="33">
  <autoFilter ref="A5:AG380" xr:uid="{35E90BD8-4A55-4ECA-BCC9-BAF54B12CD71}"/>
  <sortState xmlns:xlrd2="http://schemas.microsoft.com/office/spreadsheetml/2017/richdata2" ref="A6:AG380">
    <sortCondition ref="AG5:AG380"/>
  </sortState>
  <tableColumns count="33">
    <tableColumn id="1" xr3:uid="{A851F670-BD47-41A9-8A2B-72A25B38A2FB}" name="FMS ID" dataDxfId="32"/>
    <tableColumn id="34" xr3:uid="{3C84B59E-8BF4-49BC-A4A5-E3B4FA420FF7}" name="Region Number" dataDxfId="31">
      <calculatedColumnFormula>_xlfn.XLOOKUP(FMS_Ranking[[#This Row],[FMS ID]],#REF!,#REF!)</calculatedColumnFormula>
    </tableColumn>
    <tableColumn id="37" xr3:uid="{70C4485F-A5E0-4BE8-A634-A8485649F0E6}" name="FMS Name" dataDxfId="30">
      <calculatedColumnFormula>_xlfn.XLOOKUP(FMS_Ranking[[#This Row],[FMS ID]],#REF!,#REF!)</calculatedColumnFormula>
    </tableColumn>
    <tableColumn id="58" xr3:uid="{C15494D0-5D1A-4E5A-B1FA-741B3D1C102E}" name="FMS Description" dataDxfId="29">
      <calculatedColumnFormula>_xlfn.XLOOKUP(FMS_Ranking[[#This Row],[FMS ID]],#REF!,#REF!)</calculatedColumnFormula>
    </tableColumn>
    <tableColumn id="8" xr3:uid="{28146EF8-96C3-4443-A3F3-B12438CD1F1B}" name="Estimated Cost ($)" dataDxfId="28">
      <calculatedColumnFormula>_xlfn.XLOOKUP(FMS_Ranking[[#This Row],[FMS ID]],#REF!,#REF!)</calculatedColumnFormula>
    </tableColumn>
    <tableColumn id="5" xr3:uid="{8B7022B1-2ABB-47F9-9369-FE3290A25BF9}" name="Emergency Need Raw" dataDxfId="27">
      <calculatedColumnFormula>_xlfn.XLOOKUP(FMS_Ranking[[#This Row],[FMS ID]],#REF!,#REF!)</calculatedColumnFormula>
    </tableColumn>
    <tableColumn id="6" xr3:uid="{AE798BF8-C1AF-412A-BAA3-0692E60BC6E9}" name="Emergency Need (Normalized)" dataDxfId="26">
      <calculatedColumnFormula>IF(F6="Yes",1,0)</calculatedColumnFormula>
    </tableColumn>
    <tableColumn id="12" xr3:uid="{C833A2C5-FA4A-4AD9-BCE6-C85972374517}" name="Structure Risk 100 Raw" dataDxfId="25">
      <calculatedColumnFormula>_xlfn.XLOOKUP(FMS_Ranking[[#This Row],[FMS ID]],#REF!,#REF!)</calculatedColumnFormula>
    </tableColumn>
    <tableColumn id="18" xr3:uid="{BDF0F83C-0722-4E66-8BCE-4E70DCFB24F5}" name="Res Structure Raw" dataDxfId="24">
      <calculatedColumnFormula>_xlfn.XLOOKUP(FMS_Ranking[[#This Row],[FMS ID]],#REF!,#REF!)</calculatedColumnFormula>
    </tableColumn>
    <tableColumn id="15" xr3:uid="{5C47B498-87E1-414D-ACCE-0877EE3CA969}" name="Pop Raw" dataDxfId="23">
      <calculatedColumnFormula>_xlfn.XLOOKUP(FMS_Ranking[[#This Row],[FMS ID]],#REF!,#REF!)</calculatedColumnFormula>
    </tableColumn>
    <tableColumn id="21" xr3:uid="{9B29E4A1-64F1-43DE-837F-CB2E534666D1}" name="Critical Facilities Raw" dataDxfId="22">
      <calculatedColumnFormula>_xlfn.XLOOKUP(FMS_Ranking[[#This Row],[FMS ID]],#REF!,#REF!)</calculatedColumnFormula>
    </tableColumn>
    <tableColumn id="24" xr3:uid="{EBE77B4D-8057-4B43-BD88-455348D19928}" name="LWC Raw" dataDxfId="21">
      <calculatedColumnFormula>_xlfn.XLOOKUP(FMS_Ranking[[#This Row],[FMS ID]],#REF!,#REF!)</calculatedColumnFormula>
    </tableColumn>
    <tableColumn id="28" xr3:uid="{CCCEE8FA-C8FA-4EEA-8E67-E79C03B636A5}" name="Closures Raw" dataDxfId="20">
      <calculatedColumnFormula>_xlfn.XLOOKUP(FMS_Ranking[[#This Row],[FMS ID]],#REF!,#REF!)</calculatedColumnFormula>
    </tableColumn>
    <tableColumn id="27" xr3:uid="{DCB73071-B370-4702-A277-0AA3BFB3546B}" name="Miles Raw" dataDxfId="19">
      <calculatedColumnFormula>_xlfn.XLOOKUP(FMS_Ranking[[#This Row],[FMS ID]],#REF!,#REF!)</calculatedColumnFormula>
    </tableColumn>
    <tableColumn id="33" xr3:uid="{22791E21-64FA-4AC6-BECA-827BAD71FC89}" name="Ag Land Raw" dataDxfId="18">
      <calculatedColumnFormula>_xlfn.XLOOKUP(FMS_Ranking[[#This Row],[FMS ID]],#REF!,#REF!)</calculatedColumnFormula>
    </tableColumn>
    <tableColumn id="42" xr3:uid="{9413381F-6BE6-4128-A000-0DDE5D330866}" name="Reduced Structures Raw" dataDxfId="17">
      <calculatedColumnFormula>_xlfn.XLOOKUP(FMS_Ranking[[#This Row],[FMS ID]],#REF!,#REF!)</calculatedColumnFormula>
    </tableColumn>
    <tableColumn id="60" xr3:uid="{C6F54490-BF13-4D05-B28D-1A8BDFCF7C6B}" name="Structures Removed 100 Raw" dataDxfId="16">
      <calculatedColumnFormula>_xlfn.XLOOKUP(FMS_Ranking[[#This Row],[FMS ID]],#REF!,#REF!)</calculatedColumnFormula>
    </tableColumn>
    <tableColumn id="3" xr3:uid="{2B03611C-4D9A-44C2-AFBE-34CF0330C2A0}" name="Removed Res Raw" dataDxfId="15">
      <calculatedColumnFormula>_xlfn.XLOOKUP(FMS_Ranking[[#This Row],[FMS ID]],#REF!,#REF!)</calculatedColumnFormula>
    </tableColumn>
    <tableColumn id="7" xr3:uid="{8B5CB9E5-BCEC-49B6-BF82-9EA077B70E3A}" name="Removed Pop Raw" dataDxfId="14">
      <calculatedColumnFormula>_xlfn.XLOOKUP(FMS_Ranking[[#This Row],[FMS ID]],#REF!,#REF!)</calculatedColumnFormula>
    </tableColumn>
    <tableColumn id="13" xr3:uid="{3425C7A7-7CD3-4B1E-9B3F-51622AF61BFA}" name="Removed Crit Fac Raw" dataDxfId="13">
      <calculatedColumnFormula>_xlfn.XLOOKUP(FMS_Ranking[[#This Row],[FMS ID]],#REF!,#REF!)</calculatedColumnFormula>
    </tableColumn>
    <tableColumn id="16" xr3:uid="{BA2ED261-18E9-4592-96B9-13F4560903A1}" name="Removed LWC Raw" dataDxfId="12">
      <calculatedColumnFormula>_xlfn.XLOOKUP(FMS_Ranking[[#This Row],[FMS ID]],#REF!,#REF!)</calculatedColumnFormula>
    </tableColumn>
    <tableColumn id="30" xr3:uid="{C48D8AC8-C15C-4292-AC1F-0D37BF9FA721}" name="Reduced Closures Raw" dataDxfId="11">
      <calculatedColumnFormula>_xlfn.XLOOKUP(FMS_Ranking[[#This Row],[FMS ID]],#REF!,#REF!)</calculatedColumnFormula>
    </tableColumn>
    <tableColumn id="23" xr3:uid="{F87B3442-0109-4E64-A223-FDFFA52862AF}" name="Ag Removed Raw" dataDxfId="10">
      <calculatedColumnFormula>_xlfn.XLOOKUP(FMS_Ranking[[#This Row],[FMS ID]],#REF!,#REF!)</calculatedColumnFormula>
    </tableColumn>
    <tableColumn id="22" xr3:uid="{EF172BC6-11F5-4F63-B34F-7B5DFF5E923F}" name="Cost per Structure Raw" dataDxfId="9">
      <calculatedColumnFormula>_xlfn.XLOOKUP(FMS_Ranking[[#This Row],[FMS ID]],#REF!,#REF!)</calculatedColumnFormula>
    </tableColumn>
    <tableColumn id="32" xr3:uid="{1072DF1C-7F88-42BD-9B13-D5A4AD301B91}" name="Percent Nature-Based Raw" dataDxfId="8">
      <calculatedColumnFormula>_xlfn.XLOOKUP(FMS_Ranking[[#This Row],[FMS ID]],#REF!,#REF!)</calculatedColumnFormula>
    </tableColumn>
    <tableColumn id="31" xr3:uid="{58BCA92B-AE23-4E9B-BC42-0239AE008B4A}" name="Percent Nature-Based Score (Normalized)" dataDxfId="7">
      <calculatedColumnFormula>(((FMS_Ranking[[#This Row],[Percent Nature-Based Raw]]/Y$2)*10)*Y$3)</calculatedColumnFormula>
    </tableColumn>
    <tableColumn id="39" xr3:uid="{E7728E15-77F8-417F-92D0-7C170F676149}" name="Water Supply Raw" dataDxfId="6">
      <calculatedColumnFormula>_xlfn.XLOOKUP(FMS_Ranking[[#This Row],[FMS ID]],#REF!,#REF!)</calculatedColumnFormula>
    </tableColumn>
    <tableColumn id="51" xr3:uid="{CCF7CF4D-BAB5-4753-B4C7-B27B2F2CFC09}" name="Water Supply Score (Normalized)" dataDxfId="5">
      <calculatedColumnFormula>IF(FMS_Ranking[[#This Row],[Water Supply Raw]]="Yes",1,0)</calculatedColumnFormula>
    </tableColumn>
    <tableColumn id="53" xr3:uid="{4F10DD8A-7903-42E8-8732-27785CB0478C}" name="Flood Risk Weighted Score Based on Normalized Reported Factors" dataDxfId="4">
      <calculatedColumnFormula>(((FMS_Ranking[[#This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calculatedColumnFormula>
    </tableColumn>
    <tableColumn id="54" xr3:uid="{D9BC1382-B640-41EF-91EC-18807149F8E4}" name="Ranking Based on Normalized Reported Flood Risk Factors" dataDxfId="3">
      <calculatedColumnFormula>_xlfn.RANK.EQ(AC6,$AC$6:$AC$380,0)+COUNTIF($AC$6:AC6,AC6)-1</calculatedColumnFormula>
    </tableColumn>
    <tableColumn id="35" xr3:uid="{E5D91905-6136-4492-92C0-BE02C4E4D240}" name="Flood Risk Reduction Weighted Score Based on Normalized Reported Factors" dataDxfId="2">
      <calculatedColumnFormula>(((FMS_Ranking[[#This Row],[Structures Removed 100 Raw]]/Q$2)*100)*Q$3)+(((FMS_Ranking[[#This Row],[Removed Pop Raw]]/S$2)*100)*S$3)</calculatedColumnFormula>
    </tableColumn>
    <tableColumn id="40" xr3:uid="{DA27D282-CF7C-49DF-B0D5-383163D3F3C2}" name="Total Score Based on Normalized Reported Factors" dataDxfId="1">
      <calculatedColumnFormula>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calculatedColumnFormula>
    </tableColumn>
    <tableColumn id="55" xr3:uid="{C0410025-57D6-4AFC-B4CF-DBD0B3D9FBDB}" name="Ranking Based on Normalized Reported Factors2" dataDxfId="0">
      <calculatedColumnFormula>_xlfn.RANK.EQ(AF6,$AF$6:$AF$380,0)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TWDB Main">
      <a:dk1>
        <a:sysClr val="windowText" lastClr="000000"/>
      </a:dk1>
      <a:lt1>
        <a:sysClr val="window" lastClr="FFFFFF"/>
      </a:lt1>
      <a:dk2>
        <a:srgbClr val="44546A"/>
      </a:dk2>
      <a:lt2>
        <a:srgbClr val="E7E6E6"/>
      </a:lt2>
      <a:accent1>
        <a:srgbClr val="3473A3"/>
      </a:accent1>
      <a:accent2>
        <a:srgbClr val="C0D9EC"/>
      </a:accent2>
      <a:accent3>
        <a:srgbClr val="7AAACD"/>
      </a:accent3>
      <a:accent4>
        <a:srgbClr val="AFD580"/>
      </a:accent4>
      <a:accent5>
        <a:srgbClr val="FFD073"/>
      </a:accent5>
      <a:accent6>
        <a:srgbClr val="51A7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wdb.texas.gov/flood/planning/planningdocu/2023/doc/04_Exhibit_C_TechnicalGuidelines_April2021.pdf"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588B-7481-4FB8-A561-0E1F8719BBF0}">
  <dimension ref="A1:C10"/>
  <sheetViews>
    <sheetView workbookViewId="0">
      <selection activeCell="C18" sqref="C18"/>
    </sheetView>
  </sheetViews>
  <sheetFormatPr defaultRowHeight="15" x14ac:dyDescent="0.25"/>
  <cols>
    <col min="1" max="1" width="15.85546875" customWidth="1"/>
    <col min="2" max="2" width="22.42578125" style="78" customWidth="1"/>
    <col min="3" max="3" width="88" style="77" customWidth="1"/>
  </cols>
  <sheetData>
    <row r="1" spans="1:3" ht="15.75" x14ac:dyDescent="0.25">
      <c r="A1" s="75" t="s">
        <v>1131</v>
      </c>
      <c r="B1" s="76"/>
    </row>
    <row r="2" spans="1:3" x14ac:dyDescent="0.25">
      <c r="A2" t="s">
        <v>5017</v>
      </c>
    </row>
    <row r="4" spans="1:3" x14ac:dyDescent="0.25">
      <c r="A4" s="22" t="s">
        <v>1132</v>
      </c>
    </row>
    <row r="5" spans="1:3" ht="39.75" customHeight="1" x14ac:dyDescent="0.25">
      <c r="A5" s="22"/>
      <c r="B5" s="79" t="s">
        <v>1133</v>
      </c>
      <c r="C5" s="80" t="s">
        <v>5014</v>
      </c>
    </row>
    <row r="6" spans="1:3" ht="90" x14ac:dyDescent="0.25">
      <c r="A6" s="22"/>
      <c r="B6" s="79" t="s">
        <v>5016</v>
      </c>
      <c r="C6" s="80" t="s">
        <v>5015</v>
      </c>
    </row>
    <row r="7" spans="1:3" ht="30" x14ac:dyDescent="0.25">
      <c r="A7" s="22"/>
      <c r="B7" s="79" t="s">
        <v>1134</v>
      </c>
      <c r="C7" s="80" t="s">
        <v>5068</v>
      </c>
    </row>
    <row r="8" spans="1:3" x14ac:dyDescent="0.25">
      <c r="A8" s="22"/>
      <c r="B8" s="79"/>
      <c r="C8" s="80"/>
    </row>
    <row r="9" spans="1:3" x14ac:dyDescent="0.25">
      <c r="A9" s="208" t="s">
        <v>5065</v>
      </c>
      <c r="B9" s="208"/>
      <c r="C9" s="208"/>
    </row>
    <row r="10" spans="1:3" ht="37.5" customHeight="1" x14ac:dyDescent="0.25">
      <c r="A10" s="208"/>
      <c r="B10" s="208"/>
      <c r="C10" s="208"/>
    </row>
  </sheetData>
  <sheetProtection algorithmName="SHA-512" hashValue="ZZ6cpaIbRzpYgdAQzglmVd4YXyJ+rvsxwhXdZ4Fom++4raRjO48uM2uCu96pKXbIPshFepi9iv2IfQ3dE8DDTQ==" saltValue="H4qRchQl0jQi3WoaD9G6yg==" spinCount="100000" sheet="1" objects="1" scenarios="1"/>
  <mergeCells count="1">
    <mergeCell ref="A9: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678B-2A7D-4F10-ADC5-CBBC88E407EF}">
  <dimension ref="A4:CB851"/>
  <sheetViews>
    <sheetView zoomScale="70" zoomScaleNormal="70" workbookViewId="0">
      <selection sqref="A1:XFD1"/>
    </sheetView>
  </sheetViews>
  <sheetFormatPr defaultColWidth="8.85546875" defaultRowHeight="15.75" x14ac:dyDescent="0.25"/>
  <cols>
    <col min="1" max="2" width="10.7109375" style="1" customWidth="1"/>
    <col min="3" max="3" width="48.85546875" style="1" customWidth="1"/>
    <col min="4" max="4" width="55.28515625" style="1" customWidth="1"/>
    <col min="5" max="21" width="10.7109375" style="1" customWidth="1"/>
    <col min="22" max="22" width="10.7109375" style="2" customWidth="1"/>
    <col min="23" max="23" width="12.7109375" style="2" customWidth="1"/>
    <col min="24" max="24" width="14.5703125" style="2" customWidth="1"/>
    <col min="25" max="29" width="10.7109375" style="2" customWidth="1"/>
    <col min="30" max="30" width="15.140625" style="2" customWidth="1"/>
    <col min="31" max="31" width="14.42578125" style="2" customWidth="1"/>
    <col min="32" max="57" width="10.7109375" style="2" customWidth="1"/>
    <col min="58" max="58" width="25.28515625" style="2" customWidth="1"/>
    <col min="59" max="60" width="10.7109375" style="2" customWidth="1"/>
    <col min="61" max="61" width="18.7109375" style="2" customWidth="1"/>
    <col min="62" max="79" width="10.7109375" style="2" customWidth="1"/>
    <col min="80" max="93" width="8.85546875" style="2"/>
    <col min="94" max="94" width="22" style="2" customWidth="1"/>
    <col min="95" max="16384" width="8.85546875" style="2"/>
  </cols>
  <sheetData>
    <row r="4" spans="1:79" customFormat="1" ht="15" x14ac:dyDescent="0.25"/>
    <row r="5" spans="1:79" s="11" customFormat="1" ht="35.25" customHeight="1" x14ac:dyDescent="0.25">
      <c r="A5" s="10" t="s">
        <v>181</v>
      </c>
      <c r="B5" s="10" t="s">
        <v>182</v>
      </c>
      <c r="C5" s="10" t="s">
        <v>183</v>
      </c>
      <c r="D5" s="10" t="s">
        <v>184</v>
      </c>
      <c r="E5" s="10" t="s">
        <v>185</v>
      </c>
      <c r="F5" s="10" t="s">
        <v>186</v>
      </c>
      <c r="G5" s="10" t="s">
        <v>187</v>
      </c>
      <c r="H5" s="10" t="s">
        <v>188</v>
      </c>
      <c r="I5" s="10" t="s">
        <v>189</v>
      </c>
      <c r="J5" s="10" t="s">
        <v>190</v>
      </c>
      <c r="K5" s="10" t="s">
        <v>191</v>
      </c>
      <c r="L5" s="10" t="s">
        <v>192</v>
      </c>
      <c r="M5" s="10" t="s">
        <v>193</v>
      </c>
      <c r="N5" s="10" t="s">
        <v>194</v>
      </c>
      <c r="O5" s="10" t="s">
        <v>195</v>
      </c>
      <c r="P5" s="10" t="s">
        <v>196</v>
      </c>
      <c r="Q5" s="10" t="s">
        <v>197</v>
      </c>
      <c r="R5" s="10" t="s">
        <v>198</v>
      </c>
      <c r="S5" s="10" t="s">
        <v>199</v>
      </c>
      <c r="T5" s="10" t="s">
        <v>200</v>
      </c>
      <c r="U5" s="10" t="s">
        <v>201</v>
      </c>
      <c r="V5" s="10" t="s">
        <v>202</v>
      </c>
      <c r="W5" s="10" t="s">
        <v>203</v>
      </c>
      <c r="X5" s="10" t="s">
        <v>204</v>
      </c>
      <c r="Y5" s="10" t="s">
        <v>205</v>
      </c>
      <c r="Z5" s="10" t="s">
        <v>206</v>
      </c>
      <c r="AA5" s="10" t="s">
        <v>207</v>
      </c>
      <c r="AB5" s="10" t="s">
        <v>208</v>
      </c>
      <c r="AC5" s="10" t="s">
        <v>209</v>
      </c>
      <c r="AD5" s="10" t="s">
        <v>210</v>
      </c>
      <c r="AE5" s="10" t="s">
        <v>211</v>
      </c>
      <c r="AF5" s="10" t="s">
        <v>212</v>
      </c>
      <c r="AG5" s="10" t="s">
        <v>213</v>
      </c>
      <c r="AH5" s="10" t="s">
        <v>214</v>
      </c>
      <c r="AI5" s="10" t="s">
        <v>215</v>
      </c>
      <c r="AJ5" s="10" t="s">
        <v>216</v>
      </c>
      <c r="AK5" s="10" t="s">
        <v>217</v>
      </c>
      <c r="AL5" s="10" t="s">
        <v>218</v>
      </c>
      <c r="AM5" s="10" t="s">
        <v>219</v>
      </c>
      <c r="AN5" s="10" t="s">
        <v>220</v>
      </c>
      <c r="AO5" s="10" t="s">
        <v>221</v>
      </c>
      <c r="AP5" s="10" t="s">
        <v>222</v>
      </c>
      <c r="AQ5" s="10" t="s">
        <v>223</v>
      </c>
      <c r="AR5" s="10" t="s">
        <v>224</v>
      </c>
      <c r="AS5" s="10" t="s">
        <v>225</v>
      </c>
      <c r="AT5" s="10" t="s">
        <v>226</v>
      </c>
      <c r="AU5" s="10" t="s">
        <v>227</v>
      </c>
      <c r="AV5" s="10" t="s">
        <v>228</v>
      </c>
      <c r="AW5" s="10" t="s">
        <v>229</v>
      </c>
      <c r="AX5" s="10" t="s">
        <v>230</v>
      </c>
      <c r="AY5" s="10" t="s">
        <v>231</v>
      </c>
      <c r="AZ5" s="10" t="s">
        <v>232</v>
      </c>
      <c r="BA5" s="10" t="s">
        <v>233</v>
      </c>
      <c r="BB5" s="10" t="s">
        <v>234</v>
      </c>
      <c r="BC5" s="10" t="s">
        <v>235</v>
      </c>
      <c r="BD5" s="10" t="s">
        <v>236</v>
      </c>
      <c r="BE5" s="10" t="s">
        <v>237</v>
      </c>
      <c r="BF5" s="10" t="s">
        <v>238</v>
      </c>
      <c r="BG5" s="10" t="s">
        <v>239</v>
      </c>
      <c r="BH5" s="10" t="s">
        <v>240</v>
      </c>
      <c r="BI5" s="10" t="s">
        <v>241</v>
      </c>
      <c r="BJ5" s="10" t="s">
        <v>242</v>
      </c>
      <c r="BK5" s="10" t="s">
        <v>243</v>
      </c>
      <c r="BL5" s="10" t="s">
        <v>244</v>
      </c>
      <c r="BM5" s="10" t="s">
        <v>245</v>
      </c>
      <c r="BN5" s="10" t="s">
        <v>246</v>
      </c>
      <c r="BO5" s="10" t="s">
        <v>247</v>
      </c>
      <c r="BP5" s="10" t="s">
        <v>248</v>
      </c>
      <c r="BQ5" s="10" t="s">
        <v>249</v>
      </c>
      <c r="BR5" s="10" t="s">
        <v>250</v>
      </c>
      <c r="BS5" s="10" t="s">
        <v>251</v>
      </c>
      <c r="BT5" s="10" t="s">
        <v>252</v>
      </c>
      <c r="BU5" s="10" t="s">
        <v>253</v>
      </c>
      <c r="BV5" s="10" t="s">
        <v>254</v>
      </c>
      <c r="BW5" s="10" t="s">
        <v>255</v>
      </c>
      <c r="BX5" s="10" t="s">
        <v>256</v>
      </c>
      <c r="BY5" s="10" t="s">
        <v>257</v>
      </c>
      <c r="BZ5" s="10" t="s">
        <v>258</v>
      </c>
      <c r="CA5" s="10" t="s">
        <v>259</v>
      </c>
    </row>
    <row r="6" spans="1:79" s="23" customFormat="1" ht="15" customHeight="1" x14ac:dyDescent="0.25">
      <c r="A6">
        <v>61</v>
      </c>
      <c r="B6" t="s">
        <v>1613</v>
      </c>
      <c r="C6" t="s">
        <v>1614</v>
      </c>
      <c r="D6" t="s">
        <v>1615</v>
      </c>
      <c r="E6">
        <v>2</v>
      </c>
      <c r="F6" t="s">
        <v>1616</v>
      </c>
      <c r="G6" t="s">
        <v>1617</v>
      </c>
      <c r="H6" t="s">
        <v>1618</v>
      </c>
      <c r="I6" t="s">
        <v>1619</v>
      </c>
      <c r="J6" t="s">
        <v>1620</v>
      </c>
      <c r="K6" t="s">
        <v>1621</v>
      </c>
      <c r="L6" t="s">
        <v>1622</v>
      </c>
      <c r="M6">
        <v>2.024528980255127</v>
      </c>
      <c r="N6" t="s">
        <v>6</v>
      </c>
      <c r="O6" t="s">
        <v>5</v>
      </c>
      <c r="P6" t="s">
        <v>5</v>
      </c>
      <c r="Q6" t="s">
        <v>5</v>
      </c>
      <c r="R6" t="s">
        <v>5</v>
      </c>
      <c r="S6" t="s">
        <v>1623</v>
      </c>
      <c r="T6" t="s">
        <v>1624</v>
      </c>
      <c r="U6" t="s">
        <v>5</v>
      </c>
      <c r="V6" t="s">
        <v>50</v>
      </c>
      <c r="W6">
        <v>100000</v>
      </c>
      <c r="X6">
        <v>100000</v>
      </c>
      <c r="Y6" t="s">
        <v>5</v>
      </c>
      <c r="Z6" t="s">
        <v>1625</v>
      </c>
      <c r="AA6"/>
      <c r="AB6">
        <v>0.26830571889877319</v>
      </c>
      <c r="AC6">
        <v>0</v>
      </c>
      <c r="AD6">
        <v>0</v>
      </c>
      <c r="AE6">
        <v>1</v>
      </c>
      <c r="AF6">
        <v>0</v>
      </c>
      <c r="AG6">
        <v>0</v>
      </c>
      <c r="AH6">
        <v>8</v>
      </c>
      <c r="AI6">
        <v>0</v>
      </c>
      <c r="AJ6">
        <v>8</v>
      </c>
      <c r="AK6">
        <v>0</v>
      </c>
      <c r="AL6">
        <v>0</v>
      </c>
      <c r="AM6">
        <v>1</v>
      </c>
      <c r="AN6"/>
      <c r="AO6">
        <v>0.16391254961490631</v>
      </c>
      <c r="AP6"/>
      <c r="AQ6"/>
      <c r="AR6"/>
      <c r="AS6"/>
      <c r="AT6"/>
      <c r="AU6"/>
      <c r="AV6"/>
      <c r="AW6"/>
      <c r="AX6"/>
      <c r="AY6"/>
      <c r="AZ6"/>
      <c r="BA6"/>
      <c r="BB6"/>
      <c r="BC6"/>
      <c r="BD6"/>
      <c r="BE6"/>
      <c r="BF6"/>
      <c r="BG6" t="s">
        <v>1196</v>
      </c>
      <c r="BH6" t="s">
        <v>5</v>
      </c>
      <c r="BI6" t="s">
        <v>1626</v>
      </c>
      <c r="BJ6" t="s">
        <v>5</v>
      </c>
      <c r="BK6" t="s">
        <v>5</v>
      </c>
      <c r="BL6"/>
      <c r="BM6">
        <v>0</v>
      </c>
      <c r="BN6"/>
      <c r="BO6" t="s">
        <v>5</v>
      </c>
      <c r="BP6"/>
      <c r="BQ6"/>
      <c r="BR6"/>
      <c r="BS6"/>
      <c r="BT6" t="s">
        <v>5</v>
      </c>
      <c r="BU6"/>
      <c r="BV6"/>
      <c r="BW6"/>
      <c r="BX6"/>
      <c r="BY6" t="s">
        <v>6</v>
      </c>
      <c r="BZ6" t="s">
        <v>1627</v>
      </c>
      <c r="CA6"/>
    </row>
    <row r="7" spans="1:79" s="6" customFormat="1" ht="15" customHeight="1" x14ac:dyDescent="0.25">
      <c r="A7">
        <v>62</v>
      </c>
      <c r="B7" t="s">
        <v>1628</v>
      </c>
      <c r="C7" t="s">
        <v>1629</v>
      </c>
      <c r="D7" t="s">
        <v>1615</v>
      </c>
      <c r="E7">
        <v>2</v>
      </c>
      <c r="F7" t="s">
        <v>1616</v>
      </c>
      <c r="G7" t="s">
        <v>1630</v>
      </c>
      <c r="H7" t="s">
        <v>1631</v>
      </c>
      <c r="I7" t="s">
        <v>1632</v>
      </c>
      <c r="J7" t="s">
        <v>1633</v>
      </c>
      <c r="K7" t="s">
        <v>1634</v>
      </c>
      <c r="L7" t="s">
        <v>1622</v>
      </c>
      <c r="M7">
        <v>2.1184191703796391</v>
      </c>
      <c r="N7" t="s">
        <v>6</v>
      </c>
      <c r="O7" t="s">
        <v>5</v>
      </c>
      <c r="P7" t="s">
        <v>5</v>
      </c>
      <c r="Q7" t="s">
        <v>5</v>
      </c>
      <c r="R7" t="s">
        <v>5</v>
      </c>
      <c r="S7" t="s">
        <v>1635</v>
      </c>
      <c r="T7" t="s">
        <v>1636</v>
      </c>
      <c r="U7" t="s">
        <v>5</v>
      </c>
      <c r="V7" t="s">
        <v>50</v>
      </c>
      <c r="W7">
        <v>100000</v>
      </c>
      <c r="X7">
        <v>100000</v>
      </c>
      <c r="Y7" t="s">
        <v>5</v>
      </c>
      <c r="Z7" t="s">
        <v>1625</v>
      </c>
      <c r="AA7"/>
      <c r="AB7">
        <v>0.35665223002433782</v>
      </c>
      <c r="AC7">
        <v>2.686608582735062E-2</v>
      </c>
      <c r="AD7">
        <v>0</v>
      </c>
      <c r="AE7">
        <v>13</v>
      </c>
      <c r="AF7">
        <v>4</v>
      </c>
      <c r="AG7">
        <v>11</v>
      </c>
      <c r="AH7">
        <v>10</v>
      </c>
      <c r="AI7">
        <v>31</v>
      </c>
      <c r="AJ7">
        <v>33</v>
      </c>
      <c r="AK7">
        <v>0</v>
      </c>
      <c r="AL7">
        <v>0</v>
      </c>
      <c r="AM7">
        <v>2</v>
      </c>
      <c r="AN7"/>
      <c r="AO7">
        <v>18.392253875732418</v>
      </c>
      <c r="AP7"/>
      <c r="AQ7"/>
      <c r="AR7"/>
      <c r="AS7"/>
      <c r="AT7"/>
      <c r="AU7"/>
      <c r="AV7"/>
      <c r="AW7"/>
      <c r="AX7"/>
      <c r="AY7"/>
      <c r="AZ7"/>
      <c r="BA7"/>
      <c r="BB7"/>
      <c r="BC7"/>
      <c r="BD7"/>
      <c r="BE7"/>
      <c r="BF7"/>
      <c r="BG7" t="s">
        <v>1196</v>
      </c>
      <c r="BH7" t="s">
        <v>5</v>
      </c>
      <c r="BI7" t="s">
        <v>1626</v>
      </c>
      <c r="BJ7" t="s">
        <v>5</v>
      </c>
      <c r="BK7" t="s">
        <v>5</v>
      </c>
      <c r="BL7"/>
      <c r="BM7">
        <v>0</v>
      </c>
      <c r="BN7"/>
      <c r="BO7" t="s">
        <v>5</v>
      </c>
      <c r="BP7"/>
      <c r="BQ7"/>
      <c r="BR7"/>
      <c r="BS7"/>
      <c r="BT7" t="s">
        <v>5</v>
      </c>
      <c r="BU7"/>
      <c r="BV7"/>
      <c r="BW7"/>
      <c r="BX7"/>
      <c r="BY7" t="s">
        <v>6</v>
      </c>
      <c r="BZ7" t="s">
        <v>1637</v>
      </c>
      <c r="CA7"/>
    </row>
    <row r="8" spans="1:79" s="6" customFormat="1" ht="15" customHeight="1" x14ac:dyDescent="0.25">
      <c r="A8">
        <v>63</v>
      </c>
      <c r="B8" t="s">
        <v>1638</v>
      </c>
      <c r="C8" t="s">
        <v>1639</v>
      </c>
      <c r="D8" t="s">
        <v>1615</v>
      </c>
      <c r="E8">
        <v>2</v>
      </c>
      <c r="F8" t="s">
        <v>1616</v>
      </c>
      <c r="G8" t="s">
        <v>1640</v>
      </c>
      <c r="H8" t="s">
        <v>1641</v>
      </c>
      <c r="I8" t="s">
        <v>1642</v>
      </c>
      <c r="J8" t="s">
        <v>1643</v>
      </c>
      <c r="K8" t="s">
        <v>1644</v>
      </c>
      <c r="L8" t="s">
        <v>1622</v>
      </c>
      <c r="M8">
        <v>1.239429831504822</v>
      </c>
      <c r="N8" t="s">
        <v>6</v>
      </c>
      <c r="O8" t="s">
        <v>5</v>
      </c>
      <c r="P8" t="s">
        <v>5</v>
      </c>
      <c r="Q8" t="s">
        <v>5</v>
      </c>
      <c r="R8" t="s">
        <v>5</v>
      </c>
      <c r="S8" t="s">
        <v>1645</v>
      </c>
      <c r="T8" t="s">
        <v>1646</v>
      </c>
      <c r="U8" t="s">
        <v>5</v>
      </c>
      <c r="V8" t="s">
        <v>50</v>
      </c>
      <c r="W8">
        <v>100000</v>
      </c>
      <c r="X8">
        <v>100000</v>
      </c>
      <c r="Y8" t="s">
        <v>5</v>
      </c>
      <c r="Z8" t="s">
        <v>1625</v>
      </c>
      <c r="AA8"/>
      <c r="AB8">
        <v>5.1321733742952347E-2</v>
      </c>
      <c r="AC8">
        <v>0</v>
      </c>
      <c r="AD8">
        <v>0</v>
      </c>
      <c r="AE8">
        <v>6</v>
      </c>
      <c r="AF8">
        <v>0</v>
      </c>
      <c r="AG8">
        <v>4</v>
      </c>
      <c r="AH8">
        <v>4</v>
      </c>
      <c r="AI8">
        <v>9</v>
      </c>
      <c r="AJ8">
        <v>11</v>
      </c>
      <c r="AK8">
        <v>0</v>
      </c>
      <c r="AL8">
        <v>0</v>
      </c>
      <c r="AM8">
        <v>0</v>
      </c>
      <c r="AN8"/>
      <c r="AO8">
        <v>8.2010488510131836</v>
      </c>
      <c r="AP8"/>
      <c r="AQ8"/>
      <c r="AR8"/>
      <c r="AS8"/>
      <c r="AT8"/>
      <c r="AU8"/>
      <c r="AV8"/>
      <c r="AW8"/>
      <c r="AX8"/>
      <c r="AY8"/>
      <c r="AZ8"/>
      <c r="BA8"/>
      <c r="BB8"/>
      <c r="BC8"/>
      <c r="BD8"/>
      <c r="BE8"/>
      <c r="BF8"/>
      <c r="BG8" t="s">
        <v>1196</v>
      </c>
      <c r="BH8" t="s">
        <v>5</v>
      </c>
      <c r="BI8" t="s">
        <v>1626</v>
      </c>
      <c r="BJ8" t="s">
        <v>5</v>
      </c>
      <c r="BK8" t="s">
        <v>5</v>
      </c>
      <c r="BL8"/>
      <c r="BM8">
        <v>0</v>
      </c>
      <c r="BN8"/>
      <c r="BO8" t="s">
        <v>5</v>
      </c>
      <c r="BP8"/>
      <c r="BQ8"/>
      <c r="BR8"/>
      <c r="BS8"/>
      <c r="BT8" t="s">
        <v>5</v>
      </c>
      <c r="BU8"/>
      <c r="BV8"/>
      <c r="BW8"/>
      <c r="BX8"/>
      <c r="BY8" t="s">
        <v>6</v>
      </c>
      <c r="BZ8" t="s">
        <v>1637</v>
      </c>
      <c r="CA8"/>
    </row>
    <row r="9" spans="1:79" s="6" customFormat="1" ht="15" customHeight="1" x14ac:dyDescent="0.25">
      <c r="A9">
        <v>64</v>
      </c>
      <c r="B9" t="s">
        <v>1647</v>
      </c>
      <c r="C9" t="s">
        <v>1648</v>
      </c>
      <c r="D9" t="s">
        <v>1615</v>
      </c>
      <c r="E9">
        <v>2</v>
      </c>
      <c r="F9" t="s">
        <v>1616</v>
      </c>
      <c r="G9" t="s">
        <v>1617</v>
      </c>
      <c r="H9" t="s">
        <v>1649</v>
      </c>
      <c r="I9" t="s">
        <v>1650</v>
      </c>
      <c r="J9" t="s">
        <v>1651</v>
      </c>
      <c r="K9" t="s">
        <v>1652</v>
      </c>
      <c r="L9" t="s">
        <v>1622</v>
      </c>
      <c r="M9">
        <v>0.1740836501121521</v>
      </c>
      <c r="N9" t="s">
        <v>6</v>
      </c>
      <c r="O9" t="s">
        <v>5</v>
      </c>
      <c r="P9" t="s">
        <v>5</v>
      </c>
      <c r="Q9" t="s">
        <v>5</v>
      </c>
      <c r="R9" t="s">
        <v>5</v>
      </c>
      <c r="S9" t="s">
        <v>1653</v>
      </c>
      <c r="T9" t="s">
        <v>1654</v>
      </c>
      <c r="U9" t="s">
        <v>5</v>
      </c>
      <c r="V9" t="s">
        <v>50</v>
      </c>
      <c r="W9">
        <v>100000</v>
      </c>
      <c r="X9">
        <v>100000</v>
      </c>
      <c r="Y9" t="s">
        <v>5</v>
      </c>
      <c r="Z9" t="s">
        <v>1625</v>
      </c>
      <c r="AA9"/>
      <c r="AB9">
        <v>1.138827949762344E-2</v>
      </c>
      <c r="AC9">
        <v>0</v>
      </c>
      <c r="AD9">
        <v>0</v>
      </c>
      <c r="AE9">
        <v>0</v>
      </c>
      <c r="AF9">
        <v>0</v>
      </c>
      <c r="AG9">
        <v>0</v>
      </c>
      <c r="AH9">
        <v>0</v>
      </c>
      <c r="AI9">
        <v>0</v>
      </c>
      <c r="AJ9">
        <v>0</v>
      </c>
      <c r="AK9">
        <v>0</v>
      </c>
      <c r="AL9">
        <v>0</v>
      </c>
      <c r="AM9">
        <v>1</v>
      </c>
      <c r="AN9"/>
      <c r="AO9">
        <v>0</v>
      </c>
      <c r="AP9"/>
      <c r="AQ9"/>
      <c r="AR9"/>
      <c r="AS9"/>
      <c r="AT9"/>
      <c r="AU9"/>
      <c r="AV9"/>
      <c r="AW9"/>
      <c r="AX9"/>
      <c r="AY9"/>
      <c r="AZ9"/>
      <c r="BA9"/>
      <c r="BB9"/>
      <c r="BC9"/>
      <c r="BD9"/>
      <c r="BE9"/>
      <c r="BF9"/>
      <c r="BG9" t="s">
        <v>1196</v>
      </c>
      <c r="BH9" t="s">
        <v>5</v>
      </c>
      <c r="BI9" t="s">
        <v>1626</v>
      </c>
      <c r="BJ9" t="s">
        <v>5</v>
      </c>
      <c r="BK9" t="s">
        <v>5</v>
      </c>
      <c r="BL9"/>
      <c r="BM9">
        <v>0</v>
      </c>
      <c r="BN9"/>
      <c r="BO9" t="s">
        <v>5</v>
      </c>
      <c r="BP9"/>
      <c r="BQ9"/>
      <c r="BR9"/>
      <c r="BS9"/>
      <c r="BT9" t="s">
        <v>5</v>
      </c>
      <c r="BU9"/>
      <c r="BV9"/>
      <c r="BW9"/>
      <c r="BX9"/>
      <c r="BY9" t="s">
        <v>6</v>
      </c>
      <c r="BZ9" t="s">
        <v>1637</v>
      </c>
      <c r="CA9"/>
    </row>
    <row r="10" spans="1:79" s="6" customFormat="1" ht="15" customHeight="1" x14ac:dyDescent="0.25">
      <c r="A10">
        <v>65</v>
      </c>
      <c r="B10" t="s">
        <v>1655</v>
      </c>
      <c r="C10" t="s">
        <v>1656</v>
      </c>
      <c r="D10" t="s">
        <v>1615</v>
      </c>
      <c r="E10">
        <v>2</v>
      </c>
      <c r="F10" t="s">
        <v>1616</v>
      </c>
      <c r="G10" t="s">
        <v>1617</v>
      </c>
      <c r="H10" t="s">
        <v>1649</v>
      </c>
      <c r="I10" t="s">
        <v>1657</v>
      </c>
      <c r="J10" t="s">
        <v>1658</v>
      </c>
      <c r="K10" t="s">
        <v>1659</v>
      </c>
      <c r="L10" t="s">
        <v>1622</v>
      </c>
      <c r="M10">
        <v>3.990863561630249</v>
      </c>
      <c r="N10" t="s">
        <v>6</v>
      </c>
      <c r="O10" t="s">
        <v>5</v>
      </c>
      <c r="P10" t="s">
        <v>5</v>
      </c>
      <c r="Q10" t="s">
        <v>5</v>
      </c>
      <c r="R10" t="s">
        <v>5</v>
      </c>
      <c r="S10" t="s">
        <v>1660</v>
      </c>
      <c r="T10" t="s">
        <v>1661</v>
      </c>
      <c r="U10" t="s">
        <v>5</v>
      </c>
      <c r="V10" t="s">
        <v>50</v>
      </c>
      <c r="W10">
        <v>100000</v>
      </c>
      <c r="X10">
        <v>100000</v>
      </c>
      <c r="Y10" t="s">
        <v>5</v>
      </c>
      <c r="Z10" t="s">
        <v>1625</v>
      </c>
      <c r="AA10"/>
      <c r="AB10">
        <v>0.65545356273651123</v>
      </c>
      <c r="AC10">
        <v>3.2175879459828138E-3</v>
      </c>
      <c r="AD10">
        <v>0</v>
      </c>
      <c r="AE10">
        <v>1</v>
      </c>
      <c r="AF10">
        <v>0</v>
      </c>
      <c r="AG10">
        <v>0</v>
      </c>
      <c r="AH10">
        <v>1</v>
      </c>
      <c r="AI10">
        <v>2</v>
      </c>
      <c r="AJ10">
        <v>2</v>
      </c>
      <c r="AK10">
        <v>0</v>
      </c>
      <c r="AL10">
        <v>0</v>
      </c>
      <c r="AM10">
        <v>1</v>
      </c>
      <c r="AN10"/>
      <c r="AO10">
        <v>5.1777949333190918</v>
      </c>
      <c r="AP10"/>
      <c r="AQ10"/>
      <c r="AR10"/>
      <c r="AS10"/>
      <c r="AT10"/>
      <c r="AU10"/>
      <c r="AV10"/>
      <c r="AW10"/>
      <c r="AX10"/>
      <c r="AY10"/>
      <c r="AZ10"/>
      <c r="BA10"/>
      <c r="BB10"/>
      <c r="BC10"/>
      <c r="BD10"/>
      <c r="BE10"/>
      <c r="BF10"/>
      <c r="BG10" t="s">
        <v>1196</v>
      </c>
      <c r="BH10" t="s">
        <v>5</v>
      </c>
      <c r="BI10" t="s">
        <v>1626</v>
      </c>
      <c r="BJ10" t="s">
        <v>5</v>
      </c>
      <c r="BK10" t="s">
        <v>5</v>
      </c>
      <c r="BL10"/>
      <c r="BM10">
        <v>0</v>
      </c>
      <c r="BN10"/>
      <c r="BO10" t="s">
        <v>5</v>
      </c>
      <c r="BP10"/>
      <c r="BQ10"/>
      <c r="BR10"/>
      <c r="BS10"/>
      <c r="BT10" t="s">
        <v>5</v>
      </c>
      <c r="BU10"/>
      <c r="BV10"/>
      <c r="BW10"/>
      <c r="BX10"/>
      <c r="BY10" t="s">
        <v>6</v>
      </c>
      <c r="BZ10" t="s">
        <v>1637</v>
      </c>
      <c r="CA10"/>
    </row>
    <row r="11" spans="1:79" s="6" customFormat="1" ht="15" customHeight="1" x14ac:dyDescent="0.25">
      <c r="A11">
        <v>66</v>
      </c>
      <c r="B11" t="s">
        <v>1662</v>
      </c>
      <c r="C11" t="s">
        <v>1663</v>
      </c>
      <c r="D11" t="s">
        <v>1615</v>
      </c>
      <c r="E11">
        <v>2</v>
      </c>
      <c r="F11" t="s">
        <v>1616</v>
      </c>
      <c r="G11" t="s">
        <v>1617</v>
      </c>
      <c r="H11" t="s">
        <v>1664</v>
      </c>
      <c r="I11" t="s">
        <v>1665</v>
      </c>
      <c r="J11" t="s">
        <v>1666</v>
      </c>
      <c r="K11" t="s">
        <v>1667</v>
      </c>
      <c r="L11" t="s">
        <v>1622</v>
      </c>
      <c r="M11">
        <v>0.60560512542724609</v>
      </c>
      <c r="N11" t="s">
        <v>6</v>
      </c>
      <c r="O11" t="s">
        <v>5</v>
      </c>
      <c r="P11" t="s">
        <v>5</v>
      </c>
      <c r="Q11" t="s">
        <v>5</v>
      </c>
      <c r="R11" t="s">
        <v>5</v>
      </c>
      <c r="S11" t="s">
        <v>1668</v>
      </c>
      <c r="T11" t="s">
        <v>1669</v>
      </c>
      <c r="U11" t="s">
        <v>5</v>
      </c>
      <c r="V11" t="s">
        <v>50</v>
      </c>
      <c r="W11">
        <v>100000</v>
      </c>
      <c r="X11">
        <v>100000</v>
      </c>
      <c r="Y11" t="s">
        <v>5</v>
      </c>
      <c r="Z11" t="s">
        <v>1625</v>
      </c>
      <c r="AA11"/>
      <c r="AB11">
        <v>4.0629372000694268E-2</v>
      </c>
      <c r="AC11">
        <v>0</v>
      </c>
      <c r="AD11">
        <v>0</v>
      </c>
      <c r="AE11">
        <v>1</v>
      </c>
      <c r="AF11">
        <v>0</v>
      </c>
      <c r="AG11">
        <v>1</v>
      </c>
      <c r="AH11">
        <v>0</v>
      </c>
      <c r="AI11">
        <v>0</v>
      </c>
      <c r="AJ11">
        <v>0</v>
      </c>
      <c r="AK11">
        <v>0</v>
      </c>
      <c r="AL11">
        <v>0</v>
      </c>
      <c r="AM11">
        <v>0</v>
      </c>
      <c r="AN11"/>
      <c r="AO11">
        <v>0.30389770865440369</v>
      </c>
      <c r="AP11"/>
      <c r="AQ11"/>
      <c r="AR11"/>
      <c r="AS11"/>
      <c r="AT11"/>
      <c r="AU11"/>
      <c r="AV11"/>
      <c r="AW11"/>
      <c r="AX11"/>
      <c r="AY11"/>
      <c r="AZ11"/>
      <c r="BA11"/>
      <c r="BB11"/>
      <c r="BC11"/>
      <c r="BD11"/>
      <c r="BE11"/>
      <c r="BF11"/>
      <c r="BG11" t="s">
        <v>1196</v>
      </c>
      <c r="BH11" t="s">
        <v>5</v>
      </c>
      <c r="BI11" t="s">
        <v>1626</v>
      </c>
      <c r="BJ11" t="s">
        <v>5</v>
      </c>
      <c r="BK11" t="s">
        <v>5</v>
      </c>
      <c r="BL11"/>
      <c r="BM11">
        <v>0</v>
      </c>
      <c r="BN11"/>
      <c r="BO11" t="s">
        <v>5</v>
      </c>
      <c r="BP11"/>
      <c r="BQ11"/>
      <c r="BR11"/>
      <c r="BS11"/>
      <c r="BT11" t="s">
        <v>5</v>
      </c>
      <c r="BU11"/>
      <c r="BV11"/>
      <c r="BW11"/>
      <c r="BX11"/>
      <c r="BY11" t="s">
        <v>6</v>
      </c>
      <c r="BZ11" t="s">
        <v>1637</v>
      </c>
      <c r="CA11"/>
    </row>
    <row r="12" spans="1:79" s="6" customFormat="1" ht="15" customHeight="1" x14ac:dyDescent="0.25">
      <c r="A12">
        <v>67</v>
      </c>
      <c r="B12" t="s">
        <v>1670</v>
      </c>
      <c r="C12" t="s">
        <v>1671</v>
      </c>
      <c r="D12" t="s">
        <v>1615</v>
      </c>
      <c r="E12">
        <v>2</v>
      </c>
      <c r="F12" t="s">
        <v>1616</v>
      </c>
      <c r="G12" t="s">
        <v>1630</v>
      </c>
      <c r="H12" t="s">
        <v>1672</v>
      </c>
      <c r="I12" t="s">
        <v>1673</v>
      </c>
      <c r="J12" t="s">
        <v>1674</v>
      </c>
      <c r="K12" t="s">
        <v>1675</v>
      </c>
      <c r="L12" t="s">
        <v>1622</v>
      </c>
      <c r="M12">
        <v>45.871814727783203</v>
      </c>
      <c r="N12" t="s">
        <v>6</v>
      </c>
      <c r="O12" t="s">
        <v>5</v>
      </c>
      <c r="P12" t="s">
        <v>5</v>
      </c>
      <c r="Q12" t="s">
        <v>5</v>
      </c>
      <c r="R12" t="s">
        <v>5</v>
      </c>
      <c r="S12" t="s">
        <v>1676</v>
      </c>
      <c r="T12" t="s">
        <v>1677</v>
      </c>
      <c r="U12" t="s">
        <v>5</v>
      </c>
      <c r="V12" t="s">
        <v>50</v>
      </c>
      <c r="W12">
        <v>100000</v>
      </c>
      <c r="X12">
        <v>100000</v>
      </c>
      <c r="Y12" t="s">
        <v>5</v>
      </c>
      <c r="Z12" t="s">
        <v>1625</v>
      </c>
      <c r="AA12"/>
      <c r="AB12">
        <v>5.9408011436462402</v>
      </c>
      <c r="AC12">
        <v>0.64445430040359497</v>
      </c>
      <c r="AD12">
        <v>0</v>
      </c>
      <c r="AE12">
        <v>772</v>
      </c>
      <c r="AF12">
        <v>123</v>
      </c>
      <c r="AG12">
        <v>553</v>
      </c>
      <c r="AH12">
        <v>5189</v>
      </c>
      <c r="AI12">
        <v>2670</v>
      </c>
      <c r="AJ12">
        <v>7004</v>
      </c>
      <c r="AK12">
        <v>5</v>
      </c>
      <c r="AL12">
        <v>2</v>
      </c>
      <c r="AM12">
        <v>39</v>
      </c>
      <c r="AN12"/>
      <c r="AO12">
        <v>380.56082153320313</v>
      </c>
      <c r="AP12"/>
      <c r="AQ12"/>
      <c r="AR12"/>
      <c r="AS12"/>
      <c r="AT12"/>
      <c r="AU12"/>
      <c r="AV12"/>
      <c r="AW12"/>
      <c r="AX12"/>
      <c r="AY12"/>
      <c r="AZ12"/>
      <c r="BA12"/>
      <c r="BB12"/>
      <c r="BC12"/>
      <c r="BD12"/>
      <c r="BE12"/>
      <c r="BF12"/>
      <c r="BG12" t="s">
        <v>1196</v>
      </c>
      <c r="BH12" t="s">
        <v>5</v>
      </c>
      <c r="BI12" t="s">
        <v>1626</v>
      </c>
      <c r="BJ12" t="s">
        <v>5</v>
      </c>
      <c r="BK12" t="s">
        <v>5</v>
      </c>
      <c r="BL12"/>
      <c r="BM12">
        <v>0</v>
      </c>
      <c r="BN12"/>
      <c r="BO12" t="s">
        <v>5</v>
      </c>
      <c r="BP12"/>
      <c r="BQ12"/>
      <c r="BR12"/>
      <c r="BS12"/>
      <c r="BT12" t="s">
        <v>5</v>
      </c>
      <c r="BU12"/>
      <c r="BV12"/>
      <c r="BW12"/>
      <c r="BX12"/>
      <c r="BY12" t="s">
        <v>6</v>
      </c>
      <c r="BZ12" t="s">
        <v>1637</v>
      </c>
      <c r="CA12"/>
    </row>
    <row r="13" spans="1:79" s="6" customFormat="1" ht="15" customHeight="1" x14ac:dyDescent="0.25">
      <c r="A13">
        <v>68</v>
      </c>
      <c r="B13" t="s">
        <v>1678</v>
      </c>
      <c r="C13" t="s">
        <v>1679</v>
      </c>
      <c r="D13" t="s">
        <v>1615</v>
      </c>
      <c r="E13">
        <v>2</v>
      </c>
      <c r="F13" t="s">
        <v>1616</v>
      </c>
      <c r="G13" t="s">
        <v>1680</v>
      </c>
      <c r="H13" t="s">
        <v>1641</v>
      </c>
      <c r="I13" t="s">
        <v>1681</v>
      </c>
      <c r="J13" t="s">
        <v>1682</v>
      </c>
      <c r="K13" t="s">
        <v>1683</v>
      </c>
      <c r="L13" t="s">
        <v>1622</v>
      </c>
      <c r="M13">
        <v>1.1210037469863889</v>
      </c>
      <c r="N13" t="s">
        <v>6</v>
      </c>
      <c r="O13" t="s">
        <v>5</v>
      </c>
      <c r="P13" t="s">
        <v>5</v>
      </c>
      <c r="Q13" t="s">
        <v>5</v>
      </c>
      <c r="R13" t="s">
        <v>5</v>
      </c>
      <c r="S13" t="s">
        <v>1684</v>
      </c>
      <c r="T13" t="s">
        <v>1685</v>
      </c>
      <c r="U13" t="s">
        <v>5</v>
      </c>
      <c r="V13" t="s">
        <v>50</v>
      </c>
      <c r="W13">
        <v>100000</v>
      </c>
      <c r="X13">
        <v>100000</v>
      </c>
      <c r="Y13" t="s">
        <v>5</v>
      </c>
      <c r="Z13" t="s">
        <v>1625</v>
      </c>
      <c r="AA13"/>
      <c r="AB13">
        <v>3.8821130990982063E-2</v>
      </c>
      <c r="AC13">
        <v>0</v>
      </c>
      <c r="AD13">
        <v>0</v>
      </c>
      <c r="AE13">
        <v>9</v>
      </c>
      <c r="AF13">
        <v>0</v>
      </c>
      <c r="AG13">
        <v>8</v>
      </c>
      <c r="AH13">
        <v>7</v>
      </c>
      <c r="AI13">
        <v>16</v>
      </c>
      <c r="AJ13">
        <v>16</v>
      </c>
      <c r="AK13">
        <v>0</v>
      </c>
      <c r="AL13">
        <v>0</v>
      </c>
      <c r="AM13">
        <v>0</v>
      </c>
      <c r="AN13"/>
      <c r="AO13">
        <v>6.586967408657074E-2</v>
      </c>
      <c r="AP13"/>
      <c r="AQ13"/>
      <c r="AR13"/>
      <c r="AS13"/>
      <c r="AT13"/>
      <c r="AU13"/>
      <c r="AV13"/>
      <c r="AW13"/>
      <c r="AX13"/>
      <c r="AY13"/>
      <c r="AZ13"/>
      <c r="BA13"/>
      <c r="BB13"/>
      <c r="BC13"/>
      <c r="BD13"/>
      <c r="BE13"/>
      <c r="BF13"/>
      <c r="BG13" t="s">
        <v>1196</v>
      </c>
      <c r="BH13" t="s">
        <v>5</v>
      </c>
      <c r="BI13" t="s">
        <v>1626</v>
      </c>
      <c r="BJ13" t="s">
        <v>5</v>
      </c>
      <c r="BK13" t="s">
        <v>5</v>
      </c>
      <c r="BL13"/>
      <c r="BM13">
        <v>0</v>
      </c>
      <c r="BN13"/>
      <c r="BO13" t="s">
        <v>5</v>
      </c>
      <c r="BP13"/>
      <c r="BQ13"/>
      <c r="BR13"/>
      <c r="BS13"/>
      <c r="BT13" t="s">
        <v>5</v>
      </c>
      <c r="BU13"/>
      <c r="BV13"/>
      <c r="BW13"/>
      <c r="BX13"/>
      <c r="BY13" t="s">
        <v>6</v>
      </c>
      <c r="BZ13" t="s">
        <v>1637</v>
      </c>
      <c r="CA13"/>
    </row>
    <row r="14" spans="1:79" s="6" customFormat="1" ht="15" customHeight="1" x14ac:dyDescent="0.25">
      <c r="A14">
        <v>69</v>
      </c>
      <c r="B14" t="s">
        <v>1686</v>
      </c>
      <c r="C14" t="s">
        <v>1687</v>
      </c>
      <c r="D14" t="s">
        <v>1615</v>
      </c>
      <c r="E14">
        <v>2</v>
      </c>
      <c r="F14" t="s">
        <v>1616</v>
      </c>
      <c r="G14" t="s">
        <v>1688</v>
      </c>
      <c r="H14" t="s">
        <v>1689</v>
      </c>
      <c r="I14" t="s">
        <v>1690</v>
      </c>
      <c r="J14" t="s">
        <v>1691</v>
      </c>
      <c r="K14" t="s">
        <v>1691</v>
      </c>
      <c r="L14" t="s">
        <v>1622</v>
      </c>
      <c r="M14">
        <v>920.1021728515625</v>
      </c>
      <c r="N14" t="s">
        <v>6</v>
      </c>
      <c r="O14" t="s">
        <v>5</v>
      </c>
      <c r="P14" t="s">
        <v>5</v>
      </c>
      <c r="Q14" t="s">
        <v>5</v>
      </c>
      <c r="R14" t="s">
        <v>5</v>
      </c>
      <c r="S14" t="s">
        <v>1692</v>
      </c>
      <c r="T14" t="s">
        <v>1693</v>
      </c>
      <c r="U14" t="s">
        <v>5</v>
      </c>
      <c r="V14" t="s">
        <v>50</v>
      </c>
      <c r="W14">
        <v>100000</v>
      </c>
      <c r="X14">
        <v>100000</v>
      </c>
      <c r="Y14" t="s">
        <v>5</v>
      </c>
      <c r="Z14" t="s">
        <v>1625</v>
      </c>
      <c r="AA14"/>
      <c r="AB14">
        <v>398.35879516601563</v>
      </c>
      <c r="AC14">
        <v>8.5307321548461914</v>
      </c>
      <c r="AD14">
        <v>0</v>
      </c>
      <c r="AE14">
        <v>2657</v>
      </c>
      <c r="AF14">
        <v>398</v>
      </c>
      <c r="AG14">
        <v>1546</v>
      </c>
      <c r="AH14">
        <v>6678</v>
      </c>
      <c r="AI14">
        <v>4529</v>
      </c>
      <c r="AJ14">
        <v>9746</v>
      </c>
      <c r="AK14">
        <v>19</v>
      </c>
      <c r="AL14">
        <v>7</v>
      </c>
      <c r="AM14">
        <v>314</v>
      </c>
      <c r="AN14"/>
      <c r="AO14">
        <v>30919.158203125</v>
      </c>
      <c r="AP14"/>
      <c r="AQ14"/>
      <c r="AR14"/>
      <c r="AS14"/>
      <c r="AT14"/>
      <c r="AU14"/>
      <c r="AV14"/>
      <c r="AW14"/>
      <c r="AX14"/>
      <c r="AY14"/>
      <c r="AZ14"/>
      <c r="BA14"/>
      <c r="BB14"/>
      <c r="BC14"/>
      <c r="BD14"/>
      <c r="BE14"/>
      <c r="BF14"/>
      <c r="BG14" t="s">
        <v>1196</v>
      </c>
      <c r="BH14" t="s">
        <v>5</v>
      </c>
      <c r="BI14" t="s">
        <v>1626</v>
      </c>
      <c r="BJ14" t="s">
        <v>5</v>
      </c>
      <c r="BK14" t="s">
        <v>5</v>
      </c>
      <c r="BL14"/>
      <c r="BM14">
        <v>0</v>
      </c>
      <c r="BN14"/>
      <c r="BO14" t="s">
        <v>5</v>
      </c>
      <c r="BP14"/>
      <c r="BQ14"/>
      <c r="BR14"/>
      <c r="BS14"/>
      <c r="BT14" t="s">
        <v>5</v>
      </c>
      <c r="BU14"/>
      <c r="BV14"/>
      <c r="BW14"/>
      <c r="BX14"/>
      <c r="BY14" t="s">
        <v>6</v>
      </c>
      <c r="BZ14" t="s">
        <v>1637</v>
      </c>
      <c r="CA14"/>
    </row>
    <row r="15" spans="1:79" s="6" customFormat="1" ht="15" customHeight="1" x14ac:dyDescent="0.25">
      <c r="A15">
        <v>70</v>
      </c>
      <c r="B15" t="s">
        <v>1694</v>
      </c>
      <c r="C15" t="s">
        <v>1695</v>
      </c>
      <c r="D15" t="s">
        <v>1615</v>
      </c>
      <c r="E15">
        <v>2</v>
      </c>
      <c r="F15" t="s">
        <v>1616</v>
      </c>
      <c r="G15" t="s">
        <v>1696</v>
      </c>
      <c r="H15" t="s">
        <v>1697</v>
      </c>
      <c r="I15" t="s">
        <v>1698</v>
      </c>
      <c r="J15" t="s">
        <v>1699</v>
      </c>
      <c r="K15" t="s">
        <v>1700</v>
      </c>
      <c r="L15" t="s">
        <v>1622</v>
      </c>
      <c r="M15">
        <v>202.65606689453119</v>
      </c>
      <c r="N15" t="s">
        <v>6</v>
      </c>
      <c r="O15" t="s">
        <v>5</v>
      </c>
      <c r="P15" t="s">
        <v>5</v>
      </c>
      <c r="Q15" t="s">
        <v>5</v>
      </c>
      <c r="R15" t="s">
        <v>5</v>
      </c>
      <c r="S15" t="s">
        <v>1701</v>
      </c>
      <c r="T15" t="s">
        <v>1702</v>
      </c>
      <c r="U15" t="s">
        <v>5</v>
      </c>
      <c r="V15" t="s">
        <v>50</v>
      </c>
      <c r="W15">
        <v>100000</v>
      </c>
      <c r="X15">
        <v>100000</v>
      </c>
      <c r="Y15" t="s">
        <v>5</v>
      </c>
      <c r="Z15" t="s">
        <v>1625</v>
      </c>
      <c r="AA15"/>
      <c r="AB15">
        <v>53.401851654052727</v>
      </c>
      <c r="AC15">
        <v>2.5066332817077641</v>
      </c>
      <c r="AD15">
        <v>0</v>
      </c>
      <c r="AE15">
        <v>256</v>
      </c>
      <c r="AF15">
        <v>20</v>
      </c>
      <c r="AG15">
        <v>124</v>
      </c>
      <c r="AH15">
        <v>429</v>
      </c>
      <c r="AI15">
        <v>301</v>
      </c>
      <c r="AJ15">
        <v>619</v>
      </c>
      <c r="AK15">
        <v>4</v>
      </c>
      <c r="AL15">
        <v>1</v>
      </c>
      <c r="AM15">
        <v>30</v>
      </c>
      <c r="AN15"/>
      <c r="AO15">
        <v>359.04638671875</v>
      </c>
      <c r="AP15"/>
      <c r="AQ15"/>
      <c r="AR15"/>
      <c r="AS15"/>
      <c r="AT15"/>
      <c r="AU15"/>
      <c r="AV15"/>
      <c r="AW15"/>
      <c r="AX15"/>
      <c r="AY15"/>
      <c r="AZ15"/>
      <c r="BA15"/>
      <c r="BB15"/>
      <c r="BC15"/>
      <c r="BD15"/>
      <c r="BE15"/>
      <c r="BF15"/>
      <c r="BG15" t="s">
        <v>1196</v>
      </c>
      <c r="BH15" t="s">
        <v>5</v>
      </c>
      <c r="BI15" t="s">
        <v>1626</v>
      </c>
      <c r="BJ15" t="s">
        <v>5</v>
      </c>
      <c r="BK15" t="s">
        <v>5</v>
      </c>
      <c r="BL15"/>
      <c r="BM15">
        <v>0</v>
      </c>
      <c r="BN15"/>
      <c r="BO15" t="s">
        <v>5</v>
      </c>
      <c r="BP15"/>
      <c r="BQ15"/>
      <c r="BR15"/>
      <c r="BS15"/>
      <c r="BT15" t="s">
        <v>5</v>
      </c>
      <c r="BU15"/>
      <c r="BV15"/>
      <c r="BW15"/>
      <c r="BX15"/>
      <c r="BY15" t="s">
        <v>6</v>
      </c>
      <c r="BZ15" t="s">
        <v>1637</v>
      </c>
      <c r="CA15"/>
    </row>
    <row r="16" spans="1:79" s="6" customFormat="1" ht="15" customHeight="1" x14ac:dyDescent="0.25">
      <c r="A16">
        <v>71</v>
      </c>
      <c r="B16" t="s">
        <v>1703</v>
      </c>
      <c r="C16" t="s">
        <v>1704</v>
      </c>
      <c r="D16" t="s">
        <v>1615</v>
      </c>
      <c r="E16">
        <v>2</v>
      </c>
      <c r="F16" t="s">
        <v>1616</v>
      </c>
      <c r="G16" t="s">
        <v>1617</v>
      </c>
      <c r="H16" t="s">
        <v>1705</v>
      </c>
      <c r="I16" t="s">
        <v>1706</v>
      </c>
      <c r="J16" t="s">
        <v>1691</v>
      </c>
      <c r="K16" t="s">
        <v>1691</v>
      </c>
      <c r="L16" t="s">
        <v>1622</v>
      </c>
      <c r="M16">
        <v>956.77435302734375</v>
      </c>
      <c r="N16" t="s">
        <v>6</v>
      </c>
      <c r="O16" t="s">
        <v>5</v>
      </c>
      <c r="P16" t="s">
        <v>5</v>
      </c>
      <c r="Q16" t="s">
        <v>5</v>
      </c>
      <c r="R16" t="s">
        <v>5</v>
      </c>
      <c r="S16" t="s">
        <v>1707</v>
      </c>
      <c r="T16" t="s">
        <v>1708</v>
      </c>
      <c r="U16" t="s">
        <v>5</v>
      </c>
      <c r="V16" t="s">
        <v>50</v>
      </c>
      <c r="W16">
        <v>100000</v>
      </c>
      <c r="X16">
        <v>100000</v>
      </c>
      <c r="Y16" t="s">
        <v>5</v>
      </c>
      <c r="Z16" t="s">
        <v>1625</v>
      </c>
      <c r="AA16"/>
      <c r="AB16">
        <v>274.94476318359381</v>
      </c>
      <c r="AC16">
        <v>1.1062275171279909</v>
      </c>
      <c r="AD16">
        <v>0</v>
      </c>
      <c r="AE16">
        <v>574</v>
      </c>
      <c r="AF16">
        <v>10</v>
      </c>
      <c r="AG16">
        <v>303</v>
      </c>
      <c r="AH16">
        <v>1595</v>
      </c>
      <c r="AI16">
        <v>918</v>
      </c>
      <c r="AJ16">
        <v>2148</v>
      </c>
      <c r="AK16">
        <v>12</v>
      </c>
      <c r="AL16">
        <v>7</v>
      </c>
      <c r="AM16">
        <v>160</v>
      </c>
      <c r="AN16"/>
      <c r="AO16">
        <v>858.66632080078125</v>
      </c>
      <c r="AP16"/>
      <c r="AQ16"/>
      <c r="AR16"/>
      <c r="AS16"/>
      <c r="AT16"/>
      <c r="AU16"/>
      <c r="AV16"/>
      <c r="AW16"/>
      <c r="AX16"/>
      <c r="AY16"/>
      <c r="AZ16"/>
      <c r="BA16"/>
      <c r="BB16"/>
      <c r="BC16"/>
      <c r="BD16"/>
      <c r="BE16"/>
      <c r="BF16"/>
      <c r="BG16" t="s">
        <v>1196</v>
      </c>
      <c r="BH16" t="s">
        <v>5</v>
      </c>
      <c r="BI16" t="s">
        <v>1626</v>
      </c>
      <c r="BJ16" t="s">
        <v>5</v>
      </c>
      <c r="BK16" t="s">
        <v>5</v>
      </c>
      <c r="BL16"/>
      <c r="BM16">
        <v>0</v>
      </c>
      <c r="BN16"/>
      <c r="BO16" t="s">
        <v>5</v>
      </c>
      <c r="BP16"/>
      <c r="BQ16"/>
      <c r="BR16"/>
      <c r="BS16"/>
      <c r="BT16" t="s">
        <v>5</v>
      </c>
      <c r="BU16"/>
      <c r="BV16"/>
      <c r="BW16"/>
      <c r="BX16"/>
      <c r="BY16" t="s">
        <v>6</v>
      </c>
      <c r="BZ16" t="s">
        <v>1637</v>
      </c>
      <c r="CA16"/>
    </row>
    <row r="17" spans="1:79" s="6" customFormat="1" ht="15" customHeight="1" x14ac:dyDescent="0.25">
      <c r="A17">
        <v>72</v>
      </c>
      <c r="B17" t="s">
        <v>1709</v>
      </c>
      <c r="C17" t="s">
        <v>1710</v>
      </c>
      <c r="D17" t="s">
        <v>1615</v>
      </c>
      <c r="E17">
        <v>2</v>
      </c>
      <c r="F17" t="s">
        <v>1616</v>
      </c>
      <c r="G17" t="s">
        <v>1640</v>
      </c>
      <c r="H17" t="s">
        <v>1711</v>
      </c>
      <c r="I17" t="s">
        <v>1712</v>
      </c>
      <c r="J17" t="s">
        <v>1713</v>
      </c>
      <c r="K17" t="s">
        <v>1714</v>
      </c>
      <c r="L17" t="s">
        <v>1622</v>
      </c>
      <c r="M17">
        <v>277.12680053710938</v>
      </c>
      <c r="N17" t="s">
        <v>6</v>
      </c>
      <c r="O17" t="s">
        <v>5</v>
      </c>
      <c r="P17" t="s">
        <v>5</v>
      </c>
      <c r="Q17" t="s">
        <v>5</v>
      </c>
      <c r="R17" t="s">
        <v>5</v>
      </c>
      <c r="S17" t="s">
        <v>1715</v>
      </c>
      <c r="T17" t="s">
        <v>1716</v>
      </c>
      <c r="U17" t="s">
        <v>5</v>
      </c>
      <c r="V17" t="s">
        <v>50</v>
      </c>
      <c r="W17">
        <v>100000</v>
      </c>
      <c r="X17">
        <v>100000</v>
      </c>
      <c r="Y17" t="s">
        <v>5</v>
      </c>
      <c r="Z17" t="s">
        <v>1625</v>
      </c>
      <c r="AA17"/>
      <c r="AB17">
        <v>96.161285400390625</v>
      </c>
      <c r="AC17">
        <v>12.01948261260986</v>
      </c>
      <c r="AD17">
        <v>0</v>
      </c>
      <c r="AE17">
        <v>121</v>
      </c>
      <c r="AF17">
        <v>7</v>
      </c>
      <c r="AG17">
        <v>59</v>
      </c>
      <c r="AH17">
        <v>23</v>
      </c>
      <c r="AI17">
        <v>82</v>
      </c>
      <c r="AJ17">
        <v>85</v>
      </c>
      <c r="AK17">
        <v>2</v>
      </c>
      <c r="AL17">
        <v>8</v>
      </c>
      <c r="AM17">
        <v>42</v>
      </c>
      <c r="AN17"/>
      <c r="AO17">
        <v>14658.0078125</v>
      </c>
      <c r="AP17"/>
      <c r="AQ17"/>
      <c r="AR17"/>
      <c r="AS17"/>
      <c r="AT17"/>
      <c r="AU17"/>
      <c r="AV17"/>
      <c r="AW17"/>
      <c r="AX17"/>
      <c r="AY17"/>
      <c r="AZ17"/>
      <c r="BA17"/>
      <c r="BB17"/>
      <c r="BC17"/>
      <c r="BD17"/>
      <c r="BE17"/>
      <c r="BF17"/>
      <c r="BG17" t="s">
        <v>1196</v>
      </c>
      <c r="BH17" t="s">
        <v>5</v>
      </c>
      <c r="BI17" t="s">
        <v>1626</v>
      </c>
      <c r="BJ17" t="s">
        <v>5</v>
      </c>
      <c r="BK17" t="s">
        <v>5</v>
      </c>
      <c r="BL17"/>
      <c r="BM17">
        <v>0</v>
      </c>
      <c r="BN17"/>
      <c r="BO17" t="s">
        <v>5</v>
      </c>
      <c r="BP17"/>
      <c r="BQ17"/>
      <c r="BR17"/>
      <c r="BS17"/>
      <c r="BT17" t="s">
        <v>5</v>
      </c>
      <c r="BU17"/>
      <c r="BV17"/>
      <c r="BW17"/>
      <c r="BX17"/>
      <c r="BY17" t="s">
        <v>6</v>
      </c>
      <c r="BZ17" t="s">
        <v>1637</v>
      </c>
      <c r="CA17"/>
    </row>
    <row r="18" spans="1:79" s="6" customFormat="1" ht="15" customHeight="1" x14ac:dyDescent="0.25">
      <c r="A18">
        <v>73</v>
      </c>
      <c r="B18" t="s">
        <v>1717</v>
      </c>
      <c r="C18" t="s">
        <v>1718</v>
      </c>
      <c r="D18" t="s">
        <v>1615</v>
      </c>
      <c r="E18">
        <v>2</v>
      </c>
      <c r="F18" t="s">
        <v>1616</v>
      </c>
      <c r="G18" t="s">
        <v>1719</v>
      </c>
      <c r="H18" t="s">
        <v>1720</v>
      </c>
      <c r="I18" t="s">
        <v>1721</v>
      </c>
      <c r="J18" t="s">
        <v>1691</v>
      </c>
      <c r="K18" t="s">
        <v>1691</v>
      </c>
      <c r="L18" t="s">
        <v>1622</v>
      </c>
      <c r="M18">
        <v>897.031494140625</v>
      </c>
      <c r="N18" t="s">
        <v>6</v>
      </c>
      <c r="O18" t="s">
        <v>5</v>
      </c>
      <c r="P18" t="s">
        <v>5</v>
      </c>
      <c r="Q18" t="s">
        <v>5</v>
      </c>
      <c r="R18" t="s">
        <v>5</v>
      </c>
      <c r="S18" t="s">
        <v>1722</v>
      </c>
      <c r="T18" t="s">
        <v>1723</v>
      </c>
      <c r="U18" t="s">
        <v>5</v>
      </c>
      <c r="V18" t="s">
        <v>50</v>
      </c>
      <c r="W18">
        <v>100000</v>
      </c>
      <c r="X18">
        <v>100000</v>
      </c>
      <c r="Y18" t="s">
        <v>5</v>
      </c>
      <c r="Z18" t="s">
        <v>1625</v>
      </c>
      <c r="AA18"/>
      <c r="AB18">
        <v>227.00555419921881</v>
      </c>
      <c r="AC18">
        <v>15.96621131896973</v>
      </c>
      <c r="AD18">
        <v>0</v>
      </c>
      <c r="AE18">
        <v>1077</v>
      </c>
      <c r="AF18">
        <v>179</v>
      </c>
      <c r="AG18">
        <v>709</v>
      </c>
      <c r="AH18">
        <v>2014</v>
      </c>
      <c r="AI18">
        <v>1328</v>
      </c>
      <c r="AJ18">
        <v>3040</v>
      </c>
      <c r="AK18">
        <v>18</v>
      </c>
      <c r="AL18">
        <v>26</v>
      </c>
      <c r="AM18">
        <v>170</v>
      </c>
      <c r="AN18"/>
      <c r="AO18">
        <v>37510.09375</v>
      </c>
      <c r="AP18"/>
      <c r="AQ18"/>
      <c r="AR18"/>
      <c r="AS18"/>
      <c r="AT18"/>
      <c r="AU18"/>
      <c r="AV18"/>
      <c r="AW18"/>
      <c r="AX18"/>
      <c r="AY18"/>
      <c r="AZ18"/>
      <c r="BA18"/>
      <c r="BB18"/>
      <c r="BC18"/>
      <c r="BD18"/>
      <c r="BE18"/>
      <c r="BF18"/>
      <c r="BG18" t="s">
        <v>1196</v>
      </c>
      <c r="BH18" t="s">
        <v>5</v>
      </c>
      <c r="BI18" t="s">
        <v>1626</v>
      </c>
      <c r="BJ18" t="s">
        <v>5</v>
      </c>
      <c r="BK18" t="s">
        <v>5</v>
      </c>
      <c r="BL18"/>
      <c r="BM18">
        <v>0</v>
      </c>
      <c r="BN18"/>
      <c r="BO18" t="s">
        <v>5</v>
      </c>
      <c r="BP18"/>
      <c r="BQ18"/>
      <c r="BR18"/>
      <c r="BS18"/>
      <c r="BT18" t="s">
        <v>5</v>
      </c>
      <c r="BU18"/>
      <c r="BV18"/>
      <c r="BW18"/>
      <c r="BX18"/>
      <c r="BY18" t="s">
        <v>6</v>
      </c>
      <c r="BZ18" t="s">
        <v>1637</v>
      </c>
      <c r="CA18"/>
    </row>
    <row r="19" spans="1:79" s="6" customFormat="1" ht="15" customHeight="1" x14ac:dyDescent="0.25">
      <c r="A19">
        <v>74</v>
      </c>
      <c r="B19" t="s">
        <v>1724</v>
      </c>
      <c r="C19" t="s">
        <v>1725</v>
      </c>
      <c r="D19" t="s">
        <v>1615</v>
      </c>
      <c r="E19">
        <v>2</v>
      </c>
      <c r="F19" t="s">
        <v>1616</v>
      </c>
      <c r="G19" t="s">
        <v>1726</v>
      </c>
      <c r="H19" t="s">
        <v>1727</v>
      </c>
      <c r="I19" t="s">
        <v>1728</v>
      </c>
      <c r="J19" t="s">
        <v>1691</v>
      </c>
      <c r="K19" t="s">
        <v>1729</v>
      </c>
      <c r="L19" t="s">
        <v>1622</v>
      </c>
      <c r="M19">
        <v>293.97027587890619</v>
      </c>
      <c r="N19" t="s">
        <v>6</v>
      </c>
      <c r="O19" t="s">
        <v>5</v>
      </c>
      <c r="P19" t="s">
        <v>5</v>
      </c>
      <c r="Q19" t="s">
        <v>5</v>
      </c>
      <c r="R19" t="s">
        <v>5</v>
      </c>
      <c r="S19" t="s">
        <v>1730</v>
      </c>
      <c r="T19" t="s">
        <v>1731</v>
      </c>
      <c r="U19" t="s">
        <v>5</v>
      </c>
      <c r="V19" t="s">
        <v>50</v>
      </c>
      <c r="W19">
        <v>100000</v>
      </c>
      <c r="X19">
        <v>100000</v>
      </c>
      <c r="Y19" t="s">
        <v>5</v>
      </c>
      <c r="Z19" t="s">
        <v>1625</v>
      </c>
      <c r="AA19"/>
      <c r="AB19">
        <v>79.201766967773438</v>
      </c>
      <c r="AC19">
        <v>8.3468027114868164</v>
      </c>
      <c r="AD19">
        <v>0</v>
      </c>
      <c r="AE19">
        <v>455</v>
      </c>
      <c r="AF19">
        <v>100</v>
      </c>
      <c r="AG19">
        <v>341</v>
      </c>
      <c r="AH19">
        <v>2160</v>
      </c>
      <c r="AI19">
        <v>535</v>
      </c>
      <c r="AJ19">
        <v>2507</v>
      </c>
      <c r="AK19">
        <v>1</v>
      </c>
      <c r="AL19">
        <v>5</v>
      </c>
      <c r="AM19">
        <v>39</v>
      </c>
      <c r="AN19"/>
      <c r="AO19">
        <v>1573.327270507812</v>
      </c>
      <c r="AP19"/>
      <c r="AQ19"/>
      <c r="AR19"/>
      <c r="AS19"/>
      <c r="AT19"/>
      <c r="AU19"/>
      <c r="AV19"/>
      <c r="AW19"/>
      <c r="AX19"/>
      <c r="AY19"/>
      <c r="AZ19"/>
      <c r="BA19"/>
      <c r="BB19"/>
      <c r="BC19"/>
      <c r="BD19"/>
      <c r="BE19"/>
      <c r="BF19"/>
      <c r="BG19" t="s">
        <v>1196</v>
      </c>
      <c r="BH19" t="s">
        <v>5</v>
      </c>
      <c r="BI19" t="s">
        <v>1626</v>
      </c>
      <c r="BJ19" t="s">
        <v>5</v>
      </c>
      <c r="BK19" t="s">
        <v>5</v>
      </c>
      <c r="BL19"/>
      <c r="BM19">
        <v>0</v>
      </c>
      <c r="BN19"/>
      <c r="BO19" t="s">
        <v>5</v>
      </c>
      <c r="BP19"/>
      <c r="BQ19"/>
      <c r="BR19"/>
      <c r="BS19"/>
      <c r="BT19" t="s">
        <v>5</v>
      </c>
      <c r="BU19"/>
      <c r="BV19"/>
      <c r="BW19"/>
      <c r="BX19"/>
      <c r="BY19" t="s">
        <v>6</v>
      </c>
      <c r="BZ19" t="s">
        <v>1637</v>
      </c>
      <c r="CA19"/>
    </row>
    <row r="20" spans="1:79" s="6" customFormat="1" ht="15" customHeight="1" x14ac:dyDescent="0.25">
      <c r="A20">
        <v>75</v>
      </c>
      <c r="B20" t="s">
        <v>1732</v>
      </c>
      <c r="C20" t="s">
        <v>1733</v>
      </c>
      <c r="D20" t="s">
        <v>1615</v>
      </c>
      <c r="E20">
        <v>2</v>
      </c>
      <c r="F20" t="s">
        <v>1616</v>
      </c>
      <c r="G20" t="s">
        <v>1630</v>
      </c>
      <c r="H20" t="s">
        <v>1734</v>
      </c>
      <c r="I20" t="s">
        <v>1735</v>
      </c>
      <c r="J20" t="s">
        <v>1691</v>
      </c>
      <c r="K20" t="s">
        <v>1691</v>
      </c>
      <c r="L20" t="s">
        <v>1622</v>
      </c>
      <c r="M20">
        <v>976.7410888671875</v>
      </c>
      <c r="N20" t="s">
        <v>6</v>
      </c>
      <c r="O20" t="s">
        <v>5</v>
      </c>
      <c r="P20" t="s">
        <v>5</v>
      </c>
      <c r="Q20" t="s">
        <v>5</v>
      </c>
      <c r="R20" t="s">
        <v>5</v>
      </c>
      <c r="S20" t="s">
        <v>1736</v>
      </c>
      <c r="T20" t="s">
        <v>1737</v>
      </c>
      <c r="U20" t="s">
        <v>5</v>
      </c>
      <c r="V20" t="s">
        <v>50</v>
      </c>
      <c r="W20">
        <v>100000</v>
      </c>
      <c r="X20">
        <v>100000</v>
      </c>
      <c r="Y20" t="s">
        <v>5</v>
      </c>
      <c r="Z20" t="s">
        <v>1625</v>
      </c>
      <c r="AA20"/>
      <c r="AB20">
        <v>161.1616516113281</v>
      </c>
      <c r="AC20">
        <v>8.1251916885375977</v>
      </c>
      <c r="AD20">
        <v>0</v>
      </c>
      <c r="AE20">
        <v>2569</v>
      </c>
      <c r="AF20">
        <v>355</v>
      </c>
      <c r="AG20">
        <v>1511</v>
      </c>
      <c r="AH20">
        <v>9464</v>
      </c>
      <c r="AI20">
        <v>4360</v>
      </c>
      <c r="AJ20">
        <v>12470</v>
      </c>
      <c r="AK20">
        <v>23</v>
      </c>
      <c r="AL20">
        <v>8</v>
      </c>
      <c r="AM20">
        <v>181</v>
      </c>
      <c r="AN20"/>
      <c r="AO20">
        <v>10335.0703125</v>
      </c>
      <c r="AP20"/>
      <c r="AQ20"/>
      <c r="AR20"/>
      <c r="AS20"/>
      <c r="AT20"/>
      <c r="AU20"/>
      <c r="AV20"/>
      <c r="AW20"/>
      <c r="AX20"/>
      <c r="AY20"/>
      <c r="AZ20"/>
      <c r="BA20"/>
      <c r="BB20"/>
      <c r="BC20"/>
      <c r="BD20"/>
      <c r="BE20"/>
      <c r="BF20"/>
      <c r="BG20" t="s">
        <v>1196</v>
      </c>
      <c r="BH20" t="s">
        <v>5</v>
      </c>
      <c r="BI20" t="s">
        <v>1626</v>
      </c>
      <c r="BJ20" t="s">
        <v>5</v>
      </c>
      <c r="BK20" t="s">
        <v>5</v>
      </c>
      <c r="BL20"/>
      <c r="BM20">
        <v>0</v>
      </c>
      <c r="BN20"/>
      <c r="BO20" t="s">
        <v>5</v>
      </c>
      <c r="BP20"/>
      <c r="BQ20"/>
      <c r="BR20"/>
      <c r="BS20"/>
      <c r="BT20" t="s">
        <v>5</v>
      </c>
      <c r="BU20"/>
      <c r="BV20"/>
      <c r="BW20"/>
      <c r="BX20"/>
      <c r="BY20" t="s">
        <v>6</v>
      </c>
      <c r="BZ20" t="s">
        <v>1637</v>
      </c>
      <c r="CA20"/>
    </row>
    <row r="21" spans="1:79" s="6" customFormat="1" ht="15" customHeight="1" x14ac:dyDescent="0.25">
      <c r="A21">
        <v>76</v>
      </c>
      <c r="B21" t="s">
        <v>1738</v>
      </c>
      <c r="C21" t="s">
        <v>1739</v>
      </c>
      <c r="D21" t="s">
        <v>1615</v>
      </c>
      <c r="E21">
        <v>2</v>
      </c>
      <c r="F21" t="s">
        <v>1616</v>
      </c>
      <c r="G21" t="s">
        <v>1740</v>
      </c>
      <c r="H21" t="s">
        <v>1741</v>
      </c>
      <c r="I21" t="s">
        <v>1742</v>
      </c>
      <c r="J21" t="s">
        <v>1691</v>
      </c>
      <c r="K21" t="s">
        <v>1691</v>
      </c>
      <c r="L21" t="s">
        <v>1622</v>
      </c>
      <c r="M21">
        <v>912.398193359375</v>
      </c>
      <c r="N21" t="s">
        <v>6</v>
      </c>
      <c r="O21" t="s">
        <v>5</v>
      </c>
      <c r="P21" t="s">
        <v>5</v>
      </c>
      <c r="Q21" t="s">
        <v>5</v>
      </c>
      <c r="R21" t="s">
        <v>5</v>
      </c>
      <c r="S21" t="s">
        <v>1743</v>
      </c>
      <c r="T21" t="s">
        <v>1744</v>
      </c>
      <c r="U21" t="s">
        <v>5</v>
      </c>
      <c r="V21" t="s">
        <v>50</v>
      </c>
      <c r="W21">
        <v>100000</v>
      </c>
      <c r="X21">
        <v>100000</v>
      </c>
      <c r="Y21" t="s">
        <v>5</v>
      </c>
      <c r="Z21" t="s">
        <v>1625</v>
      </c>
      <c r="AA21"/>
      <c r="AB21">
        <v>151.5285949707031</v>
      </c>
      <c r="AC21">
        <v>1.2488148212432859</v>
      </c>
      <c r="AD21">
        <v>0</v>
      </c>
      <c r="AE21">
        <v>898</v>
      </c>
      <c r="AF21">
        <v>20</v>
      </c>
      <c r="AG21">
        <v>740</v>
      </c>
      <c r="AH21">
        <v>1198</v>
      </c>
      <c r="AI21">
        <v>1254</v>
      </c>
      <c r="AJ21">
        <v>2056</v>
      </c>
      <c r="AK21">
        <v>6</v>
      </c>
      <c r="AL21">
        <v>5</v>
      </c>
      <c r="AM21">
        <v>97</v>
      </c>
      <c r="AN21"/>
      <c r="AO21">
        <v>255.00254821777341</v>
      </c>
      <c r="AP21"/>
      <c r="AQ21"/>
      <c r="AR21"/>
      <c r="AS21"/>
      <c r="AT21"/>
      <c r="AU21"/>
      <c r="AV21"/>
      <c r="AW21"/>
      <c r="AX21"/>
      <c r="AY21"/>
      <c r="AZ21"/>
      <c r="BA21"/>
      <c r="BB21"/>
      <c r="BC21"/>
      <c r="BD21"/>
      <c r="BE21"/>
      <c r="BF21"/>
      <c r="BG21" t="s">
        <v>1196</v>
      </c>
      <c r="BH21" t="s">
        <v>5</v>
      </c>
      <c r="BI21" t="s">
        <v>1626</v>
      </c>
      <c r="BJ21" t="s">
        <v>5</v>
      </c>
      <c r="BK21" t="s">
        <v>5</v>
      </c>
      <c r="BL21"/>
      <c r="BM21">
        <v>0</v>
      </c>
      <c r="BN21"/>
      <c r="BO21" t="s">
        <v>5</v>
      </c>
      <c r="BP21"/>
      <c r="BQ21"/>
      <c r="BR21"/>
      <c r="BS21"/>
      <c r="BT21" t="s">
        <v>5</v>
      </c>
      <c r="BU21"/>
      <c r="BV21"/>
      <c r="BW21"/>
      <c r="BX21"/>
      <c r="BY21" t="s">
        <v>6</v>
      </c>
      <c r="BZ21" t="s">
        <v>1637</v>
      </c>
      <c r="CA21"/>
    </row>
    <row r="22" spans="1:79" s="6" customFormat="1" ht="15" customHeight="1" x14ac:dyDescent="0.25">
      <c r="A22">
        <v>77</v>
      </c>
      <c r="B22" t="s">
        <v>1745</v>
      </c>
      <c r="C22" t="s">
        <v>1746</v>
      </c>
      <c r="D22" t="s">
        <v>1615</v>
      </c>
      <c r="E22">
        <v>2</v>
      </c>
      <c r="F22" t="s">
        <v>1616</v>
      </c>
      <c r="G22" t="s">
        <v>1747</v>
      </c>
      <c r="H22" t="s">
        <v>1748</v>
      </c>
      <c r="I22" t="s">
        <v>1749</v>
      </c>
      <c r="J22" t="s">
        <v>1691</v>
      </c>
      <c r="K22" t="s">
        <v>1750</v>
      </c>
      <c r="L22" t="s">
        <v>1622</v>
      </c>
      <c r="M22">
        <v>790.82965087890625</v>
      </c>
      <c r="N22" t="s">
        <v>6</v>
      </c>
      <c r="O22" t="s">
        <v>5</v>
      </c>
      <c r="P22" t="s">
        <v>5</v>
      </c>
      <c r="Q22" t="s">
        <v>5</v>
      </c>
      <c r="R22" t="s">
        <v>5</v>
      </c>
      <c r="S22" t="s">
        <v>1751</v>
      </c>
      <c r="T22" t="s">
        <v>1752</v>
      </c>
      <c r="U22" t="s">
        <v>5</v>
      </c>
      <c r="V22" t="s">
        <v>50</v>
      </c>
      <c r="W22">
        <v>100000</v>
      </c>
      <c r="X22">
        <v>100000</v>
      </c>
      <c r="Y22" t="s">
        <v>5</v>
      </c>
      <c r="Z22" t="s">
        <v>1625</v>
      </c>
      <c r="AA22"/>
      <c r="AB22">
        <v>162.67594909667969</v>
      </c>
      <c r="AC22">
        <v>1.1067637205123899</v>
      </c>
      <c r="AD22">
        <v>0</v>
      </c>
      <c r="AE22">
        <v>702</v>
      </c>
      <c r="AF22">
        <v>8</v>
      </c>
      <c r="AG22">
        <v>381</v>
      </c>
      <c r="AH22">
        <v>4454</v>
      </c>
      <c r="AI22">
        <v>907</v>
      </c>
      <c r="AJ22">
        <v>5081</v>
      </c>
      <c r="AK22">
        <v>5</v>
      </c>
      <c r="AL22">
        <v>3</v>
      </c>
      <c r="AM22">
        <v>148</v>
      </c>
      <c r="AN22"/>
      <c r="AO22">
        <v>8634.52734375</v>
      </c>
      <c r="AP22"/>
      <c r="AQ22"/>
      <c r="AR22"/>
      <c r="AS22"/>
      <c r="AT22"/>
      <c r="AU22"/>
      <c r="AV22"/>
      <c r="AW22"/>
      <c r="AX22"/>
      <c r="AY22"/>
      <c r="AZ22"/>
      <c r="BA22"/>
      <c r="BB22"/>
      <c r="BC22"/>
      <c r="BD22"/>
      <c r="BE22"/>
      <c r="BF22"/>
      <c r="BG22" t="s">
        <v>1196</v>
      </c>
      <c r="BH22" t="s">
        <v>5</v>
      </c>
      <c r="BI22" t="s">
        <v>1626</v>
      </c>
      <c r="BJ22" t="s">
        <v>5</v>
      </c>
      <c r="BK22" t="s">
        <v>5</v>
      </c>
      <c r="BL22"/>
      <c r="BM22">
        <v>0</v>
      </c>
      <c r="BN22"/>
      <c r="BO22" t="s">
        <v>5</v>
      </c>
      <c r="BP22"/>
      <c r="BQ22"/>
      <c r="BR22"/>
      <c r="BS22"/>
      <c r="BT22" t="s">
        <v>5</v>
      </c>
      <c r="BU22"/>
      <c r="BV22"/>
      <c r="BW22"/>
      <c r="BX22"/>
      <c r="BY22" t="s">
        <v>6</v>
      </c>
      <c r="BZ22" t="s">
        <v>1637</v>
      </c>
      <c r="CA22"/>
    </row>
    <row r="23" spans="1:79" s="6" customFormat="1" ht="15" customHeight="1" x14ac:dyDescent="0.25">
      <c r="A23">
        <v>78</v>
      </c>
      <c r="B23" t="s">
        <v>1753</v>
      </c>
      <c r="C23" t="s">
        <v>1754</v>
      </c>
      <c r="D23" t="s">
        <v>1615</v>
      </c>
      <c r="E23">
        <v>2</v>
      </c>
      <c r="F23" t="s">
        <v>1616</v>
      </c>
      <c r="G23" t="s">
        <v>1755</v>
      </c>
      <c r="H23" t="s">
        <v>1756</v>
      </c>
      <c r="I23" t="s">
        <v>1757</v>
      </c>
      <c r="J23" t="s">
        <v>1691</v>
      </c>
      <c r="K23" t="s">
        <v>1691</v>
      </c>
      <c r="L23" t="s">
        <v>1622</v>
      </c>
      <c r="M23">
        <v>931.78179931640625</v>
      </c>
      <c r="N23" t="s">
        <v>6</v>
      </c>
      <c r="O23" t="s">
        <v>5</v>
      </c>
      <c r="P23" t="s">
        <v>5</v>
      </c>
      <c r="Q23" t="s">
        <v>5</v>
      </c>
      <c r="R23" t="s">
        <v>5</v>
      </c>
      <c r="S23" t="s">
        <v>1758</v>
      </c>
      <c r="T23" t="s">
        <v>1759</v>
      </c>
      <c r="U23" t="s">
        <v>5</v>
      </c>
      <c r="V23" t="s">
        <v>50</v>
      </c>
      <c r="W23">
        <v>100000</v>
      </c>
      <c r="X23">
        <v>100000</v>
      </c>
      <c r="Y23" t="s">
        <v>5</v>
      </c>
      <c r="Z23" t="s">
        <v>1625</v>
      </c>
      <c r="AA23"/>
      <c r="AB23">
        <v>283.1854248046875</v>
      </c>
      <c r="AC23">
        <v>8.5694179534912109</v>
      </c>
      <c r="AD23">
        <v>0</v>
      </c>
      <c r="AE23">
        <v>1644</v>
      </c>
      <c r="AF23">
        <v>260</v>
      </c>
      <c r="AG23">
        <v>1013</v>
      </c>
      <c r="AH23">
        <v>3603</v>
      </c>
      <c r="AI23">
        <v>2670</v>
      </c>
      <c r="AJ23">
        <v>5441</v>
      </c>
      <c r="AK23">
        <v>33</v>
      </c>
      <c r="AL23">
        <v>15</v>
      </c>
      <c r="AM23">
        <v>222</v>
      </c>
      <c r="AN23"/>
      <c r="AO23">
        <v>42830.8984375</v>
      </c>
      <c r="AP23"/>
      <c r="AQ23"/>
      <c r="AR23"/>
      <c r="AS23"/>
      <c r="AT23"/>
      <c r="AU23"/>
      <c r="AV23"/>
      <c r="AW23"/>
      <c r="AX23"/>
      <c r="AY23"/>
      <c r="AZ23"/>
      <c r="BA23"/>
      <c r="BB23"/>
      <c r="BC23"/>
      <c r="BD23"/>
      <c r="BE23"/>
      <c r="BF23"/>
      <c r="BG23" t="s">
        <v>1196</v>
      </c>
      <c r="BH23" t="s">
        <v>5</v>
      </c>
      <c r="BI23" t="s">
        <v>1626</v>
      </c>
      <c r="BJ23" t="s">
        <v>5</v>
      </c>
      <c r="BK23" t="s">
        <v>5</v>
      </c>
      <c r="BL23"/>
      <c r="BM23">
        <v>0</v>
      </c>
      <c r="BN23"/>
      <c r="BO23" t="s">
        <v>5</v>
      </c>
      <c r="BP23"/>
      <c r="BQ23"/>
      <c r="BR23"/>
      <c r="BS23"/>
      <c r="BT23" t="s">
        <v>5</v>
      </c>
      <c r="BU23"/>
      <c r="BV23"/>
      <c r="BW23"/>
      <c r="BX23"/>
      <c r="BY23" t="s">
        <v>6</v>
      </c>
      <c r="BZ23" t="s">
        <v>1637</v>
      </c>
      <c r="CA23"/>
    </row>
    <row r="24" spans="1:79" s="6" customFormat="1" ht="15" customHeight="1" x14ac:dyDescent="0.25">
      <c r="A24">
        <v>79</v>
      </c>
      <c r="B24" t="s">
        <v>1760</v>
      </c>
      <c r="C24" t="s">
        <v>1761</v>
      </c>
      <c r="D24" t="s">
        <v>1615</v>
      </c>
      <c r="E24">
        <v>2</v>
      </c>
      <c r="F24" t="s">
        <v>1616</v>
      </c>
      <c r="G24" t="s">
        <v>1762</v>
      </c>
      <c r="H24" t="s">
        <v>1763</v>
      </c>
      <c r="I24" t="s">
        <v>1764</v>
      </c>
      <c r="J24" t="s">
        <v>1691</v>
      </c>
      <c r="K24" t="s">
        <v>1765</v>
      </c>
      <c r="L24" t="s">
        <v>1622</v>
      </c>
      <c r="M24">
        <v>418.81829833984381</v>
      </c>
      <c r="N24" t="s">
        <v>6</v>
      </c>
      <c r="O24" t="s">
        <v>5</v>
      </c>
      <c r="P24" t="s">
        <v>5</v>
      </c>
      <c r="Q24" t="s">
        <v>5</v>
      </c>
      <c r="R24" t="s">
        <v>5</v>
      </c>
      <c r="S24" t="s">
        <v>1766</v>
      </c>
      <c r="T24" t="s">
        <v>1767</v>
      </c>
      <c r="U24" t="s">
        <v>5</v>
      </c>
      <c r="V24" t="s">
        <v>50</v>
      </c>
      <c r="W24">
        <v>100000</v>
      </c>
      <c r="X24">
        <v>100000</v>
      </c>
      <c r="Y24" t="s">
        <v>5</v>
      </c>
      <c r="Z24" t="s">
        <v>1625</v>
      </c>
      <c r="AA24"/>
      <c r="AB24">
        <v>127.7067337036133</v>
      </c>
      <c r="AC24">
        <v>20.792629241943359</v>
      </c>
      <c r="AD24">
        <v>0</v>
      </c>
      <c r="AE24">
        <v>313</v>
      </c>
      <c r="AF24">
        <v>77</v>
      </c>
      <c r="AG24">
        <v>163</v>
      </c>
      <c r="AH24">
        <v>319</v>
      </c>
      <c r="AI24">
        <v>360</v>
      </c>
      <c r="AJ24">
        <v>452</v>
      </c>
      <c r="AK24">
        <v>4</v>
      </c>
      <c r="AL24">
        <v>1</v>
      </c>
      <c r="AM24">
        <v>48</v>
      </c>
      <c r="AN24"/>
      <c r="AO24">
        <v>137.31132507324219</v>
      </c>
      <c r="AP24"/>
      <c r="AQ24"/>
      <c r="AR24"/>
      <c r="AS24"/>
      <c r="AT24"/>
      <c r="AU24"/>
      <c r="AV24"/>
      <c r="AW24"/>
      <c r="AX24"/>
      <c r="AY24"/>
      <c r="AZ24"/>
      <c r="BA24"/>
      <c r="BB24"/>
      <c r="BC24"/>
      <c r="BD24"/>
      <c r="BE24"/>
      <c r="BF24"/>
      <c r="BG24" t="s">
        <v>1196</v>
      </c>
      <c r="BH24" t="s">
        <v>5</v>
      </c>
      <c r="BI24" t="s">
        <v>1626</v>
      </c>
      <c r="BJ24" t="s">
        <v>5</v>
      </c>
      <c r="BK24" t="s">
        <v>5</v>
      </c>
      <c r="BL24"/>
      <c r="BM24">
        <v>0</v>
      </c>
      <c r="BN24"/>
      <c r="BO24" t="s">
        <v>5</v>
      </c>
      <c r="BP24"/>
      <c r="BQ24"/>
      <c r="BR24"/>
      <c r="BS24"/>
      <c r="BT24" t="s">
        <v>5</v>
      </c>
      <c r="BU24"/>
      <c r="BV24"/>
      <c r="BW24"/>
      <c r="BX24"/>
      <c r="BY24" t="s">
        <v>6</v>
      </c>
      <c r="BZ24" t="s">
        <v>1637</v>
      </c>
      <c r="CA24"/>
    </row>
    <row r="25" spans="1:79" s="6" customFormat="1" ht="15" customHeight="1" x14ac:dyDescent="0.25">
      <c r="A25">
        <v>80</v>
      </c>
      <c r="B25" t="s">
        <v>1768</v>
      </c>
      <c r="C25" t="s">
        <v>1769</v>
      </c>
      <c r="D25" t="s">
        <v>1615</v>
      </c>
      <c r="E25">
        <v>2</v>
      </c>
      <c r="F25" t="s">
        <v>1616</v>
      </c>
      <c r="G25" t="s">
        <v>1770</v>
      </c>
      <c r="H25" t="s">
        <v>1771</v>
      </c>
      <c r="I25" t="s">
        <v>1772</v>
      </c>
      <c r="J25" t="s">
        <v>1773</v>
      </c>
      <c r="K25" t="s">
        <v>1774</v>
      </c>
      <c r="L25" t="s">
        <v>1622</v>
      </c>
      <c r="M25">
        <v>256.93460083007813</v>
      </c>
      <c r="N25" t="s">
        <v>6</v>
      </c>
      <c r="O25" t="s">
        <v>5</v>
      </c>
      <c r="P25" t="s">
        <v>5</v>
      </c>
      <c r="Q25" t="s">
        <v>5</v>
      </c>
      <c r="R25" t="s">
        <v>5</v>
      </c>
      <c r="S25" t="s">
        <v>1775</v>
      </c>
      <c r="T25" t="s">
        <v>1776</v>
      </c>
      <c r="U25" t="s">
        <v>5</v>
      </c>
      <c r="V25" t="s">
        <v>50</v>
      </c>
      <c r="W25">
        <v>100000</v>
      </c>
      <c r="X25">
        <v>100000</v>
      </c>
      <c r="Y25" t="s">
        <v>5</v>
      </c>
      <c r="Z25" t="s">
        <v>1625</v>
      </c>
      <c r="AA25"/>
      <c r="AB25">
        <v>73.836685180664063</v>
      </c>
      <c r="AC25">
        <v>3.2179355621337891</v>
      </c>
      <c r="AD25">
        <v>0</v>
      </c>
      <c r="AE25">
        <v>234</v>
      </c>
      <c r="AF25">
        <v>31</v>
      </c>
      <c r="AG25">
        <v>102</v>
      </c>
      <c r="AH25">
        <v>277</v>
      </c>
      <c r="AI25">
        <v>232</v>
      </c>
      <c r="AJ25">
        <v>419</v>
      </c>
      <c r="AK25">
        <v>6</v>
      </c>
      <c r="AL25">
        <v>2</v>
      </c>
      <c r="AM25">
        <v>38</v>
      </c>
      <c r="AN25"/>
      <c r="AO25">
        <v>395.01528930664063</v>
      </c>
      <c r="AP25"/>
      <c r="AQ25"/>
      <c r="AR25"/>
      <c r="AS25"/>
      <c r="AT25"/>
      <c r="AU25"/>
      <c r="AV25"/>
      <c r="AW25"/>
      <c r="AX25"/>
      <c r="AY25"/>
      <c r="AZ25"/>
      <c r="BA25"/>
      <c r="BB25"/>
      <c r="BC25"/>
      <c r="BD25"/>
      <c r="BE25"/>
      <c r="BF25"/>
      <c r="BG25" t="s">
        <v>1196</v>
      </c>
      <c r="BH25" t="s">
        <v>5</v>
      </c>
      <c r="BI25" t="s">
        <v>1626</v>
      </c>
      <c r="BJ25" t="s">
        <v>5</v>
      </c>
      <c r="BK25" t="s">
        <v>5</v>
      </c>
      <c r="BL25"/>
      <c r="BM25">
        <v>0</v>
      </c>
      <c r="BN25"/>
      <c r="BO25" t="s">
        <v>5</v>
      </c>
      <c r="BP25"/>
      <c r="BQ25"/>
      <c r="BR25"/>
      <c r="BS25"/>
      <c r="BT25" t="s">
        <v>5</v>
      </c>
      <c r="BU25"/>
      <c r="BV25"/>
      <c r="BW25"/>
      <c r="BX25"/>
      <c r="BY25" t="s">
        <v>6</v>
      </c>
      <c r="BZ25" t="s">
        <v>1637</v>
      </c>
      <c r="CA25"/>
    </row>
    <row r="26" spans="1:79" s="6" customFormat="1" ht="15" customHeight="1" x14ac:dyDescent="0.25">
      <c r="A26">
        <v>81</v>
      </c>
      <c r="B26" t="s">
        <v>1777</v>
      </c>
      <c r="C26" t="s">
        <v>1778</v>
      </c>
      <c r="D26" t="s">
        <v>1615</v>
      </c>
      <c r="E26">
        <v>2</v>
      </c>
      <c r="F26" t="s">
        <v>1616</v>
      </c>
      <c r="G26" t="s">
        <v>1779</v>
      </c>
      <c r="H26" t="s">
        <v>1780</v>
      </c>
      <c r="I26" t="s">
        <v>1781</v>
      </c>
      <c r="J26" t="s">
        <v>1691</v>
      </c>
      <c r="K26" t="s">
        <v>1691</v>
      </c>
      <c r="L26" t="s">
        <v>1622</v>
      </c>
      <c r="M26">
        <v>1055.009643554688</v>
      </c>
      <c r="N26" t="s">
        <v>6</v>
      </c>
      <c r="O26" t="s">
        <v>5</v>
      </c>
      <c r="P26" t="s">
        <v>5</v>
      </c>
      <c r="Q26" t="s">
        <v>5</v>
      </c>
      <c r="R26" t="s">
        <v>5</v>
      </c>
      <c r="S26" t="s">
        <v>1782</v>
      </c>
      <c r="T26" t="s">
        <v>1783</v>
      </c>
      <c r="U26" t="s">
        <v>5</v>
      </c>
      <c r="V26" t="s">
        <v>50</v>
      </c>
      <c r="W26">
        <v>100000</v>
      </c>
      <c r="X26">
        <v>100000</v>
      </c>
      <c r="Y26" t="s">
        <v>5</v>
      </c>
      <c r="Z26" t="s">
        <v>1625</v>
      </c>
      <c r="AA26"/>
      <c r="AB26">
        <v>359.92010498046881</v>
      </c>
      <c r="AC26">
        <v>19.019607543945309</v>
      </c>
      <c r="AD26">
        <v>0</v>
      </c>
      <c r="AE26">
        <v>391</v>
      </c>
      <c r="AF26">
        <v>50</v>
      </c>
      <c r="AG26">
        <v>138</v>
      </c>
      <c r="AH26">
        <v>218</v>
      </c>
      <c r="AI26">
        <v>336</v>
      </c>
      <c r="AJ26">
        <v>374</v>
      </c>
      <c r="AK26">
        <v>5</v>
      </c>
      <c r="AL26">
        <v>16</v>
      </c>
      <c r="AM26">
        <v>157</v>
      </c>
      <c r="AN26"/>
      <c r="AO26">
        <v>24044.99609375</v>
      </c>
      <c r="AP26"/>
      <c r="AQ26"/>
      <c r="AR26"/>
      <c r="AS26"/>
      <c r="AT26"/>
      <c r="AU26"/>
      <c r="AV26"/>
      <c r="AW26"/>
      <c r="AX26"/>
      <c r="AY26"/>
      <c r="AZ26"/>
      <c r="BA26"/>
      <c r="BB26"/>
      <c r="BC26"/>
      <c r="BD26"/>
      <c r="BE26"/>
      <c r="BF26"/>
      <c r="BG26" t="s">
        <v>1196</v>
      </c>
      <c r="BH26" t="s">
        <v>5</v>
      </c>
      <c r="BI26" t="s">
        <v>1626</v>
      </c>
      <c r="BJ26" t="s">
        <v>5</v>
      </c>
      <c r="BK26" t="s">
        <v>5</v>
      </c>
      <c r="BL26"/>
      <c r="BM26">
        <v>0</v>
      </c>
      <c r="BN26"/>
      <c r="BO26" t="s">
        <v>5</v>
      </c>
      <c r="BP26"/>
      <c r="BQ26"/>
      <c r="BR26"/>
      <c r="BS26"/>
      <c r="BT26" t="s">
        <v>5</v>
      </c>
      <c r="BU26"/>
      <c r="BV26"/>
      <c r="BW26"/>
      <c r="BX26"/>
      <c r="BY26" t="s">
        <v>6</v>
      </c>
      <c r="BZ26" t="s">
        <v>1637</v>
      </c>
      <c r="CA26"/>
    </row>
    <row r="27" spans="1:79" s="6" customFormat="1" ht="15" customHeight="1" x14ac:dyDescent="0.25">
      <c r="A27">
        <v>82</v>
      </c>
      <c r="B27" t="s">
        <v>1784</v>
      </c>
      <c r="C27" t="s">
        <v>1785</v>
      </c>
      <c r="D27" t="s">
        <v>1615</v>
      </c>
      <c r="E27">
        <v>2</v>
      </c>
      <c r="F27" t="s">
        <v>1616</v>
      </c>
      <c r="G27" t="s">
        <v>1786</v>
      </c>
      <c r="H27" t="s">
        <v>1787</v>
      </c>
      <c r="I27" t="s">
        <v>1788</v>
      </c>
      <c r="J27" t="s">
        <v>1691</v>
      </c>
      <c r="K27" t="s">
        <v>1789</v>
      </c>
      <c r="L27" t="s">
        <v>1622</v>
      </c>
      <c r="M27">
        <v>425.48049926757813</v>
      </c>
      <c r="N27" t="s">
        <v>6</v>
      </c>
      <c r="O27" t="s">
        <v>5</v>
      </c>
      <c r="P27" t="s">
        <v>5</v>
      </c>
      <c r="Q27" t="s">
        <v>5</v>
      </c>
      <c r="R27" t="s">
        <v>5</v>
      </c>
      <c r="S27" t="s">
        <v>1790</v>
      </c>
      <c r="T27" t="s">
        <v>1791</v>
      </c>
      <c r="U27" t="s">
        <v>5</v>
      </c>
      <c r="V27" t="s">
        <v>50</v>
      </c>
      <c r="W27">
        <v>100000</v>
      </c>
      <c r="X27">
        <v>100000</v>
      </c>
      <c r="Y27" t="s">
        <v>5</v>
      </c>
      <c r="Z27" t="s">
        <v>1625</v>
      </c>
      <c r="AA27"/>
      <c r="AB27">
        <v>149.78218078613281</v>
      </c>
      <c r="AC27">
        <v>1.021191477775574</v>
      </c>
      <c r="AD27">
        <v>0</v>
      </c>
      <c r="AE27">
        <v>596</v>
      </c>
      <c r="AF27">
        <v>38</v>
      </c>
      <c r="AG27">
        <v>315</v>
      </c>
      <c r="AH27">
        <v>2178</v>
      </c>
      <c r="AI27">
        <v>1182</v>
      </c>
      <c r="AJ27">
        <v>2890</v>
      </c>
      <c r="AK27">
        <v>8</v>
      </c>
      <c r="AL27">
        <v>9</v>
      </c>
      <c r="AM27">
        <v>87</v>
      </c>
      <c r="AN27"/>
      <c r="AO27">
        <v>1569.936401367188</v>
      </c>
      <c r="AP27"/>
      <c r="AQ27"/>
      <c r="AR27"/>
      <c r="AS27"/>
      <c r="AT27"/>
      <c r="AU27"/>
      <c r="AV27"/>
      <c r="AW27"/>
      <c r="AX27"/>
      <c r="AY27"/>
      <c r="AZ27"/>
      <c r="BA27"/>
      <c r="BB27"/>
      <c r="BC27"/>
      <c r="BD27"/>
      <c r="BE27"/>
      <c r="BF27"/>
      <c r="BG27" t="s">
        <v>1196</v>
      </c>
      <c r="BH27" t="s">
        <v>5</v>
      </c>
      <c r="BI27" t="s">
        <v>1626</v>
      </c>
      <c r="BJ27" t="s">
        <v>5</v>
      </c>
      <c r="BK27" t="s">
        <v>5</v>
      </c>
      <c r="BL27"/>
      <c r="BM27">
        <v>0</v>
      </c>
      <c r="BN27"/>
      <c r="BO27" t="s">
        <v>5</v>
      </c>
      <c r="BP27"/>
      <c r="BQ27"/>
      <c r="BR27"/>
      <c r="BS27"/>
      <c r="BT27" t="s">
        <v>5</v>
      </c>
      <c r="BU27"/>
      <c r="BV27"/>
      <c r="BW27"/>
      <c r="BX27"/>
      <c r="BY27" t="s">
        <v>6</v>
      </c>
      <c r="BZ27" t="s">
        <v>1637</v>
      </c>
      <c r="CA27"/>
    </row>
    <row r="28" spans="1:79" s="6" customFormat="1" ht="15" customHeight="1" x14ac:dyDescent="0.25">
      <c r="A28">
        <v>83</v>
      </c>
      <c r="B28" t="s">
        <v>1792</v>
      </c>
      <c r="C28" t="s">
        <v>1793</v>
      </c>
      <c r="D28" t="s">
        <v>1794</v>
      </c>
      <c r="E28">
        <v>2</v>
      </c>
      <c r="F28" t="s">
        <v>1616</v>
      </c>
      <c r="G28" t="s">
        <v>1795</v>
      </c>
      <c r="H28" t="s">
        <v>1796</v>
      </c>
      <c r="I28" t="s">
        <v>1797</v>
      </c>
      <c r="J28" t="s">
        <v>1691</v>
      </c>
      <c r="K28" t="s">
        <v>1798</v>
      </c>
      <c r="L28" t="s">
        <v>1622</v>
      </c>
      <c r="M28">
        <v>590.462646484375</v>
      </c>
      <c r="N28" t="s">
        <v>6</v>
      </c>
      <c r="O28" t="s">
        <v>5</v>
      </c>
      <c r="P28" t="s">
        <v>5</v>
      </c>
      <c r="Q28" t="s">
        <v>5</v>
      </c>
      <c r="R28" t="s">
        <v>5</v>
      </c>
      <c r="S28" t="s">
        <v>1799</v>
      </c>
      <c r="T28" t="s">
        <v>1800</v>
      </c>
      <c r="U28" t="s">
        <v>5</v>
      </c>
      <c r="V28" t="s">
        <v>50</v>
      </c>
      <c r="W28">
        <v>100000</v>
      </c>
      <c r="X28">
        <v>100000</v>
      </c>
      <c r="Y28" t="s">
        <v>5</v>
      </c>
      <c r="Z28" t="s">
        <v>1625</v>
      </c>
      <c r="AA28"/>
      <c r="AB28">
        <v>113.7918319702148</v>
      </c>
      <c r="AC28">
        <v>0.51256906986236572</v>
      </c>
      <c r="AD28">
        <v>0</v>
      </c>
      <c r="AE28">
        <v>425</v>
      </c>
      <c r="AF28">
        <v>7</v>
      </c>
      <c r="AG28">
        <v>250</v>
      </c>
      <c r="AH28">
        <v>1920</v>
      </c>
      <c r="AI28">
        <v>677</v>
      </c>
      <c r="AJ28">
        <v>2262</v>
      </c>
      <c r="AK28">
        <v>10</v>
      </c>
      <c r="AL28">
        <v>3</v>
      </c>
      <c r="AM28">
        <v>91</v>
      </c>
      <c r="AN28"/>
      <c r="AO28">
        <v>611.719482421875</v>
      </c>
      <c r="AP28"/>
      <c r="AQ28"/>
      <c r="AR28"/>
      <c r="AS28"/>
      <c r="AT28"/>
      <c r="AU28"/>
      <c r="AV28"/>
      <c r="AW28"/>
      <c r="AX28"/>
      <c r="AY28"/>
      <c r="AZ28"/>
      <c r="BA28"/>
      <c r="BB28"/>
      <c r="BC28"/>
      <c r="BD28"/>
      <c r="BE28"/>
      <c r="BF28"/>
      <c r="BG28" t="s">
        <v>1196</v>
      </c>
      <c r="BH28" t="s">
        <v>5</v>
      </c>
      <c r="BI28" t="s">
        <v>1626</v>
      </c>
      <c r="BJ28" t="s">
        <v>5</v>
      </c>
      <c r="BK28" t="s">
        <v>5</v>
      </c>
      <c r="BL28"/>
      <c r="BM28">
        <v>0</v>
      </c>
      <c r="BN28"/>
      <c r="BO28" t="s">
        <v>5</v>
      </c>
      <c r="BP28"/>
      <c r="BQ28"/>
      <c r="BR28"/>
      <c r="BS28"/>
      <c r="BT28" t="s">
        <v>5</v>
      </c>
      <c r="BU28"/>
      <c r="BV28"/>
      <c r="BW28"/>
      <c r="BX28"/>
      <c r="BY28" t="s">
        <v>6</v>
      </c>
      <c r="BZ28" t="s">
        <v>1801</v>
      </c>
      <c r="CA28"/>
    </row>
    <row r="29" spans="1:79" s="6" customFormat="1" ht="15" customHeight="1" x14ac:dyDescent="0.25">
      <c r="A29">
        <v>84</v>
      </c>
      <c r="B29" t="s">
        <v>1802</v>
      </c>
      <c r="C29" t="s">
        <v>1803</v>
      </c>
      <c r="D29" t="s">
        <v>1804</v>
      </c>
      <c r="E29">
        <v>2</v>
      </c>
      <c r="F29" t="s">
        <v>1616</v>
      </c>
      <c r="G29" t="s">
        <v>1680</v>
      </c>
      <c r="H29" t="s">
        <v>1641</v>
      </c>
      <c r="I29" t="s">
        <v>1805</v>
      </c>
      <c r="J29" t="s">
        <v>1806</v>
      </c>
      <c r="K29" t="s">
        <v>1807</v>
      </c>
      <c r="L29" t="s">
        <v>1622</v>
      </c>
      <c r="M29">
        <v>8.3573799133300781</v>
      </c>
      <c r="N29" t="s">
        <v>6</v>
      </c>
      <c r="O29" t="s">
        <v>5</v>
      </c>
      <c r="P29" t="s">
        <v>5</v>
      </c>
      <c r="Q29" t="s">
        <v>5</v>
      </c>
      <c r="R29" t="s">
        <v>5</v>
      </c>
      <c r="S29" t="s">
        <v>1808</v>
      </c>
      <c r="T29" t="s">
        <v>1809</v>
      </c>
      <c r="U29" t="s">
        <v>5</v>
      </c>
      <c r="V29" t="s">
        <v>50</v>
      </c>
      <c r="W29">
        <v>100000</v>
      </c>
      <c r="X29">
        <v>100000</v>
      </c>
      <c r="Y29" t="s">
        <v>5</v>
      </c>
      <c r="Z29" t="s">
        <v>1625</v>
      </c>
      <c r="AA29"/>
      <c r="AB29">
        <v>1.857135057449341</v>
      </c>
      <c r="AC29">
        <v>3.8864191621541977E-2</v>
      </c>
      <c r="AD29">
        <v>0</v>
      </c>
      <c r="AE29">
        <v>79</v>
      </c>
      <c r="AF29">
        <v>16</v>
      </c>
      <c r="AG29">
        <v>56</v>
      </c>
      <c r="AH29">
        <v>827</v>
      </c>
      <c r="AI29">
        <v>580</v>
      </c>
      <c r="AJ29">
        <v>1179</v>
      </c>
      <c r="AK29">
        <v>1</v>
      </c>
      <c r="AL29">
        <v>0</v>
      </c>
      <c r="AM29">
        <v>10</v>
      </c>
      <c r="AN29"/>
      <c r="AO29">
        <v>66.463325500488281</v>
      </c>
      <c r="AP29"/>
      <c r="AQ29"/>
      <c r="AR29"/>
      <c r="AS29"/>
      <c r="AT29"/>
      <c r="AU29"/>
      <c r="AV29"/>
      <c r="AW29"/>
      <c r="AX29"/>
      <c r="AY29"/>
      <c r="AZ29"/>
      <c r="BA29"/>
      <c r="BB29"/>
      <c r="BC29"/>
      <c r="BD29"/>
      <c r="BE29"/>
      <c r="BF29"/>
      <c r="BG29" t="s">
        <v>1196</v>
      </c>
      <c r="BH29" t="s">
        <v>5</v>
      </c>
      <c r="BI29" t="s">
        <v>1626</v>
      </c>
      <c r="BJ29" t="s">
        <v>5</v>
      </c>
      <c r="BK29" t="s">
        <v>5</v>
      </c>
      <c r="BL29"/>
      <c r="BM29">
        <v>0</v>
      </c>
      <c r="BN29"/>
      <c r="BO29" t="s">
        <v>5</v>
      </c>
      <c r="BP29"/>
      <c r="BQ29"/>
      <c r="BR29"/>
      <c r="BS29"/>
      <c r="BT29" t="s">
        <v>5</v>
      </c>
      <c r="BU29"/>
      <c r="BV29"/>
      <c r="BW29"/>
      <c r="BX29"/>
      <c r="BY29" t="s">
        <v>6</v>
      </c>
      <c r="BZ29" t="s">
        <v>1801</v>
      </c>
      <c r="CA29"/>
    </row>
    <row r="30" spans="1:79" s="6" customFormat="1" ht="15" customHeight="1" x14ac:dyDescent="0.25">
      <c r="A30">
        <v>85</v>
      </c>
      <c r="B30" t="s">
        <v>1810</v>
      </c>
      <c r="C30" t="s">
        <v>1811</v>
      </c>
      <c r="D30" t="s">
        <v>1804</v>
      </c>
      <c r="E30">
        <v>2</v>
      </c>
      <c r="F30" t="s">
        <v>1616</v>
      </c>
      <c r="G30" t="s">
        <v>1630</v>
      </c>
      <c r="H30" t="s">
        <v>1812</v>
      </c>
      <c r="I30" t="s">
        <v>1813</v>
      </c>
      <c r="J30" t="s">
        <v>1814</v>
      </c>
      <c r="K30" t="s">
        <v>1815</v>
      </c>
      <c r="L30" t="s">
        <v>1622</v>
      </c>
      <c r="M30">
        <v>1.7842005491256709</v>
      </c>
      <c r="N30" t="s">
        <v>6</v>
      </c>
      <c r="O30" t="s">
        <v>5</v>
      </c>
      <c r="P30" t="s">
        <v>5</v>
      </c>
      <c r="Q30" t="s">
        <v>5</v>
      </c>
      <c r="R30" t="s">
        <v>5</v>
      </c>
      <c r="S30" t="s">
        <v>1816</v>
      </c>
      <c r="T30" t="s">
        <v>1817</v>
      </c>
      <c r="U30" t="s">
        <v>5</v>
      </c>
      <c r="V30" t="s">
        <v>50</v>
      </c>
      <c r="W30">
        <v>100000</v>
      </c>
      <c r="X30">
        <v>100000</v>
      </c>
      <c r="Y30" t="s">
        <v>5</v>
      </c>
      <c r="Z30" t="s">
        <v>1625</v>
      </c>
      <c r="AA30"/>
      <c r="AB30">
        <v>0.124019555747509</v>
      </c>
      <c r="AC30">
        <v>1.655343733727932E-2</v>
      </c>
      <c r="AD30">
        <v>0</v>
      </c>
      <c r="AE30">
        <v>17</v>
      </c>
      <c r="AF30">
        <v>2</v>
      </c>
      <c r="AG30">
        <v>13</v>
      </c>
      <c r="AH30">
        <v>283</v>
      </c>
      <c r="AI30">
        <v>20</v>
      </c>
      <c r="AJ30">
        <v>299</v>
      </c>
      <c r="AK30">
        <v>1</v>
      </c>
      <c r="AL30">
        <v>0</v>
      </c>
      <c r="AM30">
        <v>1</v>
      </c>
      <c r="AN30"/>
      <c r="AO30">
        <v>6.1368775367736816</v>
      </c>
      <c r="AP30"/>
      <c r="AQ30"/>
      <c r="AR30"/>
      <c r="AS30"/>
      <c r="AT30"/>
      <c r="AU30"/>
      <c r="AV30"/>
      <c r="AW30"/>
      <c r="AX30"/>
      <c r="AY30"/>
      <c r="AZ30"/>
      <c r="BA30"/>
      <c r="BB30"/>
      <c r="BC30"/>
      <c r="BD30"/>
      <c r="BE30"/>
      <c r="BF30"/>
      <c r="BG30" t="s">
        <v>1196</v>
      </c>
      <c r="BH30" t="s">
        <v>5</v>
      </c>
      <c r="BI30" t="s">
        <v>1626</v>
      </c>
      <c r="BJ30" t="s">
        <v>5</v>
      </c>
      <c r="BK30" t="s">
        <v>5</v>
      </c>
      <c r="BL30"/>
      <c r="BM30">
        <v>0</v>
      </c>
      <c r="BN30"/>
      <c r="BO30" t="s">
        <v>5</v>
      </c>
      <c r="BP30"/>
      <c r="BQ30"/>
      <c r="BR30"/>
      <c r="BS30"/>
      <c r="BT30" t="s">
        <v>5</v>
      </c>
      <c r="BU30"/>
      <c r="BV30"/>
      <c r="BW30"/>
      <c r="BX30"/>
      <c r="BY30" t="s">
        <v>6</v>
      </c>
      <c r="BZ30" t="s">
        <v>1801</v>
      </c>
      <c r="CA30"/>
    </row>
    <row r="31" spans="1:79" s="6" customFormat="1" ht="15" customHeight="1" x14ac:dyDescent="0.25">
      <c r="A31">
        <v>86</v>
      </c>
      <c r="B31" t="s">
        <v>1818</v>
      </c>
      <c r="C31" t="s">
        <v>1819</v>
      </c>
      <c r="D31" t="s">
        <v>1820</v>
      </c>
      <c r="E31">
        <v>2</v>
      </c>
      <c r="F31" t="s">
        <v>1616</v>
      </c>
      <c r="G31" t="s">
        <v>1630</v>
      </c>
      <c r="H31" t="s">
        <v>1672</v>
      </c>
      <c r="I31" t="s">
        <v>1673</v>
      </c>
      <c r="J31" t="s">
        <v>1674</v>
      </c>
      <c r="K31" t="s">
        <v>1675</v>
      </c>
      <c r="L31" t="s">
        <v>1821</v>
      </c>
      <c r="M31">
        <v>45.871814727783203</v>
      </c>
      <c r="N31" t="s">
        <v>6</v>
      </c>
      <c r="O31" t="s">
        <v>5</v>
      </c>
      <c r="P31" t="s">
        <v>5</v>
      </c>
      <c r="Q31" t="s">
        <v>5</v>
      </c>
      <c r="R31" t="s">
        <v>5</v>
      </c>
      <c r="S31" t="s">
        <v>1676</v>
      </c>
      <c r="T31" t="s">
        <v>1822</v>
      </c>
      <c r="U31" t="s">
        <v>5</v>
      </c>
      <c r="V31" t="s">
        <v>28</v>
      </c>
      <c r="W31">
        <v>250000</v>
      </c>
      <c r="X31">
        <v>250000</v>
      </c>
      <c r="Y31" t="s">
        <v>5</v>
      </c>
      <c r="Z31" t="s">
        <v>1625</v>
      </c>
      <c r="AA31"/>
      <c r="AB31">
        <v>5.9408011436462402</v>
      </c>
      <c r="AC31">
        <v>0.64445430040359497</v>
      </c>
      <c r="AD31">
        <v>0</v>
      </c>
      <c r="AE31">
        <v>772</v>
      </c>
      <c r="AF31">
        <v>123</v>
      </c>
      <c r="AG31">
        <v>553</v>
      </c>
      <c r="AH31">
        <v>5189</v>
      </c>
      <c r="AI31">
        <v>2670</v>
      </c>
      <c r="AJ31">
        <v>7004</v>
      </c>
      <c r="AK31">
        <v>5</v>
      </c>
      <c r="AL31">
        <v>2</v>
      </c>
      <c r="AM31">
        <v>39</v>
      </c>
      <c r="AN31"/>
      <c r="AO31">
        <v>380.56082153320313</v>
      </c>
      <c r="AP31"/>
      <c r="AQ31"/>
      <c r="AR31"/>
      <c r="AS31"/>
      <c r="AT31"/>
      <c r="AU31"/>
      <c r="AV31"/>
      <c r="AW31"/>
      <c r="AX31"/>
      <c r="AY31"/>
      <c r="AZ31"/>
      <c r="BA31"/>
      <c r="BB31"/>
      <c r="BC31"/>
      <c r="BD31"/>
      <c r="BE31"/>
      <c r="BF31"/>
      <c r="BG31" t="s">
        <v>1196</v>
      </c>
      <c r="BH31" t="s">
        <v>5</v>
      </c>
      <c r="BI31" t="s">
        <v>1626</v>
      </c>
      <c r="BJ31" t="s">
        <v>5</v>
      </c>
      <c r="BK31" t="s">
        <v>5</v>
      </c>
      <c r="BL31"/>
      <c r="BM31">
        <v>0</v>
      </c>
      <c r="BN31"/>
      <c r="BO31" t="s">
        <v>5</v>
      </c>
      <c r="BP31"/>
      <c r="BQ31"/>
      <c r="BR31"/>
      <c r="BS31"/>
      <c r="BT31" t="s">
        <v>5</v>
      </c>
      <c r="BU31"/>
      <c r="BV31"/>
      <c r="BW31"/>
      <c r="BX31"/>
      <c r="BY31" t="s">
        <v>6</v>
      </c>
      <c r="BZ31" t="s">
        <v>1801</v>
      </c>
      <c r="CA31"/>
    </row>
    <row r="32" spans="1:79" s="6" customFormat="1" ht="15" customHeight="1" x14ac:dyDescent="0.25">
      <c r="A32">
        <v>87</v>
      </c>
      <c r="B32" t="s">
        <v>1823</v>
      </c>
      <c r="C32" t="s">
        <v>1824</v>
      </c>
      <c r="D32" t="s">
        <v>1825</v>
      </c>
      <c r="E32">
        <v>2</v>
      </c>
      <c r="F32" t="s">
        <v>1616</v>
      </c>
      <c r="G32" t="s">
        <v>1630</v>
      </c>
      <c r="H32" t="s">
        <v>1734</v>
      </c>
      <c r="I32" t="s">
        <v>1735</v>
      </c>
      <c r="J32" t="s">
        <v>1691</v>
      </c>
      <c r="K32" t="s">
        <v>1691</v>
      </c>
      <c r="L32" t="s">
        <v>1826</v>
      </c>
      <c r="M32">
        <v>976.7410888671875</v>
      </c>
      <c r="N32" t="s">
        <v>6</v>
      </c>
      <c r="O32" t="s">
        <v>5</v>
      </c>
      <c r="P32" t="s">
        <v>5</v>
      </c>
      <c r="Q32" t="s">
        <v>5</v>
      </c>
      <c r="R32" t="s">
        <v>5</v>
      </c>
      <c r="S32" t="s">
        <v>1736</v>
      </c>
      <c r="T32" t="s">
        <v>1737</v>
      </c>
      <c r="U32" t="s">
        <v>5</v>
      </c>
      <c r="V32" t="s">
        <v>28</v>
      </c>
      <c r="W32">
        <v>250000</v>
      </c>
      <c r="X32">
        <v>250000</v>
      </c>
      <c r="Y32" t="s">
        <v>5</v>
      </c>
      <c r="Z32" t="s">
        <v>1625</v>
      </c>
      <c r="AA32"/>
      <c r="AB32">
        <v>161.1616516113281</v>
      </c>
      <c r="AC32">
        <v>8.1251916885375977</v>
      </c>
      <c r="AD32">
        <v>0</v>
      </c>
      <c r="AE32">
        <v>2569</v>
      </c>
      <c r="AF32">
        <v>355</v>
      </c>
      <c r="AG32">
        <v>1511</v>
      </c>
      <c r="AH32">
        <v>9464</v>
      </c>
      <c r="AI32">
        <v>4360</v>
      </c>
      <c r="AJ32">
        <v>12470</v>
      </c>
      <c r="AK32">
        <v>23</v>
      </c>
      <c r="AL32">
        <v>8</v>
      </c>
      <c r="AM32">
        <v>181</v>
      </c>
      <c r="AN32"/>
      <c r="AO32">
        <v>10335.0703125</v>
      </c>
      <c r="AP32"/>
      <c r="AQ32"/>
      <c r="AR32"/>
      <c r="AS32"/>
      <c r="AT32"/>
      <c r="AU32"/>
      <c r="AV32"/>
      <c r="AW32"/>
      <c r="AX32"/>
      <c r="AY32"/>
      <c r="AZ32"/>
      <c r="BA32"/>
      <c r="BB32"/>
      <c r="BC32"/>
      <c r="BD32"/>
      <c r="BE32"/>
      <c r="BF32"/>
      <c r="BG32" t="s">
        <v>1196</v>
      </c>
      <c r="BH32" t="s">
        <v>5</v>
      </c>
      <c r="BI32" t="s">
        <v>1626</v>
      </c>
      <c r="BJ32" t="s">
        <v>5</v>
      </c>
      <c r="BK32" t="s">
        <v>5</v>
      </c>
      <c r="BL32"/>
      <c r="BM32">
        <v>0</v>
      </c>
      <c r="BN32"/>
      <c r="BO32" t="s">
        <v>5</v>
      </c>
      <c r="BP32"/>
      <c r="BQ32"/>
      <c r="BR32"/>
      <c r="BS32"/>
      <c r="BT32" t="s">
        <v>5</v>
      </c>
      <c r="BU32"/>
      <c r="BV32"/>
      <c r="BW32"/>
      <c r="BX32"/>
      <c r="BY32" t="s">
        <v>6</v>
      </c>
      <c r="BZ32" t="s">
        <v>1801</v>
      </c>
      <c r="CA32"/>
    </row>
    <row r="33" spans="1:79" s="6" customFormat="1" ht="15" customHeight="1" x14ac:dyDescent="0.25">
      <c r="A33">
        <v>88</v>
      </c>
      <c r="B33" t="s">
        <v>1827</v>
      </c>
      <c r="C33" t="s">
        <v>1828</v>
      </c>
      <c r="D33" t="s">
        <v>1829</v>
      </c>
      <c r="E33">
        <v>2</v>
      </c>
      <c r="F33" t="s">
        <v>1616</v>
      </c>
      <c r="G33" t="s">
        <v>1719</v>
      </c>
      <c r="H33" t="s">
        <v>1631</v>
      </c>
      <c r="I33" t="s">
        <v>1830</v>
      </c>
      <c r="J33" t="s">
        <v>1831</v>
      </c>
      <c r="K33" t="s">
        <v>1832</v>
      </c>
      <c r="L33" t="s">
        <v>1622</v>
      </c>
      <c r="M33">
        <v>9.6717300415039063</v>
      </c>
      <c r="N33" t="s">
        <v>6</v>
      </c>
      <c r="O33" t="s">
        <v>5</v>
      </c>
      <c r="P33" t="s">
        <v>5</v>
      </c>
      <c r="Q33" t="s">
        <v>5</v>
      </c>
      <c r="R33" t="s">
        <v>5</v>
      </c>
      <c r="S33" t="s">
        <v>1833</v>
      </c>
      <c r="T33" t="s">
        <v>1834</v>
      </c>
      <c r="U33" t="s">
        <v>5</v>
      </c>
      <c r="V33" t="s">
        <v>50</v>
      </c>
      <c r="W33">
        <v>75000</v>
      </c>
      <c r="X33">
        <v>75000</v>
      </c>
      <c r="Y33" t="s">
        <v>5</v>
      </c>
      <c r="Z33" t="s">
        <v>1625</v>
      </c>
      <c r="AA33"/>
      <c r="AB33">
        <v>1.6817336082458501</v>
      </c>
      <c r="AC33">
        <v>0.15983794629573819</v>
      </c>
      <c r="AD33">
        <v>0</v>
      </c>
      <c r="AE33">
        <v>151</v>
      </c>
      <c r="AF33">
        <v>47</v>
      </c>
      <c r="AG33">
        <v>87</v>
      </c>
      <c r="AH33">
        <v>1687</v>
      </c>
      <c r="AI33">
        <v>291</v>
      </c>
      <c r="AJ33">
        <v>1898</v>
      </c>
      <c r="AK33">
        <v>3</v>
      </c>
      <c r="AL33">
        <v>16</v>
      </c>
      <c r="AM33">
        <v>8</v>
      </c>
      <c r="AN33"/>
      <c r="AO33">
        <v>91.232894897460938</v>
      </c>
      <c r="AP33"/>
      <c r="AQ33"/>
      <c r="AR33"/>
      <c r="AS33"/>
      <c r="AT33"/>
      <c r="AU33"/>
      <c r="AV33"/>
      <c r="AW33"/>
      <c r="AX33"/>
      <c r="AY33"/>
      <c r="AZ33"/>
      <c r="BA33"/>
      <c r="BB33"/>
      <c r="BC33"/>
      <c r="BD33"/>
      <c r="BE33"/>
      <c r="BF33"/>
      <c r="BG33" t="s">
        <v>1196</v>
      </c>
      <c r="BH33" t="s">
        <v>5</v>
      </c>
      <c r="BI33" t="s">
        <v>1626</v>
      </c>
      <c r="BJ33" t="s">
        <v>5</v>
      </c>
      <c r="BK33" t="s">
        <v>5</v>
      </c>
      <c r="BL33"/>
      <c r="BM33">
        <v>0</v>
      </c>
      <c r="BN33"/>
      <c r="BO33" t="s">
        <v>5</v>
      </c>
      <c r="BP33"/>
      <c r="BQ33"/>
      <c r="BR33"/>
      <c r="BS33"/>
      <c r="BT33" t="s">
        <v>5</v>
      </c>
      <c r="BU33"/>
      <c r="BV33"/>
      <c r="BW33"/>
      <c r="BX33"/>
      <c r="BY33" t="s">
        <v>6</v>
      </c>
      <c r="BZ33" t="s">
        <v>1801</v>
      </c>
      <c r="CA33"/>
    </row>
    <row r="34" spans="1:79" s="6" customFormat="1" ht="15" customHeight="1" x14ac:dyDescent="0.25">
      <c r="A34">
        <v>89</v>
      </c>
      <c r="B34" t="s">
        <v>1835</v>
      </c>
      <c r="C34" t="s">
        <v>1836</v>
      </c>
      <c r="D34" t="s">
        <v>1837</v>
      </c>
      <c r="E34">
        <v>2</v>
      </c>
      <c r="F34" t="s">
        <v>1616</v>
      </c>
      <c r="G34" t="s">
        <v>1719</v>
      </c>
      <c r="H34" t="s">
        <v>1720</v>
      </c>
      <c r="I34" t="s">
        <v>1721</v>
      </c>
      <c r="J34" t="s">
        <v>1691</v>
      </c>
      <c r="K34" t="s">
        <v>1691</v>
      </c>
      <c r="L34" t="s">
        <v>1622</v>
      </c>
      <c r="M34">
        <v>897.031494140625</v>
      </c>
      <c r="N34" t="s">
        <v>6</v>
      </c>
      <c r="O34" t="s">
        <v>5</v>
      </c>
      <c r="P34" t="s">
        <v>5</v>
      </c>
      <c r="Q34" t="s">
        <v>5</v>
      </c>
      <c r="R34" t="s">
        <v>5</v>
      </c>
      <c r="S34" t="s">
        <v>1722</v>
      </c>
      <c r="T34" t="s">
        <v>1723</v>
      </c>
      <c r="U34" t="s">
        <v>5</v>
      </c>
      <c r="V34" t="s">
        <v>50</v>
      </c>
      <c r="W34">
        <v>75000</v>
      </c>
      <c r="X34">
        <v>75000</v>
      </c>
      <c r="Y34" t="s">
        <v>5</v>
      </c>
      <c r="Z34" t="s">
        <v>1625</v>
      </c>
      <c r="AA34"/>
      <c r="AB34">
        <v>227.00555419921881</v>
      </c>
      <c r="AC34">
        <v>15.96621131896973</v>
      </c>
      <c r="AD34">
        <v>0</v>
      </c>
      <c r="AE34">
        <v>1077</v>
      </c>
      <c r="AF34">
        <v>179</v>
      </c>
      <c r="AG34">
        <v>709</v>
      </c>
      <c r="AH34">
        <v>2014</v>
      </c>
      <c r="AI34">
        <v>1328</v>
      </c>
      <c r="AJ34">
        <v>3040</v>
      </c>
      <c r="AK34">
        <v>18</v>
      </c>
      <c r="AL34">
        <v>26</v>
      </c>
      <c r="AM34">
        <v>170</v>
      </c>
      <c r="AN34"/>
      <c r="AO34">
        <v>37510.09375</v>
      </c>
      <c r="AP34"/>
      <c r="AQ34"/>
      <c r="AR34"/>
      <c r="AS34"/>
      <c r="AT34"/>
      <c r="AU34"/>
      <c r="AV34"/>
      <c r="AW34"/>
      <c r="AX34"/>
      <c r="AY34"/>
      <c r="AZ34"/>
      <c r="BA34"/>
      <c r="BB34"/>
      <c r="BC34"/>
      <c r="BD34"/>
      <c r="BE34"/>
      <c r="BF34"/>
      <c r="BG34" t="s">
        <v>1196</v>
      </c>
      <c r="BH34" t="s">
        <v>5</v>
      </c>
      <c r="BI34" t="s">
        <v>1626</v>
      </c>
      <c r="BJ34" t="s">
        <v>5</v>
      </c>
      <c r="BK34" t="s">
        <v>5</v>
      </c>
      <c r="BL34"/>
      <c r="BM34">
        <v>0</v>
      </c>
      <c r="BN34"/>
      <c r="BO34" t="s">
        <v>5</v>
      </c>
      <c r="BP34"/>
      <c r="BQ34"/>
      <c r="BR34"/>
      <c r="BS34"/>
      <c r="BT34" t="s">
        <v>5</v>
      </c>
      <c r="BU34"/>
      <c r="BV34"/>
      <c r="BW34"/>
      <c r="BX34"/>
      <c r="BY34" t="s">
        <v>6</v>
      </c>
      <c r="BZ34" t="s">
        <v>1801</v>
      </c>
      <c r="CA34"/>
    </row>
    <row r="35" spans="1:79" s="6" customFormat="1" ht="15" customHeight="1" x14ac:dyDescent="0.25">
      <c r="A35">
        <v>90</v>
      </c>
      <c r="B35" t="s">
        <v>1838</v>
      </c>
      <c r="C35" t="s">
        <v>1839</v>
      </c>
      <c r="D35" t="s">
        <v>1840</v>
      </c>
      <c r="E35">
        <v>2</v>
      </c>
      <c r="F35" t="s">
        <v>1616</v>
      </c>
      <c r="G35" t="s">
        <v>1630</v>
      </c>
      <c r="H35" t="s">
        <v>1841</v>
      </c>
      <c r="I35" t="s">
        <v>1842</v>
      </c>
      <c r="J35" t="s">
        <v>1843</v>
      </c>
      <c r="K35" t="s">
        <v>1844</v>
      </c>
      <c r="L35" t="s">
        <v>1845</v>
      </c>
      <c r="M35">
        <v>1.054380536079407</v>
      </c>
      <c r="N35" t="s">
        <v>6</v>
      </c>
      <c r="O35" t="s">
        <v>5</v>
      </c>
      <c r="P35" t="s">
        <v>5</v>
      </c>
      <c r="Q35" t="s">
        <v>5</v>
      </c>
      <c r="R35" t="s">
        <v>5</v>
      </c>
      <c r="S35" t="s">
        <v>1846</v>
      </c>
      <c r="T35" t="s">
        <v>1847</v>
      </c>
      <c r="U35" t="s">
        <v>5</v>
      </c>
      <c r="V35" t="s">
        <v>98</v>
      </c>
      <c r="W35">
        <v>100000</v>
      </c>
      <c r="X35">
        <v>100000</v>
      </c>
      <c r="Y35" t="s">
        <v>5</v>
      </c>
      <c r="Z35" t="s">
        <v>1625</v>
      </c>
      <c r="AA35"/>
      <c r="AB35">
        <v>0.12939009070396421</v>
      </c>
      <c r="AC35">
        <v>1.110872160643339E-2</v>
      </c>
      <c r="AD35">
        <v>0</v>
      </c>
      <c r="AE35">
        <v>6</v>
      </c>
      <c r="AF35">
        <v>1</v>
      </c>
      <c r="AG35">
        <v>5</v>
      </c>
      <c r="AH35">
        <v>0</v>
      </c>
      <c r="AI35">
        <v>2</v>
      </c>
      <c r="AJ35">
        <v>2</v>
      </c>
      <c r="AK35">
        <v>0</v>
      </c>
      <c r="AL35">
        <v>0</v>
      </c>
      <c r="AM35">
        <v>1</v>
      </c>
      <c r="AN35"/>
      <c r="AO35">
        <v>3.107637882232666</v>
      </c>
      <c r="AP35"/>
      <c r="AQ35"/>
      <c r="AR35"/>
      <c r="AS35"/>
      <c r="AT35"/>
      <c r="AU35"/>
      <c r="AV35"/>
      <c r="AW35"/>
      <c r="AX35"/>
      <c r="AY35"/>
      <c r="AZ35"/>
      <c r="BA35"/>
      <c r="BB35"/>
      <c r="BC35"/>
      <c r="BD35"/>
      <c r="BE35"/>
      <c r="BF35"/>
      <c r="BG35" t="s">
        <v>1196</v>
      </c>
      <c r="BH35" t="s">
        <v>5</v>
      </c>
      <c r="BI35" t="s">
        <v>1626</v>
      </c>
      <c r="BJ35" t="s">
        <v>5</v>
      </c>
      <c r="BK35" t="s">
        <v>5</v>
      </c>
      <c r="BL35"/>
      <c r="BM35">
        <v>0</v>
      </c>
      <c r="BN35"/>
      <c r="BO35" t="s">
        <v>5</v>
      </c>
      <c r="BP35"/>
      <c r="BQ35"/>
      <c r="BR35"/>
      <c r="BS35"/>
      <c r="BT35" t="s">
        <v>5</v>
      </c>
      <c r="BU35"/>
      <c r="BV35"/>
      <c r="BW35"/>
      <c r="BX35"/>
      <c r="BY35" t="s">
        <v>6</v>
      </c>
      <c r="BZ35" t="s">
        <v>1801</v>
      </c>
      <c r="CA35"/>
    </row>
    <row r="36" spans="1:79" s="6" customFormat="1" ht="15" customHeight="1" x14ac:dyDescent="0.25">
      <c r="A36">
        <v>91</v>
      </c>
      <c r="B36" t="s">
        <v>1848</v>
      </c>
      <c r="C36" t="s">
        <v>1849</v>
      </c>
      <c r="D36" t="s">
        <v>1850</v>
      </c>
      <c r="E36">
        <v>2</v>
      </c>
      <c r="F36" t="s">
        <v>1616</v>
      </c>
      <c r="G36" t="s">
        <v>1786</v>
      </c>
      <c r="H36" t="s">
        <v>1851</v>
      </c>
      <c r="I36" t="s">
        <v>1852</v>
      </c>
      <c r="J36" t="s">
        <v>1853</v>
      </c>
      <c r="K36" t="s">
        <v>1854</v>
      </c>
      <c r="L36" t="s">
        <v>1622</v>
      </c>
      <c r="M36">
        <v>0.78568011522293091</v>
      </c>
      <c r="N36" t="s">
        <v>6</v>
      </c>
      <c r="O36" t="s">
        <v>5</v>
      </c>
      <c r="P36" t="s">
        <v>5</v>
      </c>
      <c r="Q36" t="s">
        <v>5</v>
      </c>
      <c r="R36" t="s">
        <v>5</v>
      </c>
      <c r="S36" t="s">
        <v>1790</v>
      </c>
      <c r="T36" t="s">
        <v>1855</v>
      </c>
      <c r="U36" t="s">
        <v>5</v>
      </c>
      <c r="V36" t="s">
        <v>50</v>
      </c>
      <c r="W36">
        <v>50000</v>
      </c>
      <c r="X36">
        <v>50000</v>
      </c>
      <c r="Y36" t="s">
        <v>5</v>
      </c>
      <c r="Z36" t="s">
        <v>1625</v>
      </c>
      <c r="AA36"/>
      <c r="AB36">
        <v>9.6186161041259766E-2</v>
      </c>
      <c r="AC36">
        <v>6.1376304365694523E-3</v>
      </c>
      <c r="AD36">
        <v>0</v>
      </c>
      <c r="AE36">
        <v>4</v>
      </c>
      <c r="AF36">
        <v>0</v>
      </c>
      <c r="AG36">
        <v>3</v>
      </c>
      <c r="AH36">
        <v>0</v>
      </c>
      <c r="AI36">
        <v>0</v>
      </c>
      <c r="AJ36">
        <v>0</v>
      </c>
      <c r="AK36">
        <v>1</v>
      </c>
      <c r="AL36">
        <v>0</v>
      </c>
      <c r="AM36">
        <v>1</v>
      </c>
      <c r="AN36"/>
      <c r="AO36">
        <v>0.32938718795776373</v>
      </c>
      <c r="AP36"/>
      <c r="AQ36"/>
      <c r="AR36"/>
      <c r="AS36"/>
      <c r="AT36"/>
      <c r="AU36"/>
      <c r="AV36"/>
      <c r="AW36"/>
      <c r="AX36"/>
      <c r="AY36"/>
      <c r="AZ36"/>
      <c r="BA36"/>
      <c r="BB36"/>
      <c r="BC36"/>
      <c r="BD36"/>
      <c r="BE36"/>
      <c r="BF36"/>
      <c r="BG36" t="s">
        <v>1196</v>
      </c>
      <c r="BH36" t="s">
        <v>5</v>
      </c>
      <c r="BI36" t="s">
        <v>1626</v>
      </c>
      <c r="BJ36" t="s">
        <v>5</v>
      </c>
      <c r="BK36" t="s">
        <v>5</v>
      </c>
      <c r="BL36"/>
      <c r="BM36">
        <v>0</v>
      </c>
      <c r="BN36"/>
      <c r="BO36" t="s">
        <v>5</v>
      </c>
      <c r="BP36"/>
      <c r="BQ36"/>
      <c r="BR36"/>
      <c r="BS36"/>
      <c r="BT36" t="s">
        <v>5</v>
      </c>
      <c r="BU36"/>
      <c r="BV36"/>
      <c r="BW36"/>
      <c r="BX36"/>
      <c r="BY36" t="s">
        <v>6</v>
      </c>
      <c r="BZ36" t="s">
        <v>1801</v>
      </c>
      <c r="CA36"/>
    </row>
    <row r="37" spans="1:79" s="6" customFormat="1" ht="15" customHeight="1" x14ac:dyDescent="0.25">
      <c r="A37">
        <v>92</v>
      </c>
      <c r="B37" t="s">
        <v>1856</v>
      </c>
      <c r="C37" t="s">
        <v>1857</v>
      </c>
      <c r="D37" t="s">
        <v>1615</v>
      </c>
      <c r="E37">
        <v>2</v>
      </c>
      <c r="F37" t="s">
        <v>1616</v>
      </c>
      <c r="G37" t="s">
        <v>1795</v>
      </c>
      <c r="H37" t="s">
        <v>1796</v>
      </c>
      <c r="I37" t="s">
        <v>1797</v>
      </c>
      <c r="J37" t="s">
        <v>1691</v>
      </c>
      <c r="K37" t="s">
        <v>1798</v>
      </c>
      <c r="L37" t="s">
        <v>1622</v>
      </c>
      <c r="M37">
        <v>590.462646484375</v>
      </c>
      <c r="N37" t="s">
        <v>6</v>
      </c>
      <c r="O37" t="s">
        <v>5</v>
      </c>
      <c r="P37" t="s">
        <v>5</v>
      </c>
      <c r="Q37" t="s">
        <v>5</v>
      </c>
      <c r="R37" t="s">
        <v>5</v>
      </c>
      <c r="S37" t="s">
        <v>1799</v>
      </c>
      <c r="T37" t="s">
        <v>1800</v>
      </c>
      <c r="U37" t="s">
        <v>5</v>
      </c>
      <c r="V37" t="s">
        <v>50</v>
      </c>
      <c r="W37">
        <v>100000</v>
      </c>
      <c r="X37">
        <v>100000</v>
      </c>
      <c r="Y37" t="s">
        <v>5</v>
      </c>
      <c r="Z37" t="s">
        <v>1625</v>
      </c>
      <c r="AA37"/>
      <c r="AB37">
        <v>113.7918319702148</v>
      </c>
      <c r="AC37">
        <v>0.51256906986236572</v>
      </c>
      <c r="AD37">
        <v>0</v>
      </c>
      <c r="AE37">
        <v>425</v>
      </c>
      <c r="AF37">
        <v>7</v>
      </c>
      <c r="AG37">
        <v>250</v>
      </c>
      <c r="AH37">
        <v>1920</v>
      </c>
      <c r="AI37">
        <v>677</v>
      </c>
      <c r="AJ37">
        <v>2262</v>
      </c>
      <c r="AK37">
        <v>10</v>
      </c>
      <c r="AL37">
        <v>3</v>
      </c>
      <c r="AM37">
        <v>91</v>
      </c>
      <c r="AN37"/>
      <c r="AO37">
        <v>611.719482421875</v>
      </c>
      <c r="AP37"/>
      <c r="AQ37"/>
      <c r="AR37"/>
      <c r="AS37"/>
      <c r="AT37"/>
      <c r="AU37"/>
      <c r="AV37"/>
      <c r="AW37"/>
      <c r="AX37"/>
      <c r="AY37"/>
      <c r="AZ37"/>
      <c r="BA37"/>
      <c r="BB37"/>
      <c r="BC37"/>
      <c r="BD37"/>
      <c r="BE37"/>
      <c r="BF37"/>
      <c r="BG37" t="s">
        <v>1196</v>
      </c>
      <c r="BH37" t="s">
        <v>5</v>
      </c>
      <c r="BI37" t="s">
        <v>1626</v>
      </c>
      <c r="BJ37" t="s">
        <v>5</v>
      </c>
      <c r="BK37" t="s">
        <v>5</v>
      </c>
      <c r="BL37"/>
      <c r="BM37">
        <v>0</v>
      </c>
      <c r="BN37"/>
      <c r="BO37" t="s">
        <v>5</v>
      </c>
      <c r="BP37"/>
      <c r="BQ37"/>
      <c r="BR37"/>
      <c r="BS37"/>
      <c r="BT37" t="s">
        <v>5</v>
      </c>
      <c r="BU37"/>
      <c r="BV37"/>
      <c r="BW37"/>
      <c r="BX37"/>
      <c r="BY37" t="s">
        <v>6</v>
      </c>
      <c r="BZ37" t="s">
        <v>1637</v>
      </c>
      <c r="CA37"/>
    </row>
    <row r="38" spans="1:79" s="23" customFormat="1" ht="15" customHeight="1" x14ac:dyDescent="0.25">
      <c r="A38">
        <v>93</v>
      </c>
      <c r="B38" t="s">
        <v>1858</v>
      </c>
      <c r="C38" t="s">
        <v>1859</v>
      </c>
      <c r="D38" t="s">
        <v>1615</v>
      </c>
      <c r="E38">
        <v>2</v>
      </c>
      <c r="F38" t="s">
        <v>1616</v>
      </c>
      <c r="G38" t="s">
        <v>1630</v>
      </c>
      <c r="H38" t="s">
        <v>1812</v>
      </c>
      <c r="I38" t="s">
        <v>1860</v>
      </c>
      <c r="J38" t="s">
        <v>1861</v>
      </c>
      <c r="K38" t="s">
        <v>1862</v>
      </c>
      <c r="L38" t="s">
        <v>1622</v>
      </c>
      <c r="M38">
        <v>1.420174837112427</v>
      </c>
      <c r="N38" t="s">
        <v>6</v>
      </c>
      <c r="O38" t="s">
        <v>5</v>
      </c>
      <c r="P38" t="s">
        <v>5</v>
      </c>
      <c r="Q38" t="s">
        <v>5</v>
      </c>
      <c r="R38" t="s">
        <v>5</v>
      </c>
      <c r="S38" t="s">
        <v>1863</v>
      </c>
      <c r="T38" t="s">
        <v>1864</v>
      </c>
      <c r="U38" t="s">
        <v>5</v>
      </c>
      <c r="V38" t="s">
        <v>50</v>
      </c>
      <c r="W38">
        <v>100000</v>
      </c>
      <c r="X38">
        <v>100000</v>
      </c>
      <c r="Y38" t="s">
        <v>5</v>
      </c>
      <c r="Z38" t="s">
        <v>1625</v>
      </c>
      <c r="AA38"/>
      <c r="AB38">
        <v>4.1391108185052872E-2</v>
      </c>
      <c r="AC38">
        <v>1.105933100916445E-3</v>
      </c>
      <c r="AD38">
        <v>0</v>
      </c>
      <c r="AE38">
        <v>1</v>
      </c>
      <c r="AF38">
        <v>0</v>
      </c>
      <c r="AG38">
        <v>1</v>
      </c>
      <c r="AH38">
        <v>1</v>
      </c>
      <c r="AI38">
        <v>3</v>
      </c>
      <c r="AJ38">
        <v>3</v>
      </c>
      <c r="AK38">
        <v>0</v>
      </c>
      <c r="AL38">
        <v>0</v>
      </c>
      <c r="AM38">
        <v>0</v>
      </c>
      <c r="AN38"/>
      <c r="AO38">
        <v>3.8855686187744141</v>
      </c>
      <c r="AP38"/>
      <c r="AQ38"/>
      <c r="AR38"/>
      <c r="AS38"/>
      <c r="AT38"/>
      <c r="AU38"/>
      <c r="AV38"/>
      <c r="AW38"/>
      <c r="AX38"/>
      <c r="AY38"/>
      <c r="AZ38"/>
      <c r="BA38"/>
      <c r="BB38"/>
      <c r="BC38"/>
      <c r="BD38"/>
      <c r="BE38"/>
      <c r="BF38"/>
      <c r="BG38" t="s">
        <v>1196</v>
      </c>
      <c r="BH38" t="s">
        <v>5</v>
      </c>
      <c r="BI38" t="s">
        <v>1626</v>
      </c>
      <c r="BJ38" t="s">
        <v>5</v>
      </c>
      <c r="BK38" t="s">
        <v>5</v>
      </c>
      <c r="BL38"/>
      <c r="BM38">
        <v>0</v>
      </c>
      <c r="BN38"/>
      <c r="BO38" t="s">
        <v>5</v>
      </c>
      <c r="BP38"/>
      <c r="BQ38"/>
      <c r="BR38"/>
      <c r="BS38"/>
      <c r="BT38" t="s">
        <v>5</v>
      </c>
      <c r="BU38"/>
      <c r="BV38"/>
      <c r="BW38"/>
      <c r="BX38"/>
      <c r="BY38" t="s">
        <v>6</v>
      </c>
      <c r="BZ38" t="s">
        <v>1637</v>
      </c>
      <c r="CA38"/>
    </row>
    <row r="39" spans="1:79" s="23" customFormat="1" ht="15" customHeight="1" x14ac:dyDescent="0.25">
      <c r="A39">
        <v>94</v>
      </c>
      <c r="B39" t="s">
        <v>1865</v>
      </c>
      <c r="C39" t="s">
        <v>1866</v>
      </c>
      <c r="D39" t="s">
        <v>1867</v>
      </c>
      <c r="E39">
        <v>2</v>
      </c>
      <c r="F39" t="s">
        <v>1868</v>
      </c>
      <c r="G39" t="s">
        <v>1869</v>
      </c>
      <c r="H39" t="s">
        <v>1870</v>
      </c>
      <c r="I39"/>
      <c r="J39" t="s">
        <v>1691</v>
      </c>
      <c r="K39" t="s">
        <v>1691</v>
      </c>
      <c r="L39" t="s">
        <v>1871</v>
      </c>
      <c r="M39">
        <v>9160.388671875</v>
      </c>
      <c r="N39" t="s">
        <v>6</v>
      </c>
      <c r="O39" t="s">
        <v>5</v>
      </c>
      <c r="P39" t="s">
        <v>5</v>
      </c>
      <c r="Q39" t="s">
        <v>5</v>
      </c>
      <c r="R39" t="s">
        <v>5</v>
      </c>
      <c r="S39" t="s">
        <v>1872</v>
      </c>
      <c r="T39" t="s">
        <v>1873</v>
      </c>
      <c r="U39" t="s">
        <v>5</v>
      </c>
      <c r="V39" t="s">
        <v>50</v>
      </c>
      <c r="W39">
        <v>500000</v>
      </c>
      <c r="X39">
        <v>500000</v>
      </c>
      <c r="Y39" t="s">
        <v>5</v>
      </c>
      <c r="Z39" t="s">
        <v>1625</v>
      </c>
      <c r="AA39"/>
      <c r="AB39">
        <v>2820.708251953125</v>
      </c>
      <c r="AC39">
        <v>115.15859222412109</v>
      </c>
      <c r="AD39">
        <v>0</v>
      </c>
      <c r="AE39">
        <v>13438</v>
      </c>
      <c r="AF39">
        <v>1585</v>
      </c>
      <c r="AG39">
        <v>8069</v>
      </c>
      <c r="AH39">
        <v>37615</v>
      </c>
      <c r="AI39">
        <v>20723</v>
      </c>
      <c r="AJ39">
        <v>51360</v>
      </c>
      <c r="AK39">
        <v>159</v>
      </c>
      <c r="AL39">
        <v>116</v>
      </c>
      <c r="AM39">
        <v>1924</v>
      </c>
      <c r="AN39"/>
      <c r="AO39">
        <v>180986.3125</v>
      </c>
      <c r="AP39"/>
      <c r="AQ39"/>
      <c r="AR39"/>
      <c r="AS39"/>
      <c r="AT39"/>
      <c r="AU39"/>
      <c r="AV39"/>
      <c r="AW39"/>
      <c r="AX39"/>
      <c r="AY39"/>
      <c r="AZ39"/>
      <c r="BA39"/>
      <c r="BB39"/>
      <c r="BC39"/>
      <c r="BD39"/>
      <c r="BE39"/>
      <c r="BF39"/>
      <c r="BG39" t="s">
        <v>1597</v>
      </c>
      <c r="BH39" t="s">
        <v>5</v>
      </c>
      <c r="BI39" t="s">
        <v>1626</v>
      </c>
      <c r="BJ39" t="s">
        <v>5</v>
      </c>
      <c r="BK39" t="s">
        <v>5</v>
      </c>
      <c r="BL39"/>
      <c r="BM39">
        <v>0</v>
      </c>
      <c r="BN39"/>
      <c r="BO39" t="s">
        <v>5</v>
      </c>
      <c r="BP39"/>
      <c r="BQ39"/>
      <c r="BR39"/>
      <c r="BS39"/>
      <c r="BT39" t="s">
        <v>5</v>
      </c>
      <c r="BU39"/>
      <c r="BV39"/>
      <c r="BW39"/>
      <c r="BX39"/>
      <c r="BY39" t="s">
        <v>6</v>
      </c>
      <c r="BZ39" t="s">
        <v>1801</v>
      </c>
      <c r="CA39"/>
    </row>
    <row r="40" spans="1:79" s="6" customFormat="1" ht="15" customHeight="1" x14ac:dyDescent="0.25">
      <c r="A40">
        <v>95</v>
      </c>
      <c r="B40" t="s">
        <v>1874</v>
      </c>
      <c r="C40" t="s">
        <v>1875</v>
      </c>
      <c r="D40" t="s">
        <v>1876</v>
      </c>
      <c r="E40">
        <v>2</v>
      </c>
      <c r="F40" t="s">
        <v>1616</v>
      </c>
      <c r="G40" t="s">
        <v>1869</v>
      </c>
      <c r="H40" t="s">
        <v>1870</v>
      </c>
      <c r="I40"/>
      <c r="J40" t="s">
        <v>1691</v>
      </c>
      <c r="K40" t="s">
        <v>1691</v>
      </c>
      <c r="L40" t="s">
        <v>1877</v>
      </c>
      <c r="M40">
        <v>9160.388671875</v>
      </c>
      <c r="N40" t="s">
        <v>6</v>
      </c>
      <c r="O40" t="s">
        <v>5</v>
      </c>
      <c r="P40" t="s">
        <v>5</v>
      </c>
      <c r="Q40" t="s">
        <v>5</v>
      </c>
      <c r="R40" t="s">
        <v>5</v>
      </c>
      <c r="S40" t="s">
        <v>1872</v>
      </c>
      <c r="T40" t="s">
        <v>1873</v>
      </c>
      <c r="U40" t="s">
        <v>5</v>
      </c>
      <c r="V40" t="s">
        <v>13</v>
      </c>
      <c r="W40">
        <v>100000</v>
      </c>
      <c r="X40">
        <v>100000</v>
      </c>
      <c r="Y40" t="s">
        <v>5</v>
      </c>
      <c r="Z40" t="s">
        <v>1625</v>
      </c>
      <c r="AA40"/>
      <c r="AB40">
        <v>2820.708251953125</v>
      </c>
      <c r="AC40">
        <v>115.15859222412109</v>
      </c>
      <c r="AD40">
        <v>0</v>
      </c>
      <c r="AE40">
        <v>13438</v>
      </c>
      <c r="AF40">
        <v>1585</v>
      </c>
      <c r="AG40">
        <v>8069</v>
      </c>
      <c r="AH40">
        <v>37615</v>
      </c>
      <c r="AI40">
        <v>20723</v>
      </c>
      <c r="AJ40">
        <v>51360</v>
      </c>
      <c r="AK40">
        <v>159</v>
      </c>
      <c r="AL40">
        <v>116</v>
      </c>
      <c r="AM40">
        <v>1924</v>
      </c>
      <c r="AN40"/>
      <c r="AO40">
        <v>180986.3125</v>
      </c>
      <c r="AP40"/>
      <c r="AQ40"/>
      <c r="AR40"/>
      <c r="AS40"/>
      <c r="AT40"/>
      <c r="AU40"/>
      <c r="AV40"/>
      <c r="AW40"/>
      <c r="AX40"/>
      <c r="AY40"/>
      <c r="AZ40"/>
      <c r="BA40"/>
      <c r="BB40"/>
      <c r="BC40"/>
      <c r="BD40"/>
      <c r="BE40"/>
      <c r="BF40"/>
      <c r="BG40" t="s">
        <v>1196</v>
      </c>
      <c r="BH40" t="s">
        <v>5</v>
      </c>
      <c r="BI40" t="s">
        <v>1626</v>
      </c>
      <c r="BJ40" t="s">
        <v>5</v>
      </c>
      <c r="BK40" t="s">
        <v>5</v>
      </c>
      <c r="BL40"/>
      <c r="BM40">
        <v>0</v>
      </c>
      <c r="BN40"/>
      <c r="BO40" t="s">
        <v>5</v>
      </c>
      <c r="BP40"/>
      <c r="BQ40"/>
      <c r="BR40"/>
      <c r="BS40"/>
      <c r="BT40" t="s">
        <v>5</v>
      </c>
      <c r="BU40"/>
      <c r="BV40"/>
      <c r="BW40"/>
      <c r="BX40"/>
      <c r="BY40" t="s">
        <v>6</v>
      </c>
      <c r="BZ40" t="s">
        <v>1801</v>
      </c>
      <c r="CA40"/>
    </row>
    <row r="41" spans="1:79" s="6" customFormat="1" ht="15" customHeight="1" x14ac:dyDescent="0.25">
      <c r="A41">
        <v>96</v>
      </c>
      <c r="B41" t="s">
        <v>1878</v>
      </c>
      <c r="C41" t="s">
        <v>1879</v>
      </c>
      <c r="D41" t="s">
        <v>1880</v>
      </c>
      <c r="E41">
        <v>2</v>
      </c>
      <c r="F41" t="s">
        <v>1616</v>
      </c>
      <c r="G41" t="s">
        <v>1869</v>
      </c>
      <c r="H41" t="s">
        <v>1870</v>
      </c>
      <c r="I41"/>
      <c r="J41" t="s">
        <v>1691</v>
      </c>
      <c r="K41" t="s">
        <v>1691</v>
      </c>
      <c r="L41" t="s">
        <v>1877</v>
      </c>
      <c r="M41">
        <v>9160.388671875</v>
      </c>
      <c r="N41" t="s">
        <v>6</v>
      </c>
      <c r="O41" t="s">
        <v>5</v>
      </c>
      <c r="P41" t="s">
        <v>5</v>
      </c>
      <c r="Q41" t="s">
        <v>5</v>
      </c>
      <c r="R41" t="s">
        <v>5</v>
      </c>
      <c r="S41" t="s">
        <v>1872</v>
      </c>
      <c r="T41" t="s">
        <v>1873</v>
      </c>
      <c r="U41" t="s">
        <v>5</v>
      </c>
      <c r="V41" t="s">
        <v>13</v>
      </c>
      <c r="W41">
        <v>100000</v>
      </c>
      <c r="X41">
        <v>100000</v>
      </c>
      <c r="Y41" t="s">
        <v>5</v>
      </c>
      <c r="Z41" t="s">
        <v>1625</v>
      </c>
      <c r="AA41"/>
      <c r="AB41">
        <v>2820.708251953125</v>
      </c>
      <c r="AC41">
        <v>115.15859222412109</v>
      </c>
      <c r="AD41">
        <v>0</v>
      </c>
      <c r="AE41">
        <v>13438</v>
      </c>
      <c r="AF41">
        <v>1585</v>
      </c>
      <c r="AG41">
        <v>8069</v>
      </c>
      <c r="AH41">
        <v>37615</v>
      </c>
      <c r="AI41">
        <v>20723</v>
      </c>
      <c r="AJ41">
        <v>51360</v>
      </c>
      <c r="AK41">
        <v>159</v>
      </c>
      <c r="AL41">
        <v>116</v>
      </c>
      <c r="AM41">
        <v>1924</v>
      </c>
      <c r="AN41"/>
      <c r="AO41">
        <v>180986.3125</v>
      </c>
      <c r="AP41"/>
      <c r="AQ41"/>
      <c r="AR41"/>
      <c r="AS41"/>
      <c r="AT41"/>
      <c r="AU41"/>
      <c r="AV41"/>
      <c r="AW41"/>
      <c r="AX41"/>
      <c r="AY41"/>
      <c r="AZ41"/>
      <c r="BA41"/>
      <c r="BB41"/>
      <c r="BC41"/>
      <c r="BD41"/>
      <c r="BE41"/>
      <c r="BF41"/>
      <c r="BG41" t="s">
        <v>1196</v>
      </c>
      <c r="BH41" t="s">
        <v>5</v>
      </c>
      <c r="BI41" t="s">
        <v>1626</v>
      </c>
      <c r="BJ41" t="s">
        <v>5</v>
      </c>
      <c r="BK41" t="s">
        <v>5</v>
      </c>
      <c r="BL41"/>
      <c r="BM41">
        <v>0</v>
      </c>
      <c r="BN41"/>
      <c r="BO41" t="s">
        <v>5</v>
      </c>
      <c r="BP41"/>
      <c r="BQ41"/>
      <c r="BR41"/>
      <c r="BS41"/>
      <c r="BT41" t="s">
        <v>5</v>
      </c>
      <c r="BU41"/>
      <c r="BV41"/>
      <c r="BW41"/>
      <c r="BX41"/>
      <c r="BY41" t="s">
        <v>6</v>
      </c>
      <c r="BZ41" t="s">
        <v>1801</v>
      </c>
      <c r="CA41"/>
    </row>
    <row r="42" spans="1:79" s="23" customFormat="1" ht="15" customHeight="1" x14ac:dyDescent="0.25">
      <c r="A42">
        <v>97</v>
      </c>
      <c r="B42" t="s">
        <v>1881</v>
      </c>
      <c r="C42" t="s">
        <v>1882</v>
      </c>
      <c r="D42" t="s">
        <v>1883</v>
      </c>
      <c r="E42">
        <v>2</v>
      </c>
      <c r="F42" t="s">
        <v>1616</v>
      </c>
      <c r="G42" t="s">
        <v>1869</v>
      </c>
      <c r="H42" t="s">
        <v>1870</v>
      </c>
      <c r="I42"/>
      <c r="J42" t="s">
        <v>1691</v>
      </c>
      <c r="K42" t="s">
        <v>1691</v>
      </c>
      <c r="L42" t="s">
        <v>1826</v>
      </c>
      <c r="M42">
        <v>9160.388671875</v>
      </c>
      <c r="N42" t="s">
        <v>6</v>
      </c>
      <c r="O42" t="s">
        <v>5</v>
      </c>
      <c r="P42" t="s">
        <v>5</v>
      </c>
      <c r="Q42" t="s">
        <v>5</v>
      </c>
      <c r="R42" t="s">
        <v>5</v>
      </c>
      <c r="S42" t="s">
        <v>1872</v>
      </c>
      <c r="T42" t="s">
        <v>1873</v>
      </c>
      <c r="U42" t="s">
        <v>5</v>
      </c>
      <c r="V42" t="s">
        <v>28</v>
      </c>
      <c r="W42">
        <v>250000</v>
      </c>
      <c r="X42">
        <v>250000</v>
      </c>
      <c r="Y42" t="s">
        <v>5</v>
      </c>
      <c r="Z42" t="s">
        <v>1625</v>
      </c>
      <c r="AA42"/>
      <c r="AB42">
        <v>2820.708251953125</v>
      </c>
      <c r="AC42">
        <v>115.15859222412109</v>
      </c>
      <c r="AD42">
        <v>0</v>
      </c>
      <c r="AE42">
        <v>13438</v>
      </c>
      <c r="AF42">
        <v>1585</v>
      </c>
      <c r="AG42">
        <v>8069</v>
      </c>
      <c r="AH42">
        <v>37615</v>
      </c>
      <c r="AI42">
        <v>20723</v>
      </c>
      <c r="AJ42">
        <v>51360</v>
      </c>
      <c r="AK42">
        <v>159</v>
      </c>
      <c r="AL42">
        <v>116</v>
      </c>
      <c r="AM42">
        <v>1924</v>
      </c>
      <c r="AN42"/>
      <c r="AO42">
        <v>180986.3125</v>
      </c>
      <c r="AP42"/>
      <c r="AQ42"/>
      <c r="AR42"/>
      <c r="AS42"/>
      <c r="AT42"/>
      <c r="AU42"/>
      <c r="AV42"/>
      <c r="AW42"/>
      <c r="AX42"/>
      <c r="AY42"/>
      <c r="AZ42"/>
      <c r="BA42"/>
      <c r="BB42"/>
      <c r="BC42"/>
      <c r="BD42"/>
      <c r="BE42"/>
      <c r="BF42"/>
      <c r="BG42" t="s">
        <v>1196</v>
      </c>
      <c r="BH42" t="s">
        <v>5</v>
      </c>
      <c r="BI42" t="s">
        <v>1626</v>
      </c>
      <c r="BJ42" t="s">
        <v>5</v>
      </c>
      <c r="BK42" t="s">
        <v>5</v>
      </c>
      <c r="BL42"/>
      <c r="BM42">
        <v>0</v>
      </c>
      <c r="BN42"/>
      <c r="BO42" t="s">
        <v>5</v>
      </c>
      <c r="BP42"/>
      <c r="BQ42"/>
      <c r="BR42"/>
      <c r="BS42"/>
      <c r="BT42" t="s">
        <v>5</v>
      </c>
      <c r="BU42"/>
      <c r="BV42"/>
      <c r="BW42"/>
      <c r="BX42"/>
      <c r="BY42" t="s">
        <v>6</v>
      </c>
      <c r="BZ42" t="s">
        <v>1801</v>
      </c>
      <c r="CA42"/>
    </row>
    <row r="43" spans="1:79" s="23" customFormat="1" ht="15" customHeight="1" x14ac:dyDescent="0.25">
      <c r="A43">
        <v>98</v>
      </c>
      <c r="B43" t="s">
        <v>1884</v>
      </c>
      <c r="C43" t="s">
        <v>1885</v>
      </c>
      <c r="D43" t="s">
        <v>1886</v>
      </c>
      <c r="E43">
        <v>2</v>
      </c>
      <c r="F43" t="s">
        <v>1616</v>
      </c>
      <c r="G43" t="s">
        <v>1630</v>
      </c>
      <c r="H43" t="s">
        <v>1887</v>
      </c>
      <c r="I43" t="s">
        <v>1888</v>
      </c>
      <c r="J43" t="s">
        <v>1889</v>
      </c>
      <c r="K43" t="s">
        <v>1890</v>
      </c>
      <c r="L43" t="s">
        <v>1877</v>
      </c>
      <c r="M43">
        <v>29.50501823425293</v>
      </c>
      <c r="N43" t="s">
        <v>6</v>
      </c>
      <c r="O43" t="s">
        <v>5</v>
      </c>
      <c r="P43" t="s">
        <v>5</v>
      </c>
      <c r="Q43" t="s">
        <v>5</v>
      </c>
      <c r="R43" t="s">
        <v>5</v>
      </c>
      <c r="S43" t="s">
        <v>1891</v>
      </c>
      <c r="T43" t="s">
        <v>1892</v>
      </c>
      <c r="U43" t="s">
        <v>5</v>
      </c>
      <c r="V43" t="s">
        <v>13</v>
      </c>
      <c r="W43">
        <v>50000</v>
      </c>
      <c r="X43">
        <v>50000</v>
      </c>
      <c r="Y43" t="s">
        <v>5</v>
      </c>
      <c r="Z43" t="s">
        <v>1625</v>
      </c>
      <c r="AA43"/>
      <c r="AB43">
        <v>5.3724308013916016</v>
      </c>
      <c r="AC43">
        <v>0.28397342562675482</v>
      </c>
      <c r="AD43">
        <v>0</v>
      </c>
      <c r="AE43">
        <v>355</v>
      </c>
      <c r="AF43">
        <v>50</v>
      </c>
      <c r="AG43">
        <v>245</v>
      </c>
      <c r="AH43">
        <v>2907</v>
      </c>
      <c r="AI43">
        <v>556</v>
      </c>
      <c r="AJ43">
        <v>3266</v>
      </c>
      <c r="AK43">
        <v>2</v>
      </c>
      <c r="AL43">
        <v>2</v>
      </c>
      <c r="AM43">
        <v>29</v>
      </c>
      <c r="AN43"/>
      <c r="AO43">
        <v>107.3063049316406</v>
      </c>
      <c r="AP43"/>
      <c r="AQ43"/>
      <c r="AR43"/>
      <c r="AS43"/>
      <c r="AT43"/>
      <c r="AU43"/>
      <c r="AV43"/>
      <c r="AW43"/>
      <c r="AX43"/>
      <c r="AY43"/>
      <c r="AZ43"/>
      <c r="BA43"/>
      <c r="BB43"/>
      <c r="BC43"/>
      <c r="BD43"/>
      <c r="BE43"/>
      <c r="BF43"/>
      <c r="BG43" t="s">
        <v>1196</v>
      </c>
      <c r="BH43" t="s">
        <v>5</v>
      </c>
      <c r="BI43" t="s">
        <v>1626</v>
      </c>
      <c r="BJ43" t="s">
        <v>5</v>
      </c>
      <c r="BK43" t="s">
        <v>5</v>
      </c>
      <c r="BL43"/>
      <c r="BM43">
        <v>0</v>
      </c>
      <c r="BN43"/>
      <c r="BO43" t="s">
        <v>5</v>
      </c>
      <c r="BP43"/>
      <c r="BQ43"/>
      <c r="BR43"/>
      <c r="BS43"/>
      <c r="BT43" t="s">
        <v>5</v>
      </c>
      <c r="BU43"/>
      <c r="BV43"/>
      <c r="BW43"/>
      <c r="BX43"/>
      <c r="BY43" t="s">
        <v>6</v>
      </c>
      <c r="BZ43" t="s">
        <v>1801</v>
      </c>
      <c r="CA43"/>
    </row>
    <row r="44" spans="1:79" s="6" customFormat="1" ht="15" customHeight="1" x14ac:dyDescent="0.25">
      <c r="A44">
        <v>99</v>
      </c>
      <c r="B44" t="s">
        <v>1893</v>
      </c>
      <c r="C44" t="s">
        <v>1894</v>
      </c>
      <c r="D44" t="s">
        <v>1895</v>
      </c>
      <c r="E44">
        <v>3</v>
      </c>
      <c r="F44" t="s">
        <v>1896</v>
      </c>
      <c r="G44" t="s">
        <v>1897</v>
      </c>
      <c r="H44" t="s">
        <v>1898</v>
      </c>
      <c r="I44" t="s">
        <v>1899</v>
      </c>
      <c r="J44"/>
      <c r="K44" t="s">
        <v>1900</v>
      </c>
      <c r="L44" t="s">
        <v>1901</v>
      </c>
      <c r="M44">
        <v>1073.455444335938</v>
      </c>
      <c r="N44" t="s">
        <v>6</v>
      </c>
      <c r="O44" t="s">
        <v>5</v>
      </c>
      <c r="P44" t="s">
        <v>5</v>
      </c>
      <c r="Q44" t="s">
        <v>5</v>
      </c>
      <c r="R44" t="s">
        <v>5</v>
      </c>
      <c r="S44" t="s">
        <v>1902</v>
      </c>
      <c r="T44" t="s">
        <v>1902</v>
      </c>
      <c r="U44" t="s">
        <v>5</v>
      </c>
      <c r="V44" t="s">
        <v>98</v>
      </c>
      <c r="W44">
        <v>5000000</v>
      </c>
      <c r="X44">
        <v>500000</v>
      </c>
      <c r="Y44" t="s">
        <v>5</v>
      </c>
      <c r="Z44"/>
      <c r="AA44"/>
      <c r="AB44">
        <v>184.2019958496094</v>
      </c>
      <c r="AC44">
        <v>11.62555027008057</v>
      </c>
      <c r="AD44">
        <v>2.6756680011749272</v>
      </c>
      <c r="AE44">
        <v>667</v>
      </c>
      <c r="AF44">
        <v>231</v>
      </c>
      <c r="AG44">
        <v>416</v>
      </c>
      <c r="AH44">
        <v>760</v>
      </c>
      <c r="AI44">
        <v>1098</v>
      </c>
      <c r="AJ44">
        <v>1408</v>
      </c>
      <c r="AK44">
        <v>6</v>
      </c>
      <c r="AL44">
        <v>6</v>
      </c>
      <c r="AM44">
        <v>73</v>
      </c>
      <c r="AN44">
        <v>0</v>
      </c>
      <c r="AO44">
        <v>36103.83984375</v>
      </c>
      <c r="AP44"/>
      <c r="AQ44"/>
      <c r="AR44"/>
      <c r="AS44"/>
      <c r="AT44"/>
      <c r="AU44"/>
      <c r="AV44"/>
      <c r="AW44"/>
      <c r="AX44"/>
      <c r="AY44"/>
      <c r="AZ44"/>
      <c r="BA44"/>
      <c r="BB44"/>
      <c r="BC44"/>
      <c r="BD44"/>
      <c r="BE44"/>
      <c r="BF44"/>
      <c r="BG44" t="s">
        <v>5</v>
      </c>
      <c r="BH44" t="s">
        <v>5</v>
      </c>
      <c r="BI44" t="s">
        <v>1903</v>
      </c>
      <c r="BJ44"/>
      <c r="BK44" t="s">
        <v>5</v>
      </c>
      <c r="BL44"/>
      <c r="BM44">
        <v>100</v>
      </c>
      <c r="BN44"/>
      <c r="BO44" t="s">
        <v>5</v>
      </c>
      <c r="BP44"/>
      <c r="BQ44"/>
      <c r="BR44"/>
      <c r="BS44"/>
      <c r="BT44" t="s">
        <v>5</v>
      </c>
      <c r="BU44"/>
      <c r="BV44"/>
      <c r="BW44"/>
      <c r="BX44" t="s">
        <v>1904</v>
      </c>
      <c r="BY44" t="s">
        <v>6</v>
      </c>
      <c r="BZ44" t="s">
        <v>1197</v>
      </c>
      <c r="CA44"/>
    </row>
    <row r="45" spans="1:79" s="24" customFormat="1" ht="15" customHeight="1" x14ac:dyDescent="0.25">
      <c r="A45">
        <v>100</v>
      </c>
      <c r="B45" t="s">
        <v>1905</v>
      </c>
      <c r="C45" t="s">
        <v>1906</v>
      </c>
      <c r="D45" t="s">
        <v>1907</v>
      </c>
      <c r="E45">
        <v>3</v>
      </c>
      <c r="F45" t="s">
        <v>1896</v>
      </c>
      <c r="G45" t="s">
        <v>1908</v>
      </c>
      <c r="H45" t="s">
        <v>1898</v>
      </c>
      <c r="I45" t="s">
        <v>1899</v>
      </c>
      <c r="J45"/>
      <c r="K45" t="s">
        <v>1900</v>
      </c>
      <c r="L45" t="s">
        <v>1909</v>
      </c>
      <c r="M45">
        <v>1073.391967773438</v>
      </c>
      <c r="N45" t="s">
        <v>6</v>
      </c>
      <c r="O45" t="s">
        <v>5</v>
      </c>
      <c r="P45" t="s">
        <v>5</v>
      </c>
      <c r="Q45" t="s">
        <v>5</v>
      </c>
      <c r="R45" t="s">
        <v>5</v>
      </c>
      <c r="S45" t="s">
        <v>1902</v>
      </c>
      <c r="T45" t="s">
        <v>1902</v>
      </c>
      <c r="U45" t="s">
        <v>5</v>
      </c>
      <c r="V45" t="s">
        <v>13</v>
      </c>
      <c r="W45">
        <v>50000</v>
      </c>
      <c r="X45">
        <v>50000</v>
      </c>
      <c r="Y45" t="s">
        <v>5</v>
      </c>
      <c r="Z45"/>
      <c r="AA45"/>
      <c r="AB45">
        <v>184.2019958496094</v>
      </c>
      <c r="AC45">
        <v>11.62555027008057</v>
      </c>
      <c r="AD45">
        <v>2.6756680011749272</v>
      </c>
      <c r="AE45">
        <v>667</v>
      </c>
      <c r="AF45">
        <v>231</v>
      </c>
      <c r="AG45">
        <v>416</v>
      </c>
      <c r="AH45">
        <v>760</v>
      </c>
      <c r="AI45">
        <v>1098</v>
      </c>
      <c r="AJ45">
        <v>1408</v>
      </c>
      <c r="AK45">
        <v>6</v>
      </c>
      <c r="AL45">
        <v>6</v>
      </c>
      <c r="AM45">
        <v>73</v>
      </c>
      <c r="AN45">
        <v>0</v>
      </c>
      <c r="AO45">
        <v>36103.83984375</v>
      </c>
      <c r="AP45"/>
      <c r="AQ45"/>
      <c r="AR45"/>
      <c r="AS45"/>
      <c r="AT45"/>
      <c r="AU45"/>
      <c r="AV45"/>
      <c r="AW45"/>
      <c r="AX45"/>
      <c r="AY45"/>
      <c r="AZ45"/>
      <c r="BA45"/>
      <c r="BB45"/>
      <c r="BC45"/>
      <c r="BD45"/>
      <c r="BE45"/>
      <c r="BF45"/>
      <c r="BG45" t="s">
        <v>5</v>
      </c>
      <c r="BH45" t="s">
        <v>5</v>
      </c>
      <c r="BI45" t="s">
        <v>1903</v>
      </c>
      <c r="BJ45"/>
      <c r="BK45" t="s">
        <v>5</v>
      </c>
      <c r="BL45"/>
      <c r="BM45">
        <v>0</v>
      </c>
      <c r="BN45"/>
      <c r="BO45" t="s">
        <v>5</v>
      </c>
      <c r="BP45"/>
      <c r="BQ45"/>
      <c r="BR45"/>
      <c r="BS45"/>
      <c r="BT45" t="s">
        <v>5</v>
      </c>
      <c r="BU45"/>
      <c r="BV45"/>
      <c r="BW45"/>
      <c r="BX45" t="s">
        <v>1904</v>
      </c>
      <c r="BY45" t="s">
        <v>6</v>
      </c>
      <c r="BZ45" t="s">
        <v>1197</v>
      </c>
      <c r="CA45"/>
    </row>
    <row r="46" spans="1:79" s="23" customFormat="1" ht="15" customHeight="1" x14ac:dyDescent="0.25">
      <c r="A46">
        <v>101</v>
      </c>
      <c r="B46" t="s">
        <v>1910</v>
      </c>
      <c r="C46" t="s">
        <v>1911</v>
      </c>
      <c r="D46" t="s">
        <v>1912</v>
      </c>
      <c r="E46">
        <v>3</v>
      </c>
      <c r="F46" t="s">
        <v>1896</v>
      </c>
      <c r="G46" t="s">
        <v>1908</v>
      </c>
      <c r="H46" t="s">
        <v>1898</v>
      </c>
      <c r="I46" t="s">
        <v>1899</v>
      </c>
      <c r="J46"/>
      <c r="K46" t="s">
        <v>1900</v>
      </c>
      <c r="L46" t="s">
        <v>1913</v>
      </c>
      <c r="M46">
        <v>1073.455444335938</v>
      </c>
      <c r="N46" t="s">
        <v>6</v>
      </c>
      <c r="O46" t="s">
        <v>5</v>
      </c>
      <c r="P46" t="s">
        <v>5</v>
      </c>
      <c r="Q46" t="s">
        <v>5</v>
      </c>
      <c r="R46" t="s">
        <v>5</v>
      </c>
      <c r="S46" t="s">
        <v>1902</v>
      </c>
      <c r="T46" t="s">
        <v>1902</v>
      </c>
      <c r="U46" t="s">
        <v>5</v>
      </c>
      <c r="V46" t="s">
        <v>50</v>
      </c>
      <c r="W46">
        <v>100000</v>
      </c>
      <c r="X46">
        <v>100000</v>
      </c>
      <c r="Y46" t="s">
        <v>5</v>
      </c>
      <c r="Z46"/>
      <c r="AA46"/>
      <c r="AB46">
        <v>184.2019958496094</v>
      </c>
      <c r="AC46">
        <v>11.62555027008057</v>
      </c>
      <c r="AD46">
        <v>2.6756680011749272</v>
      </c>
      <c r="AE46">
        <v>667</v>
      </c>
      <c r="AF46">
        <v>231</v>
      </c>
      <c r="AG46">
        <v>416</v>
      </c>
      <c r="AH46">
        <v>760</v>
      </c>
      <c r="AI46">
        <v>1098</v>
      </c>
      <c r="AJ46">
        <v>1408</v>
      </c>
      <c r="AK46">
        <v>6</v>
      </c>
      <c r="AL46">
        <v>6</v>
      </c>
      <c r="AM46">
        <v>73</v>
      </c>
      <c r="AN46">
        <v>0</v>
      </c>
      <c r="AO46">
        <v>36103.83984375</v>
      </c>
      <c r="AP46"/>
      <c r="AQ46"/>
      <c r="AR46"/>
      <c r="AS46"/>
      <c r="AT46"/>
      <c r="AU46"/>
      <c r="AV46"/>
      <c r="AW46"/>
      <c r="AX46"/>
      <c r="AY46"/>
      <c r="AZ46"/>
      <c r="BA46"/>
      <c r="BB46"/>
      <c r="BC46"/>
      <c r="BD46"/>
      <c r="BE46"/>
      <c r="BF46"/>
      <c r="BG46" t="s">
        <v>5</v>
      </c>
      <c r="BH46" t="s">
        <v>5</v>
      </c>
      <c r="BI46" t="s">
        <v>1903</v>
      </c>
      <c r="BJ46"/>
      <c r="BK46" t="s">
        <v>5</v>
      </c>
      <c r="BL46"/>
      <c r="BM46">
        <v>0</v>
      </c>
      <c r="BN46"/>
      <c r="BO46" t="s">
        <v>5</v>
      </c>
      <c r="BP46"/>
      <c r="BQ46"/>
      <c r="BR46"/>
      <c r="BS46"/>
      <c r="BT46" t="s">
        <v>5</v>
      </c>
      <c r="BU46"/>
      <c r="BV46"/>
      <c r="BW46"/>
      <c r="BX46" t="s">
        <v>1904</v>
      </c>
      <c r="BY46" t="s">
        <v>6</v>
      </c>
      <c r="BZ46" t="s">
        <v>1197</v>
      </c>
      <c r="CA46"/>
    </row>
    <row r="47" spans="1:79" s="6" customFormat="1" ht="15" customHeight="1" x14ac:dyDescent="0.25">
      <c r="A47">
        <v>102</v>
      </c>
      <c r="B47" t="s">
        <v>1914</v>
      </c>
      <c r="C47" t="s">
        <v>1915</v>
      </c>
      <c r="D47" t="s">
        <v>1916</v>
      </c>
      <c r="E47">
        <v>3</v>
      </c>
      <c r="F47" t="s">
        <v>1896</v>
      </c>
      <c r="G47" t="s">
        <v>1917</v>
      </c>
      <c r="H47" t="s">
        <v>1918</v>
      </c>
      <c r="I47" t="s">
        <v>1919</v>
      </c>
      <c r="J47"/>
      <c r="K47" t="s">
        <v>1900</v>
      </c>
      <c r="L47" t="s">
        <v>1920</v>
      </c>
      <c r="M47">
        <v>883.168701171875</v>
      </c>
      <c r="N47" t="s">
        <v>6</v>
      </c>
      <c r="O47" t="s">
        <v>5</v>
      </c>
      <c r="P47" t="s">
        <v>5</v>
      </c>
      <c r="Q47" t="s">
        <v>5</v>
      </c>
      <c r="R47" t="s">
        <v>5</v>
      </c>
      <c r="S47" t="s">
        <v>1921</v>
      </c>
      <c r="T47" t="s">
        <v>1921</v>
      </c>
      <c r="U47" t="s">
        <v>5</v>
      </c>
      <c r="V47" t="s">
        <v>98</v>
      </c>
      <c r="W47">
        <v>5000000</v>
      </c>
      <c r="X47">
        <v>500000</v>
      </c>
      <c r="Y47" t="s">
        <v>6</v>
      </c>
      <c r="Z47" t="s">
        <v>1922</v>
      </c>
      <c r="AA47">
        <v>500000</v>
      </c>
      <c r="AB47">
        <v>170.8688049316406</v>
      </c>
      <c r="AC47">
        <v>11.471920013427731</v>
      </c>
      <c r="AD47">
        <v>2.192985057830811</v>
      </c>
      <c r="AE47">
        <v>2842</v>
      </c>
      <c r="AF47">
        <v>2402</v>
      </c>
      <c r="AG47">
        <v>2401</v>
      </c>
      <c r="AH47">
        <v>11593</v>
      </c>
      <c r="AI47">
        <v>7641</v>
      </c>
      <c r="AJ47">
        <v>17576</v>
      </c>
      <c r="AK47">
        <v>26</v>
      </c>
      <c r="AL47">
        <v>55</v>
      </c>
      <c r="AM47">
        <v>146</v>
      </c>
      <c r="AN47">
        <v>0</v>
      </c>
      <c r="AO47">
        <v>34153.609375</v>
      </c>
      <c r="AP47"/>
      <c r="AQ47"/>
      <c r="AR47"/>
      <c r="AS47"/>
      <c r="AT47"/>
      <c r="AU47"/>
      <c r="AV47"/>
      <c r="AW47"/>
      <c r="AX47"/>
      <c r="AY47"/>
      <c r="AZ47"/>
      <c r="BA47"/>
      <c r="BB47"/>
      <c r="BC47"/>
      <c r="BD47"/>
      <c r="BE47"/>
      <c r="BF47"/>
      <c r="BG47" t="s">
        <v>5</v>
      </c>
      <c r="BH47" t="s">
        <v>5</v>
      </c>
      <c r="BI47" t="s">
        <v>1903</v>
      </c>
      <c r="BJ47"/>
      <c r="BK47" t="s">
        <v>5</v>
      </c>
      <c r="BL47"/>
      <c r="BM47">
        <v>0</v>
      </c>
      <c r="BN47"/>
      <c r="BO47" t="s">
        <v>5</v>
      </c>
      <c r="BP47"/>
      <c r="BQ47"/>
      <c r="BR47"/>
      <c r="BS47"/>
      <c r="BT47" t="s">
        <v>5</v>
      </c>
      <c r="BU47"/>
      <c r="BV47"/>
      <c r="BW47"/>
      <c r="BX47" t="s">
        <v>1904</v>
      </c>
      <c r="BY47" t="s">
        <v>6</v>
      </c>
      <c r="BZ47" t="s">
        <v>1197</v>
      </c>
      <c r="CA47"/>
    </row>
    <row r="48" spans="1:79" s="6" customFormat="1" ht="15" customHeight="1" x14ac:dyDescent="0.25">
      <c r="A48">
        <v>103</v>
      </c>
      <c r="B48" t="s">
        <v>1923</v>
      </c>
      <c r="C48" t="s">
        <v>1924</v>
      </c>
      <c r="D48" t="s">
        <v>1925</v>
      </c>
      <c r="E48">
        <v>3</v>
      </c>
      <c r="F48" t="s">
        <v>1896</v>
      </c>
      <c r="G48" t="s">
        <v>1926</v>
      </c>
      <c r="H48" t="s">
        <v>1927</v>
      </c>
      <c r="I48" t="s">
        <v>1928</v>
      </c>
      <c r="J48"/>
      <c r="K48" t="s">
        <v>1929</v>
      </c>
      <c r="L48" t="s">
        <v>1930</v>
      </c>
      <c r="M48">
        <v>893.16644287109375</v>
      </c>
      <c r="N48" t="s">
        <v>6</v>
      </c>
      <c r="O48" t="s">
        <v>5</v>
      </c>
      <c r="P48" t="s">
        <v>5</v>
      </c>
      <c r="Q48" t="s">
        <v>5</v>
      </c>
      <c r="R48" t="s">
        <v>5</v>
      </c>
      <c r="S48" t="s">
        <v>1931</v>
      </c>
      <c r="T48" t="s">
        <v>1931</v>
      </c>
      <c r="U48" t="s">
        <v>5</v>
      </c>
      <c r="V48" t="s">
        <v>13</v>
      </c>
      <c r="W48">
        <v>50000</v>
      </c>
      <c r="X48">
        <v>50000</v>
      </c>
      <c r="Y48" t="s">
        <v>6</v>
      </c>
      <c r="Z48" t="s">
        <v>1922</v>
      </c>
      <c r="AA48">
        <v>5000</v>
      </c>
      <c r="AB48">
        <v>122.377799987793</v>
      </c>
      <c r="AC48">
        <v>11.44818019866943</v>
      </c>
      <c r="AD48">
        <v>8.9341583251953125</v>
      </c>
      <c r="AE48">
        <v>1328</v>
      </c>
      <c r="AF48">
        <v>590</v>
      </c>
      <c r="AG48">
        <v>964</v>
      </c>
      <c r="AH48">
        <v>998</v>
      </c>
      <c r="AI48">
        <v>1528</v>
      </c>
      <c r="AJ48">
        <v>2077</v>
      </c>
      <c r="AK48">
        <v>6</v>
      </c>
      <c r="AL48">
        <v>32</v>
      </c>
      <c r="AM48">
        <v>81</v>
      </c>
      <c r="AN48">
        <v>0</v>
      </c>
      <c r="AO48">
        <v>40878.87109375</v>
      </c>
      <c r="AP48"/>
      <c r="AQ48"/>
      <c r="AR48"/>
      <c r="AS48"/>
      <c r="AT48"/>
      <c r="AU48"/>
      <c r="AV48"/>
      <c r="AW48"/>
      <c r="AX48"/>
      <c r="AY48"/>
      <c r="AZ48"/>
      <c r="BA48"/>
      <c r="BB48"/>
      <c r="BC48"/>
      <c r="BD48"/>
      <c r="BE48"/>
      <c r="BF48"/>
      <c r="BG48" t="s">
        <v>5</v>
      </c>
      <c r="BH48" t="s">
        <v>5</v>
      </c>
      <c r="BI48" t="s">
        <v>1903</v>
      </c>
      <c r="BJ48"/>
      <c r="BK48" t="s">
        <v>5</v>
      </c>
      <c r="BL48"/>
      <c r="BM48">
        <v>0</v>
      </c>
      <c r="BN48"/>
      <c r="BO48" t="s">
        <v>5</v>
      </c>
      <c r="BP48"/>
      <c r="BQ48"/>
      <c r="BR48"/>
      <c r="BS48"/>
      <c r="BT48" t="s">
        <v>5</v>
      </c>
      <c r="BU48"/>
      <c r="BV48"/>
      <c r="BW48"/>
      <c r="BX48" t="s">
        <v>1904</v>
      </c>
      <c r="BY48" t="s">
        <v>6</v>
      </c>
      <c r="BZ48" t="s">
        <v>1197</v>
      </c>
      <c r="CA48"/>
    </row>
    <row r="49" spans="1:79" s="6" customFormat="1" ht="15" customHeight="1" x14ac:dyDescent="0.25">
      <c r="A49">
        <v>104</v>
      </c>
      <c r="B49" t="s">
        <v>1932</v>
      </c>
      <c r="C49" t="s">
        <v>1933</v>
      </c>
      <c r="D49" t="s">
        <v>1934</v>
      </c>
      <c r="E49">
        <v>3</v>
      </c>
      <c r="F49" t="s">
        <v>1896</v>
      </c>
      <c r="G49" t="s">
        <v>1926</v>
      </c>
      <c r="H49" t="s">
        <v>1927</v>
      </c>
      <c r="I49" t="s">
        <v>1928</v>
      </c>
      <c r="J49"/>
      <c r="K49" t="s">
        <v>1929</v>
      </c>
      <c r="L49" t="s">
        <v>1920</v>
      </c>
      <c r="M49">
        <v>893.16644287109375</v>
      </c>
      <c r="N49" t="s">
        <v>6</v>
      </c>
      <c r="O49" t="s">
        <v>5</v>
      </c>
      <c r="P49" t="s">
        <v>5</v>
      </c>
      <c r="Q49" t="s">
        <v>5</v>
      </c>
      <c r="R49" t="s">
        <v>5</v>
      </c>
      <c r="S49" t="s">
        <v>1931</v>
      </c>
      <c r="T49" t="s">
        <v>1931</v>
      </c>
      <c r="U49" t="s">
        <v>5</v>
      </c>
      <c r="V49" t="s">
        <v>98</v>
      </c>
      <c r="W49">
        <v>5000000</v>
      </c>
      <c r="X49">
        <v>500000</v>
      </c>
      <c r="Y49" t="s">
        <v>6</v>
      </c>
      <c r="Z49" t="s">
        <v>1922</v>
      </c>
      <c r="AA49">
        <v>500000</v>
      </c>
      <c r="AB49">
        <v>122.377799987793</v>
      </c>
      <c r="AC49">
        <v>11.44818019866943</v>
      </c>
      <c r="AD49">
        <v>8.9341583251953125</v>
      </c>
      <c r="AE49">
        <v>1328</v>
      </c>
      <c r="AF49">
        <v>590</v>
      </c>
      <c r="AG49">
        <v>964</v>
      </c>
      <c r="AH49">
        <v>998</v>
      </c>
      <c r="AI49">
        <v>1528</v>
      </c>
      <c r="AJ49">
        <v>2077</v>
      </c>
      <c r="AK49">
        <v>6</v>
      </c>
      <c r="AL49">
        <v>32</v>
      </c>
      <c r="AM49">
        <v>81</v>
      </c>
      <c r="AN49">
        <v>0</v>
      </c>
      <c r="AO49">
        <v>40878.87109375</v>
      </c>
      <c r="AP49"/>
      <c r="AQ49"/>
      <c r="AR49"/>
      <c r="AS49"/>
      <c r="AT49">
        <v>30</v>
      </c>
      <c r="AU49"/>
      <c r="AV49">
        <v>30</v>
      </c>
      <c r="AW49">
        <v>90</v>
      </c>
      <c r="AX49"/>
      <c r="AY49"/>
      <c r="AZ49"/>
      <c r="BA49"/>
      <c r="BB49"/>
      <c r="BC49"/>
      <c r="BD49"/>
      <c r="BE49"/>
      <c r="BF49"/>
      <c r="BG49" t="s">
        <v>5</v>
      </c>
      <c r="BH49" t="s">
        <v>5</v>
      </c>
      <c r="BI49" t="s">
        <v>1903</v>
      </c>
      <c r="BJ49"/>
      <c r="BK49" t="s">
        <v>5</v>
      </c>
      <c r="BL49"/>
      <c r="BM49">
        <v>0</v>
      </c>
      <c r="BN49"/>
      <c r="BO49" t="s">
        <v>5</v>
      </c>
      <c r="BP49"/>
      <c r="BQ49"/>
      <c r="BR49"/>
      <c r="BS49"/>
      <c r="BT49" t="s">
        <v>5</v>
      </c>
      <c r="BU49"/>
      <c r="BV49"/>
      <c r="BW49"/>
      <c r="BX49" t="s">
        <v>1904</v>
      </c>
      <c r="BY49" t="s">
        <v>6</v>
      </c>
      <c r="BZ49" t="s">
        <v>1197</v>
      </c>
      <c r="CA49"/>
    </row>
    <row r="50" spans="1:79" s="6" customFormat="1" ht="15" customHeight="1" x14ac:dyDescent="0.25">
      <c r="A50">
        <v>105</v>
      </c>
      <c r="B50" t="s">
        <v>1935</v>
      </c>
      <c r="C50" t="s">
        <v>1936</v>
      </c>
      <c r="D50" t="s">
        <v>1937</v>
      </c>
      <c r="E50">
        <v>3</v>
      </c>
      <c r="F50" t="s">
        <v>1896</v>
      </c>
      <c r="G50" t="s">
        <v>1926</v>
      </c>
      <c r="H50" t="s">
        <v>1938</v>
      </c>
      <c r="I50" t="s">
        <v>1939</v>
      </c>
      <c r="J50" t="s">
        <v>1940</v>
      </c>
      <c r="K50" t="s">
        <v>1941</v>
      </c>
      <c r="L50" t="s">
        <v>1913</v>
      </c>
      <c r="M50">
        <v>2.090746402740479</v>
      </c>
      <c r="N50" t="s">
        <v>6</v>
      </c>
      <c r="O50" t="s">
        <v>5</v>
      </c>
      <c r="P50" t="s">
        <v>5</v>
      </c>
      <c r="Q50" t="s">
        <v>5</v>
      </c>
      <c r="R50" t="s">
        <v>5</v>
      </c>
      <c r="S50" t="s">
        <v>1942</v>
      </c>
      <c r="T50" t="s">
        <v>1942</v>
      </c>
      <c r="U50" t="s">
        <v>5</v>
      </c>
      <c r="V50" t="s">
        <v>50</v>
      </c>
      <c r="W50">
        <v>100000</v>
      </c>
      <c r="X50">
        <v>100000</v>
      </c>
      <c r="Y50" t="s">
        <v>6</v>
      </c>
      <c r="Z50" t="s">
        <v>1922</v>
      </c>
      <c r="AA50">
        <v>10000</v>
      </c>
      <c r="AB50">
        <v>0.2022375017404556</v>
      </c>
      <c r="AC50">
        <v>3.1236480921506882E-2</v>
      </c>
      <c r="AD50">
        <v>7.2201326489448547E-2</v>
      </c>
      <c r="AE50">
        <v>7</v>
      </c>
      <c r="AF50">
        <v>3</v>
      </c>
      <c r="AG50">
        <v>4</v>
      </c>
      <c r="AH50">
        <v>0</v>
      </c>
      <c r="AI50">
        <v>5</v>
      </c>
      <c r="AJ50">
        <v>5</v>
      </c>
      <c r="AK50">
        <v>0</v>
      </c>
      <c r="AL50">
        <v>2</v>
      </c>
      <c r="AM50">
        <v>1</v>
      </c>
      <c r="AN50">
        <v>0</v>
      </c>
      <c r="AO50">
        <v>91.724601745605469</v>
      </c>
      <c r="AP50"/>
      <c r="AQ50"/>
      <c r="AR50"/>
      <c r="AS50"/>
      <c r="AT50"/>
      <c r="AU50"/>
      <c r="AV50"/>
      <c r="AW50"/>
      <c r="AX50"/>
      <c r="AY50"/>
      <c r="AZ50"/>
      <c r="BA50"/>
      <c r="BB50"/>
      <c r="BC50"/>
      <c r="BD50"/>
      <c r="BE50"/>
      <c r="BF50"/>
      <c r="BG50" t="s">
        <v>5</v>
      </c>
      <c r="BH50" t="s">
        <v>5</v>
      </c>
      <c r="BI50" t="s">
        <v>1903</v>
      </c>
      <c r="BJ50"/>
      <c r="BK50" t="s">
        <v>5</v>
      </c>
      <c r="BL50"/>
      <c r="BM50">
        <v>0</v>
      </c>
      <c r="BN50"/>
      <c r="BO50" t="s">
        <v>5</v>
      </c>
      <c r="BP50"/>
      <c r="BQ50"/>
      <c r="BR50"/>
      <c r="BS50"/>
      <c r="BT50" t="s">
        <v>5</v>
      </c>
      <c r="BU50"/>
      <c r="BV50"/>
      <c r="BW50"/>
      <c r="BX50" t="s">
        <v>1904</v>
      </c>
      <c r="BY50" t="s">
        <v>6</v>
      </c>
      <c r="BZ50" t="s">
        <v>1197</v>
      </c>
      <c r="CA50"/>
    </row>
    <row r="51" spans="1:79" s="6" customFormat="1" ht="15" customHeight="1" x14ac:dyDescent="0.25">
      <c r="A51">
        <v>106</v>
      </c>
      <c r="B51" t="s">
        <v>1943</v>
      </c>
      <c r="C51" t="s">
        <v>1944</v>
      </c>
      <c r="D51" t="s">
        <v>1945</v>
      </c>
      <c r="E51">
        <v>3</v>
      </c>
      <c r="F51" t="s">
        <v>1896</v>
      </c>
      <c r="G51" t="s">
        <v>1946</v>
      </c>
      <c r="H51" t="s">
        <v>1947</v>
      </c>
      <c r="I51" t="s">
        <v>1948</v>
      </c>
      <c r="J51" t="s">
        <v>1940</v>
      </c>
      <c r="K51" t="s">
        <v>1941</v>
      </c>
      <c r="L51" t="s">
        <v>1920</v>
      </c>
      <c r="M51">
        <v>904.7247314453125</v>
      </c>
      <c r="N51" t="s">
        <v>6</v>
      </c>
      <c r="O51" t="s">
        <v>5</v>
      </c>
      <c r="P51" t="s">
        <v>5</v>
      </c>
      <c r="Q51" t="s">
        <v>5</v>
      </c>
      <c r="R51" t="s">
        <v>5</v>
      </c>
      <c r="S51" t="s">
        <v>1949</v>
      </c>
      <c r="T51" t="s">
        <v>1949</v>
      </c>
      <c r="U51" t="s">
        <v>5</v>
      </c>
      <c r="V51" t="s">
        <v>98</v>
      </c>
      <c r="W51">
        <v>50000000</v>
      </c>
      <c r="X51">
        <v>5000000</v>
      </c>
      <c r="Y51" t="s">
        <v>6</v>
      </c>
      <c r="Z51" t="s">
        <v>1922</v>
      </c>
      <c r="AA51">
        <v>5000000</v>
      </c>
      <c r="AB51">
        <v>211.6976013183594</v>
      </c>
      <c r="AC51">
        <v>24.7795295715332</v>
      </c>
      <c r="AD51">
        <v>21.163450241088871</v>
      </c>
      <c r="AE51">
        <v>22225</v>
      </c>
      <c r="AF51">
        <v>17468</v>
      </c>
      <c r="AG51">
        <v>20521</v>
      </c>
      <c r="AH51">
        <v>105914</v>
      </c>
      <c r="AI51">
        <v>102118</v>
      </c>
      <c r="AJ51">
        <v>181697</v>
      </c>
      <c r="AK51">
        <v>369</v>
      </c>
      <c r="AL51">
        <v>387</v>
      </c>
      <c r="AM51">
        <v>791</v>
      </c>
      <c r="AN51">
        <v>0</v>
      </c>
      <c r="AO51">
        <v>31557.6796875</v>
      </c>
      <c r="AP51"/>
      <c r="AQ51"/>
      <c r="AR51"/>
      <c r="AS51"/>
      <c r="AT51">
        <v>46</v>
      </c>
      <c r="AU51"/>
      <c r="AV51">
        <v>39</v>
      </c>
      <c r="AW51">
        <v>117</v>
      </c>
      <c r="AX51"/>
      <c r="AY51"/>
      <c r="AZ51"/>
      <c r="BA51"/>
      <c r="BB51"/>
      <c r="BC51"/>
      <c r="BD51"/>
      <c r="BE51"/>
      <c r="BF51"/>
      <c r="BG51" t="s">
        <v>5</v>
      </c>
      <c r="BH51" t="s">
        <v>5</v>
      </c>
      <c r="BI51" t="s">
        <v>1903</v>
      </c>
      <c r="BJ51"/>
      <c r="BK51" t="s">
        <v>5</v>
      </c>
      <c r="BL51"/>
      <c r="BM51">
        <v>0</v>
      </c>
      <c r="BN51"/>
      <c r="BO51" t="s">
        <v>5</v>
      </c>
      <c r="BP51"/>
      <c r="BQ51"/>
      <c r="BR51"/>
      <c r="BS51"/>
      <c r="BT51" t="s">
        <v>5</v>
      </c>
      <c r="BU51"/>
      <c r="BV51"/>
      <c r="BW51"/>
      <c r="BX51" t="s">
        <v>1904</v>
      </c>
      <c r="BY51" t="s">
        <v>6</v>
      </c>
      <c r="BZ51" t="s">
        <v>1197</v>
      </c>
      <c r="CA51"/>
    </row>
    <row r="52" spans="1:79" s="6" customFormat="1" ht="15" customHeight="1" x14ac:dyDescent="0.25">
      <c r="A52">
        <v>107</v>
      </c>
      <c r="B52" t="s">
        <v>1950</v>
      </c>
      <c r="C52" t="s">
        <v>1951</v>
      </c>
      <c r="D52" t="s">
        <v>1952</v>
      </c>
      <c r="E52">
        <v>3</v>
      </c>
      <c r="F52" t="s">
        <v>1896</v>
      </c>
      <c r="G52" t="s">
        <v>1946</v>
      </c>
      <c r="H52" t="s">
        <v>1947</v>
      </c>
      <c r="I52" t="s">
        <v>1948</v>
      </c>
      <c r="J52" t="s">
        <v>1940</v>
      </c>
      <c r="K52" t="s">
        <v>1941</v>
      </c>
      <c r="L52" t="s">
        <v>1953</v>
      </c>
      <c r="M52">
        <v>904.7247314453125</v>
      </c>
      <c r="N52" t="s">
        <v>6</v>
      </c>
      <c r="O52" t="s">
        <v>5</v>
      </c>
      <c r="P52" t="s">
        <v>5</v>
      </c>
      <c r="Q52" t="s">
        <v>5</v>
      </c>
      <c r="R52" t="s">
        <v>5</v>
      </c>
      <c r="S52" t="s">
        <v>1949</v>
      </c>
      <c r="T52" t="s">
        <v>1949</v>
      </c>
      <c r="U52" t="s">
        <v>5</v>
      </c>
      <c r="V52" t="s">
        <v>4</v>
      </c>
      <c r="W52">
        <v>5000000</v>
      </c>
      <c r="X52">
        <v>500000</v>
      </c>
      <c r="Y52" t="s">
        <v>6</v>
      </c>
      <c r="Z52" t="s">
        <v>1922</v>
      </c>
      <c r="AA52">
        <v>500000</v>
      </c>
      <c r="AB52">
        <v>211.6976013183594</v>
      </c>
      <c r="AC52">
        <v>24.7795295715332</v>
      </c>
      <c r="AD52">
        <v>21.163450241088871</v>
      </c>
      <c r="AE52">
        <v>22225</v>
      </c>
      <c r="AF52">
        <v>17468</v>
      </c>
      <c r="AG52">
        <v>20521</v>
      </c>
      <c r="AH52">
        <v>105914</v>
      </c>
      <c r="AI52">
        <v>102118</v>
      </c>
      <c r="AJ52">
        <v>181697</v>
      </c>
      <c r="AK52">
        <v>369</v>
      </c>
      <c r="AL52">
        <v>387</v>
      </c>
      <c r="AM52">
        <v>791</v>
      </c>
      <c r="AN52">
        <v>0</v>
      </c>
      <c r="AO52">
        <v>31557.6796875</v>
      </c>
      <c r="AP52"/>
      <c r="AQ52"/>
      <c r="AR52"/>
      <c r="AS52"/>
      <c r="AT52"/>
      <c r="AU52"/>
      <c r="AV52"/>
      <c r="AW52"/>
      <c r="AX52"/>
      <c r="AY52"/>
      <c r="AZ52"/>
      <c r="BA52"/>
      <c r="BB52"/>
      <c r="BC52"/>
      <c r="BD52"/>
      <c r="BE52"/>
      <c r="BF52"/>
      <c r="BG52" t="s">
        <v>1952</v>
      </c>
      <c r="BH52" t="s">
        <v>5</v>
      </c>
      <c r="BI52" t="s">
        <v>1903</v>
      </c>
      <c r="BJ52"/>
      <c r="BK52" t="s">
        <v>5</v>
      </c>
      <c r="BL52"/>
      <c r="BM52">
        <v>100</v>
      </c>
      <c r="BN52"/>
      <c r="BO52" t="s">
        <v>5</v>
      </c>
      <c r="BP52"/>
      <c r="BQ52"/>
      <c r="BR52"/>
      <c r="BS52"/>
      <c r="BT52" t="s">
        <v>5</v>
      </c>
      <c r="BU52"/>
      <c r="BV52"/>
      <c r="BW52"/>
      <c r="BX52" t="s">
        <v>1904</v>
      </c>
      <c r="BY52" t="s">
        <v>6</v>
      </c>
      <c r="BZ52" t="s">
        <v>1197</v>
      </c>
      <c r="CA52"/>
    </row>
    <row r="53" spans="1:79" s="6" customFormat="1" ht="15" customHeight="1" x14ac:dyDescent="0.25">
      <c r="A53">
        <v>108</v>
      </c>
      <c r="B53" t="s">
        <v>1954</v>
      </c>
      <c r="C53" t="s">
        <v>1955</v>
      </c>
      <c r="D53" t="s">
        <v>1956</v>
      </c>
      <c r="E53">
        <v>3</v>
      </c>
      <c r="F53" t="s">
        <v>1896</v>
      </c>
      <c r="G53" t="s">
        <v>1946</v>
      </c>
      <c r="H53" t="s">
        <v>1947</v>
      </c>
      <c r="I53" t="s">
        <v>1948</v>
      </c>
      <c r="J53" t="s">
        <v>1940</v>
      </c>
      <c r="K53" t="s">
        <v>1941</v>
      </c>
      <c r="L53" t="s">
        <v>1957</v>
      </c>
      <c r="M53">
        <v>904.7247314453125</v>
      </c>
      <c r="N53" t="s">
        <v>6</v>
      </c>
      <c r="O53" t="s">
        <v>5</v>
      </c>
      <c r="P53" t="s">
        <v>5</v>
      </c>
      <c r="Q53" t="s">
        <v>5</v>
      </c>
      <c r="R53" t="s">
        <v>5</v>
      </c>
      <c r="S53" t="s">
        <v>1949</v>
      </c>
      <c r="T53" t="s">
        <v>1949</v>
      </c>
      <c r="U53" t="s">
        <v>5</v>
      </c>
      <c r="V53" t="s">
        <v>50</v>
      </c>
      <c r="W53">
        <v>1000000</v>
      </c>
      <c r="X53">
        <v>1000000</v>
      </c>
      <c r="Y53" t="s">
        <v>6</v>
      </c>
      <c r="Z53" t="s">
        <v>1922</v>
      </c>
      <c r="AA53">
        <v>100000</v>
      </c>
      <c r="AB53">
        <v>211.6976013183594</v>
      </c>
      <c r="AC53">
        <v>24.7795295715332</v>
      </c>
      <c r="AD53">
        <v>21.163450241088871</v>
      </c>
      <c r="AE53">
        <v>22225</v>
      </c>
      <c r="AF53">
        <v>17468</v>
      </c>
      <c r="AG53">
        <v>20521</v>
      </c>
      <c r="AH53">
        <v>105914</v>
      </c>
      <c r="AI53">
        <v>102118</v>
      </c>
      <c r="AJ53">
        <v>181697</v>
      </c>
      <c r="AK53">
        <v>369</v>
      </c>
      <c r="AL53">
        <v>387</v>
      </c>
      <c r="AM53">
        <v>791</v>
      </c>
      <c r="AN53">
        <v>0</v>
      </c>
      <c r="AO53">
        <v>31557.6796875</v>
      </c>
      <c r="AP53"/>
      <c r="AQ53"/>
      <c r="AR53"/>
      <c r="AS53"/>
      <c r="AT53"/>
      <c r="AU53"/>
      <c r="AV53"/>
      <c r="AW53"/>
      <c r="AX53"/>
      <c r="AY53"/>
      <c r="AZ53"/>
      <c r="BA53"/>
      <c r="BB53"/>
      <c r="BC53"/>
      <c r="BD53"/>
      <c r="BE53"/>
      <c r="BF53"/>
      <c r="BG53" t="s">
        <v>5</v>
      </c>
      <c r="BH53" t="s">
        <v>5</v>
      </c>
      <c r="BI53" t="s">
        <v>1903</v>
      </c>
      <c r="BJ53"/>
      <c r="BK53" t="s">
        <v>5</v>
      </c>
      <c r="BL53"/>
      <c r="BM53">
        <v>0</v>
      </c>
      <c r="BN53"/>
      <c r="BO53" t="s">
        <v>5</v>
      </c>
      <c r="BP53"/>
      <c r="BQ53"/>
      <c r="BR53"/>
      <c r="BS53"/>
      <c r="BT53" t="s">
        <v>5</v>
      </c>
      <c r="BU53"/>
      <c r="BV53"/>
      <c r="BW53"/>
      <c r="BX53" t="s">
        <v>1904</v>
      </c>
      <c r="BY53" t="s">
        <v>6</v>
      </c>
      <c r="BZ53" t="s">
        <v>1197</v>
      </c>
      <c r="CA53"/>
    </row>
    <row r="54" spans="1:79" s="6" customFormat="1" ht="15" customHeight="1" x14ac:dyDescent="0.25">
      <c r="A54">
        <v>109</v>
      </c>
      <c r="B54" t="s">
        <v>1958</v>
      </c>
      <c r="C54" t="s">
        <v>1959</v>
      </c>
      <c r="D54" t="s">
        <v>1960</v>
      </c>
      <c r="E54">
        <v>3</v>
      </c>
      <c r="F54" t="s">
        <v>1896</v>
      </c>
      <c r="G54" t="s">
        <v>1961</v>
      </c>
      <c r="H54" t="s">
        <v>1962</v>
      </c>
      <c r="I54" t="s">
        <v>1963</v>
      </c>
      <c r="J54" t="s">
        <v>1940</v>
      </c>
      <c r="K54" t="s">
        <v>1941</v>
      </c>
      <c r="L54" t="s">
        <v>1913</v>
      </c>
      <c r="M54">
        <v>888.15631103515625</v>
      </c>
      <c r="N54" t="s">
        <v>6</v>
      </c>
      <c r="O54" t="s">
        <v>5</v>
      </c>
      <c r="P54" t="s">
        <v>5</v>
      </c>
      <c r="Q54" t="s">
        <v>5</v>
      </c>
      <c r="R54" t="s">
        <v>5</v>
      </c>
      <c r="S54" t="s">
        <v>1964</v>
      </c>
      <c r="T54" t="s">
        <v>1964</v>
      </c>
      <c r="U54" t="s">
        <v>5</v>
      </c>
      <c r="V54" t="s">
        <v>50</v>
      </c>
      <c r="W54">
        <v>100000</v>
      </c>
      <c r="X54">
        <v>100000</v>
      </c>
      <c r="Y54" t="s">
        <v>6</v>
      </c>
      <c r="Z54" t="s">
        <v>1922</v>
      </c>
      <c r="AA54">
        <v>10000</v>
      </c>
      <c r="AB54">
        <v>233.17109680175781</v>
      </c>
      <c r="AC54">
        <v>15.293009757995611</v>
      </c>
      <c r="AD54">
        <v>2.8568038940429692</v>
      </c>
      <c r="AE54">
        <v>557</v>
      </c>
      <c r="AF54">
        <v>212</v>
      </c>
      <c r="AG54">
        <v>237</v>
      </c>
      <c r="AH54">
        <v>166</v>
      </c>
      <c r="AI54">
        <v>360</v>
      </c>
      <c r="AJ54">
        <v>389</v>
      </c>
      <c r="AK54">
        <v>3</v>
      </c>
      <c r="AL54">
        <v>2</v>
      </c>
      <c r="AM54">
        <v>91</v>
      </c>
      <c r="AN54">
        <v>0</v>
      </c>
      <c r="AO54">
        <v>21752.580078125</v>
      </c>
      <c r="AP54"/>
      <c r="AQ54"/>
      <c r="AR54"/>
      <c r="AS54"/>
      <c r="AT54"/>
      <c r="AU54"/>
      <c r="AV54"/>
      <c r="AW54"/>
      <c r="AX54"/>
      <c r="AY54"/>
      <c r="AZ54"/>
      <c r="BA54"/>
      <c r="BB54"/>
      <c r="BC54"/>
      <c r="BD54"/>
      <c r="BE54"/>
      <c r="BF54"/>
      <c r="BG54" t="s">
        <v>5</v>
      </c>
      <c r="BH54" t="s">
        <v>5</v>
      </c>
      <c r="BI54" t="s">
        <v>1903</v>
      </c>
      <c r="BJ54"/>
      <c r="BK54" t="s">
        <v>5</v>
      </c>
      <c r="BL54"/>
      <c r="BM54">
        <v>0</v>
      </c>
      <c r="BN54"/>
      <c r="BO54" t="s">
        <v>5</v>
      </c>
      <c r="BP54"/>
      <c r="BQ54"/>
      <c r="BR54"/>
      <c r="BS54"/>
      <c r="BT54" t="s">
        <v>5</v>
      </c>
      <c r="BU54"/>
      <c r="BV54"/>
      <c r="BW54"/>
      <c r="BX54" t="s">
        <v>1904</v>
      </c>
      <c r="BY54" t="s">
        <v>6</v>
      </c>
      <c r="BZ54" t="s">
        <v>1197</v>
      </c>
      <c r="CA54"/>
    </row>
    <row r="55" spans="1:79" s="6" customFormat="1" ht="15" customHeight="1" x14ac:dyDescent="0.25">
      <c r="A55">
        <v>110</v>
      </c>
      <c r="B55" t="s">
        <v>1965</v>
      </c>
      <c r="C55" t="s">
        <v>1966</v>
      </c>
      <c r="D55" t="s">
        <v>1967</v>
      </c>
      <c r="E55">
        <v>3</v>
      </c>
      <c r="F55" t="s">
        <v>1896</v>
      </c>
      <c r="G55" t="s">
        <v>1968</v>
      </c>
      <c r="H55" t="s">
        <v>1969</v>
      </c>
      <c r="I55" t="s">
        <v>1970</v>
      </c>
      <c r="J55" t="s">
        <v>1940</v>
      </c>
      <c r="K55" t="s">
        <v>1971</v>
      </c>
      <c r="L55" t="s">
        <v>1930</v>
      </c>
      <c r="M55">
        <v>917.0638427734375</v>
      </c>
      <c r="N55" t="s">
        <v>6</v>
      </c>
      <c r="O55" t="s">
        <v>5</v>
      </c>
      <c r="P55" t="s">
        <v>5</v>
      </c>
      <c r="Q55" t="s">
        <v>5</v>
      </c>
      <c r="R55" t="s">
        <v>5</v>
      </c>
      <c r="S55" t="s">
        <v>1972</v>
      </c>
      <c r="T55" t="s">
        <v>1972</v>
      </c>
      <c r="U55" t="s">
        <v>5</v>
      </c>
      <c r="V55" t="s">
        <v>13</v>
      </c>
      <c r="W55">
        <v>50000</v>
      </c>
      <c r="X55">
        <v>50000</v>
      </c>
      <c r="Y55" t="s">
        <v>6</v>
      </c>
      <c r="Z55" t="s">
        <v>1922</v>
      </c>
      <c r="AA55">
        <v>5000</v>
      </c>
      <c r="AB55">
        <v>125.28639984130859</v>
      </c>
      <c r="AC55">
        <v>13.883589744567869</v>
      </c>
      <c r="AD55">
        <v>0.49298951029777532</v>
      </c>
      <c r="AE55">
        <v>116</v>
      </c>
      <c r="AF55">
        <v>62</v>
      </c>
      <c r="AG55">
        <v>60</v>
      </c>
      <c r="AH55">
        <v>47</v>
      </c>
      <c r="AI55">
        <v>108</v>
      </c>
      <c r="AJ55">
        <v>117</v>
      </c>
      <c r="AK55">
        <v>0</v>
      </c>
      <c r="AL55">
        <v>6</v>
      </c>
      <c r="AM55">
        <v>55</v>
      </c>
      <c r="AN55">
        <v>0</v>
      </c>
      <c r="AO55">
        <v>5105.55517578125</v>
      </c>
      <c r="AP55"/>
      <c r="AQ55"/>
      <c r="AR55"/>
      <c r="AS55"/>
      <c r="AT55"/>
      <c r="AU55"/>
      <c r="AV55"/>
      <c r="AW55"/>
      <c r="AX55"/>
      <c r="AY55"/>
      <c r="AZ55"/>
      <c r="BA55"/>
      <c r="BB55"/>
      <c r="BC55"/>
      <c r="BD55"/>
      <c r="BE55"/>
      <c r="BF55"/>
      <c r="BG55" t="s">
        <v>5</v>
      </c>
      <c r="BH55" t="s">
        <v>5</v>
      </c>
      <c r="BI55" t="s">
        <v>1903</v>
      </c>
      <c r="BJ55"/>
      <c r="BK55" t="s">
        <v>5</v>
      </c>
      <c r="BL55"/>
      <c r="BM55">
        <v>0</v>
      </c>
      <c r="BN55"/>
      <c r="BO55" t="s">
        <v>5</v>
      </c>
      <c r="BP55"/>
      <c r="BQ55"/>
      <c r="BR55"/>
      <c r="BS55"/>
      <c r="BT55" t="s">
        <v>5</v>
      </c>
      <c r="BU55"/>
      <c r="BV55"/>
      <c r="BW55"/>
      <c r="BX55" t="s">
        <v>1904</v>
      </c>
      <c r="BY55" t="s">
        <v>6</v>
      </c>
      <c r="BZ55" t="s">
        <v>1197</v>
      </c>
      <c r="CA55"/>
    </row>
    <row r="56" spans="1:79" s="6" customFormat="1" ht="15" customHeight="1" x14ac:dyDescent="0.25">
      <c r="A56">
        <v>111</v>
      </c>
      <c r="B56" t="s">
        <v>1973</v>
      </c>
      <c r="C56" t="s">
        <v>1974</v>
      </c>
      <c r="D56" t="s">
        <v>1975</v>
      </c>
      <c r="E56">
        <v>3</v>
      </c>
      <c r="F56" t="s">
        <v>1896</v>
      </c>
      <c r="G56" t="s">
        <v>1976</v>
      </c>
      <c r="H56" t="s">
        <v>1977</v>
      </c>
      <c r="I56" t="s">
        <v>1978</v>
      </c>
      <c r="J56" t="s">
        <v>1940</v>
      </c>
      <c r="K56" t="s">
        <v>1971</v>
      </c>
      <c r="L56" t="s">
        <v>1930</v>
      </c>
      <c r="M56">
        <v>804.42529296875</v>
      </c>
      <c r="N56" t="s">
        <v>6</v>
      </c>
      <c r="O56" t="s">
        <v>5</v>
      </c>
      <c r="P56" t="s">
        <v>5</v>
      </c>
      <c r="Q56" t="s">
        <v>5</v>
      </c>
      <c r="R56" t="s">
        <v>5</v>
      </c>
      <c r="S56" t="s">
        <v>1979</v>
      </c>
      <c r="T56" t="s">
        <v>1979</v>
      </c>
      <c r="U56" t="s">
        <v>5</v>
      </c>
      <c r="V56" t="s">
        <v>13</v>
      </c>
      <c r="W56">
        <v>50000</v>
      </c>
      <c r="X56">
        <v>50000</v>
      </c>
      <c r="Y56" t="s">
        <v>6</v>
      </c>
      <c r="Z56" t="s">
        <v>1922</v>
      </c>
      <c r="AA56">
        <v>5000</v>
      </c>
      <c r="AB56">
        <v>254.63920593261719</v>
      </c>
      <c r="AC56">
        <v>17.061000823974609</v>
      </c>
      <c r="AD56">
        <v>2.9461290836334229</v>
      </c>
      <c r="AE56">
        <v>2086</v>
      </c>
      <c r="AF56">
        <v>1203</v>
      </c>
      <c r="AG56">
        <v>1672</v>
      </c>
      <c r="AH56">
        <v>1447</v>
      </c>
      <c r="AI56">
        <v>3820</v>
      </c>
      <c r="AJ56">
        <v>4193</v>
      </c>
      <c r="AK56">
        <v>13</v>
      </c>
      <c r="AL56">
        <v>16</v>
      </c>
      <c r="AM56">
        <v>148</v>
      </c>
      <c r="AN56">
        <v>0</v>
      </c>
      <c r="AO56">
        <v>88117.9765625</v>
      </c>
      <c r="AP56"/>
      <c r="AQ56"/>
      <c r="AR56"/>
      <c r="AS56"/>
      <c r="AT56"/>
      <c r="AU56"/>
      <c r="AV56"/>
      <c r="AW56"/>
      <c r="AX56"/>
      <c r="AY56"/>
      <c r="AZ56"/>
      <c r="BA56"/>
      <c r="BB56"/>
      <c r="BC56"/>
      <c r="BD56"/>
      <c r="BE56"/>
      <c r="BF56"/>
      <c r="BG56" t="s">
        <v>5</v>
      </c>
      <c r="BH56" t="s">
        <v>5</v>
      </c>
      <c r="BI56" t="s">
        <v>1903</v>
      </c>
      <c r="BJ56"/>
      <c r="BK56" t="s">
        <v>5</v>
      </c>
      <c r="BL56"/>
      <c r="BM56">
        <v>0</v>
      </c>
      <c r="BN56"/>
      <c r="BO56" t="s">
        <v>5</v>
      </c>
      <c r="BP56"/>
      <c r="BQ56"/>
      <c r="BR56"/>
      <c r="BS56"/>
      <c r="BT56" t="s">
        <v>5</v>
      </c>
      <c r="BU56"/>
      <c r="BV56"/>
      <c r="BW56"/>
      <c r="BX56" t="s">
        <v>1904</v>
      </c>
      <c r="BY56" t="s">
        <v>6</v>
      </c>
      <c r="BZ56" t="s">
        <v>1197</v>
      </c>
      <c r="CA56"/>
    </row>
    <row r="57" spans="1:79" s="6" customFormat="1" ht="15" customHeight="1" x14ac:dyDescent="0.25">
      <c r="A57">
        <v>112</v>
      </c>
      <c r="B57" t="s">
        <v>1980</v>
      </c>
      <c r="C57" t="s">
        <v>1981</v>
      </c>
      <c r="D57" t="s">
        <v>1982</v>
      </c>
      <c r="E57">
        <v>3</v>
      </c>
      <c r="F57" t="s">
        <v>1896</v>
      </c>
      <c r="G57" t="s">
        <v>1976</v>
      </c>
      <c r="H57" t="s">
        <v>1977</v>
      </c>
      <c r="I57" t="s">
        <v>1978</v>
      </c>
      <c r="J57" t="s">
        <v>1940</v>
      </c>
      <c r="K57" t="s">
        <v>1971</v>
      </c>
      <c r="L57" t="s">
        <v>1983</v>
      </c>
      <c r="M57">
        <v>804.403564453125</v>
      </c>
      <c r="N57" t="s">
        <v>6</v>
      </c>
      <c r="O57" t="s">
        <v>5</v>
      </c>
      <c r="P57" t="s">
        <v>5</v>
      </c>
      <c r="Q57" t="s">
        <v>5</v>
      </c>
      <c r="R57" t="s">
        <v>5</v>
      </c>
      <c r="S57" t="s">
        <v>1979</v>
      </c>
      <c r="T57" t="s">
        <v>1979</v>
      </c>
      <c r="U57" t="s">
        <v>5</v>
      </c>
      <c r="V57" t="s">
        <v>50</v>
      </c>
      <c r="W57">
        <v>100000</v>
      </c>
      <c r="X57">
        <v>100000</v>
      </c>
      <c r="Y57" t="s">
        <v>6</v>
      </c>
      <c r="Z57" t="s">
        <v>1922</v>
      </c>
      <c r="AA57">
        <v>10000</v>
      </c>
      <c r="AB57">
        <v>254.63920593261719</v>
      </c>
      <c r="AC57">
        <v>17.061000823974609</v>
      </c>
      <c r="AD57">
        <v>2.9461290836334229</v>
      </c>
      <c r="AE57">
        <v>2086</v>
      </c>
      <c r="AF57">
        <v>1203</v>
      </c>
      <c r="AG57">
        <v>1672</v>
      </c>
      <c r="AH57">
        <v>1447</v>
      </c>
      <c r="AI57">
        <v>3820</v>
      </c>
      <c r="AJ57">
        <v>4193</v>
      </c>
      <c r="AK57">
        <v>13</v>
      </c>
      <c r="AL57">
        <v>16</v>
      </c>
      <c r="AM57">
        <v>148</v>
      </c>
      <c r="AN57">
        <v>0</v>
      </c>
      <c r="AO57">
        <v>88117.9765625</v>
      </c>
      <c r="AP57"/>
      <c r="AQ57"/>
      <c r="AR57"/>
      <c r="AS57"/>
      <c r="AT57"/>
      <c r="AU57"/>
      <c r="AV57"/>
      <c r="AW57"/>
      <c r="AX57"/>
      <c r="AY57"/>
      <c r="AZ57"/>
      <c r="BA57"/>
      <c r="BB57"/>
      <c r="BC57"/>
      <c r="BD57"/>
      <c r="BE57"/>
      <c r="BF57"/>
      <c r="BG57" t="s">
        <v>5</v>
      </c>
      <c r="BH57" t="s">
        <v>5</v>
      </c>
      <c r="BI57" t="s">
        <v>1903</v>
      </c>
      <c r="BJ57"/>
      <c r="BK57" t="s">
        <v>5</v>
      </c>
      <c r="BL57"/>
      <c r="BM57">
        <v>100</v>
      </c>
      <c r="BN57"/>
      <c r="BO57" t="s">
        <v>5</v>
      </c>
      <c r="BP57"/>
      <c r="BQ57"/>
      <c r="BR57"/>
      <c r="BS57"/>
      <c r="BT57" t="s">
        <v>5</v>
      </c>
      <c r="BU57"/>
      <c r="BV57"/>
      <c r="BW57"/>
      <c r="BX57" t="s">
        <v>1904</v>
      </c>
      <c r="BY57" t="s">
        <v>6</v>
      </c>
      <c r="BZ57" t="s">
        <v>1197</v>
      </c>
      <c r="CA57"/>
    </row>
    <row r="58" spans="1:79" s="6" customFormat="1" ht="15" customHeight="1" x14ac:dyDescent="0.25">
      <c r="A58">
        <v>113</v>
      </c>
      <c r="B58" t="s">
        <v>1984</v>
      </c>
      <c r="C58" t="s">
        <v>1985</v>
      </c>
      <c r="D58" t="s">
        <v>1986</v>
      </c>
      <c r="E58">
        <v>3</v>
      </c>
      <c r="F58" t="s">
        <v>1896</v>
      </c>
      <c r="G58" t="s">
        <v>1976</v>
      </c>
      <c r="H58" t="s">
        <v>1977</v>
      </c>
      <c r="I58" t="s">
        <v>1978</v>
      </c>
      <c r="J58" t="s">
        <v>1940</v>
      </c>
      <c r="K58" t="s">
        <v>1971</v>
      </c>
      <c r="L58" t="s">
        <v>1987</v>
      </c>
      <c r="M58">
        <v>804.42681884765625</v>
      </c>
      <c r="N58" t="s">
        <v>6</v>
      </c>
      <c r="O58" t="s">
        <v>5</v>
      </c>
      <c r="P58" t="s">
        <v>5</v>
      </c>
      <c r="Q58" t="s">
        <v>5</v>
      </c>
      <c r="R58" t="s">
        <v>5</v>
      </c>
      <c r="S58" t="s">
        <v>1988</v>
      </c>
      <c r="T58" t="s">
        <v>1988</v>
      </c>
      <c r="U58" t="s">
        <v>5</v>
      </c>
      <c r="V58" t="s">
        <v>4</v>
      </c>
      <c r="W58">
        <v>300000</v>
      </c>
      <c r="X58">
        <v>300000</v>
      </c>
      <c r="Y58" t="s">
        <v>6</v>
      </c>
      <c r="Z58" t="s">
        <v>1922</v>
      </c>
      <c r="AA58">
        <v>30000</v>
      </c>
      <c r="AB58">
        <v>254.63920593261719</v>
      </c>
      <c r="AC58">
        <v>17.061000823974609</v>
      </c>
      <c r="AD58">
        <v>2.9461290836334229</v>
      </c>
      <c r="AE58">
        <v>2086</v>
      </c>
      <c r="AF58">
        <v>1203</v>
      </c>
      <c r="AG58">
        <v>1672</v>
      </c>
      <c r="AH58">
        <v>1447</v>
      </c>
      <c r="AI58">
        <v>3820</v>
      </c>
      <c r="AJ58">
        <v>4193</v>
      </c>
      <c r="AK58">
        <v>13</v>
      </c>
      <c r="AL58">
        <v>16</v>
      </c>
      <c r="AM58">
        <v>148</v>
      </c>
      <c r="AN58">
        <v>0</v>
      </c>
      <c r="AO58">
        <v>88117.9765625</v>
      </c>
      <c r="AP58"/>
      <c r="AQ58"/>
      <c r="AR58"/>
      <c r="AS58"/>
      <c r="AT58"/>
      <c r="AU58"/>
      <c r="AV58"/>
      <c r="AW58"/>
      <c r="AX58"/>
      <c r="AY58"/>
      <c r="AZ58"/>
      <c r="BA58"/>
      <c r="BB58"/>
      <c r="BC58"/>
      <c r="BD58"/>
      <c r="BE58"/>
      <c r="BF58"/>
      <c r="BG58" t="s">
        <v>5</v>
      </c>
      <c r="BH58" t="s">
        <v>5</v>
      </c>
      <c r="BI58" t="s">
        <v>1903</v>
      </c>
      <c r="BJ58"/>
      <c r="BK58" t="s">
        <v>5</v>
      </c>
      <c r="BL58"/>
      <c r="BM58">
        <v>0</v>
      </c>
      <c r="BN58"/>
      <c r="BO58" t="s">
        <v>5</v>
      </c>
      <c r="BP58"/>
      <c r="BQ58"/>
      <c r="BR58"/>
      <c r="BS58"/>
      <c r="BT58" t="s">
        <v>5</v>
      </c>
      <c r="BU58"/>
      <c r="BV58"/>
      <c r="BW58"/>
      <c r="BX58" t="s">
        <v>1904</v>
      </c>
      <c r="BY58" t="s">
        <v>6</v>
      </c>
      <c r="BZ58" t="s">
        <v>1197</v>
      </c>
      <c r="CA58"/>
    </row>
    <row r="59" spans="1:79" s="6" customFormat="1" ht="15" customHeight="1" x14ac:dyDescent="0.25">
      <c r="A59">
        <v>114</v>
      </c>
      <c r="B59" t="s">
        <v>1989</v>
      </c>
      <c r="C59" t="s">
        <v>1990</v>
      </c>
      <c r="D59" t="s">
        <v>1991</v>
      </c>
      <c r="E59">
        <v>3</v>
      </c>
      <c r="F59" t="s">
        <v>1896</v>
      </c>
      <c r="G59" t="s">
        <v>1992</v>
      </c>
      <c r="H59" t="s">
        <v>1993</v>
      </c>
      <c r="I59" t="s">
        <v>1994</v>
      </c>
      <c r="J59" t="s">
        <v>1995</v>
      </c>
      <c r="K59" t="s">
        <v>1996</v>
      </c>
      <c r="L59" t="s">
        <v>1997</v>
      </c>
      <c r="M59">
        <v>16.142538070678711</v>
      </c>
      <c r="N59" t="s">
        <v>6</v>
      </c>
      <c r="O59" t="s">
        <v>5</v>
      </c>
      <c r="P59" t="s">
        <v>5</v>
      </c>
      <c r="Q59" t="s">
        <v>5</v>
      </c>
      <c r="R59" t="s">
        <v>5</v>
      </c>
      <c r="S59" t="s">
        <v>1998</v>
      </c>
      <c r="T59" t="s">
        <v>1998</v>
      </c>
      <c r="U59" t="s">
        <v>5</v>
      </c>
      <c r="V59" t="s">
        <v>4</v>
      </c>
      <c r="W59">
        <v>250000</v>
      </c>
      <c r="X59">
        <v>250000</v>
      </c>
      <c r="Y59" t="s">
        <v>6</v>
      </c>
      <c r="Z59" t="s">
        <v>4</v>
      </c>
      <c r="AA59">
        <v>25000</v>
      </c>
      <c r="AB59">
        <v>1.6188280582427981</v>
      </c>
      <c r="AC59">
        <v>0.24668629467487341</v>
      </c>
      <c r="AD59">
        <v>6.2599702505394816E-4</v>
      </c>
      <c r="AE59">
        <v>191</v>
      </c>
      <c r="AF59">
        <v>101</v>
      </c>
      <c r="AG59">
        <v>181</v>
      </c>
      <c r="AH59">
        <v>2454</v>
      </c>
      <c r="AI59">
        <v>1331</v>
      </c>
      <c r="AJ59">
        <v>3321</v>
      </c>
      <c r="AK59">
        <v>3</v>
      </c>
      <c r="AL59">
        <v>11</v>
      </c>
      <c r="AM59">
        <v>7</v>
      </c>
      <c r="AN59">
        <v>0</v>
      </c>
      <c r="AO59">
        <v>70.749496459960938</v>
      </c>
      <c r="AP59"/>
      <c r="AQ59"/>
      <c r="AR59"/>
      <c r="AS59"/>
      <c r="AT59"/>
      <c r="AU59"/>
      <c r="AV59"/>
      <c r="AW59"/>
      <c r="AX59"/>
      <c r="AY59"/>
      <c r="AZ59"/>
      <c r="BA59"/>
      <c r="BB59"/>
      <c r="BC59"/>
      <c r="BD59"/>
      <c r="BE59"/>
      <c r="BF59"/>
      <c r="BG59" t="s">
        <v>5</v>
      </c>
      <c r="BH59" t="s">
        <v>5</v>
      </c>
      <c r="BI59" t="s">
        <v>1903</v>
      </c>
      <c r="BJ59"/>
      <c r="BK59" t="s">
        <v>5</v>
      </c>
      <c r="BL59"/>
      <c r="BM59">
        <v>0</v>
      </c>
      <c r="BN59"/>
      <c r="BO59" t="s">
        <v>5</v>
      </c>
      <c r="BP59"/>
      <c r="BQ59"/>
      <c r="BR59"/>
      <c r="BS59"/>
      <c r="BT59" t="s">
        <v>5</v>
      </c>
      <c r="BU59"/>
      <c r="BV59"/>
      <c r="BW59"/>
      <c r="BX59" t="s">
        <v>1904</v>
      </c>
      <c r="BY59" t="s">
        <v>6</v>
      </c>
      <c r="BZ59" t="s">
        <v>1197</v>
      </c>
      <c r="CA59"/>
    </row>
    <row r="60" spans="1:79" s="23" customFormat="1" ht="15" customHeight="1" x14ac:dyDescent="0.25">
      <c r="A60">
        <v>115</v>
      </c>
      <c r="B60" t="s">
        <v>1999</v>
      </c>
      <c r="C60" t="s">
        <v>2000</v>
      </c>
      <c r="D60" t="s">
        <v>2001</v>
      </c>
      <c r="E60">
        <v>3</v>
      </c>
      <c r="F60" t="s">
        <v>1896</v>
      </c>
      <c r="G60" t="s">
        <v>1946</v>
      </c>
      <c r="H60" t="s">
        <v>2002</v>
      </c>
      <c r="I60" t="s">
        <v>2003</v>
      </c>
      <c r="J60" t="s">
        <v>2004</v>
      </c>
      <c r="K60" t="s">
        <v>2005</v>
      </c>
      <c r="L60" t="s">
        <v>2006</v>
      </c>
      <c r="M60">
        <v>67.719383239746094</v>
      </c>
      <c r="N60" t="s">
        <v>6</v>
      </c>
      <c r="O60" t="s">
        <v>5</v>
      </c>
      <c r="P60" t="s">
        <v>5</v>
      </c>
      <c r="Q60" t="s">
        <v>5</v>
      </c>
      <c r="R60" t="s">
        <v>5</v>
      </c>
      <c r="S60" t="s">
        <v>2007</v>
      </c>
      <c r="T60" t="s">
        <v>2007</v>
      </c>
      <c r="U60" t="s">
        <v>5</v>
      </c>
      <c r="V60" t="s">
        <v>28</v>
      </c>
      <c r="W60">
        <v>250000</v>
      </c>
      <c r="X60">
        <v>25000</v>
      </c>
      <c r="Y60" t="s">
        <v>6</v>
      </c>
      <c r="Z60" t="s">
        <v>1922</v>
      </c>
      <c r="AA60">
        <v>25000</v>
      </c>
      <c r="AB60">
        <v>12.89645957946777</v>
      </c>
      <c r="AC60">
        <v>2.301939964294434</v>
      </c>
      <c r="AD60">
        <v>0.9031217098236084</v>
      </c>
      <c r="AE60">
        <v>4589</v>
      </c>
      <c r="AF60">
        <v>2605</v>
      </c>
      <c r="AG60">
        <v>4495</v>
      </c>
      <c r="AH60">
        <v>20937</v>
      </c>
      <c r="AI60">
        <v>26784</v>
      </c>
      <c r="AJ60">
        <v>40893</v>
      </c>
      <c r="AK60">
        <v>31</v>
      </c>
      <c r="AL60">
        <v>29</v>
      </c>
      <c r="AM60">
        <v>84</v>
      </c>
      <c r="AN60">
        <v>0</v>
      </c>
      <c r="AO60">
        <v>1387.409057617188</v>
      </c>
      <c r="AP60"/>
      <c r="AQ60"/>
      <c r="AR60"/>
      <c r="AS60"/>
      <c r="AT60"/>
      <c r="AU60"/>
      <c r="AV60"/>
      <c r="AW60"/>
      <c r="AX60"/>
      <c r="AY60"/>
      <c r="AZ60"/>
      <c r="BA60"/>
      <c r="BB60"/>
      <c r="BC60"/>
      <c r="BD60"/>
      <c r="BE60"/>
      <c r="BF60"/>
      <c r="BG60" t="s">
        <v>5</v>
      </c>
      <c r="BH60" t="s">
        <v>5</v>
      </c>
      <c r="BI60" t="s">
        <v>1903</v>
      </c>
      <c r="BJ60"/>
      <c r="BK60" t="s">
        <v>5</v>
      </c>
      <c r="BL60"/>
      <c r="BM60">
        <v>0</v>
      </c>
      <c r="BN60"/>
      <c r="BO60" t="s">
        <v>5</v>
      </c>
      <c r="BP60"/>
      <c r="BQ60"/>
      <c r="BR60"/>
      <c r="BS60"/>
      <c r="BT60" t="s">
        <v>5</v>
      </c>
      <c r="BU60"/>
      <c r="BV60"/>
      <c r="BW60"/>
      <c r="BX60" t="s">
        <v>1904</v>
      </c>
      <c r="BY60" t="s">
        <v>6</v>
      </c>
      <c r="BZ60" t="s">
        <v>1197</v>
      </c>
      <c r="CA60"/>
    </row>
    <row r="61" spans="1:79" s="6" customFormat="1" ht="15" customHeight="1" x14ac:dyDescent="0.25">
      <c r="A61">
        <v>116</v>
      </c>
      <c r="B61" t="s">
        <v>2008</v>
      </c>
      <c r="C61" t="s">
        <v>2009</v>
      </c>
      <c r="D61" t="s">
        <v>2010</v>
      </c>
      <c r="E61">
        <v>3</v>
      </c>
      <c r="F61" t="s">
        <v>1896</v>
      </c>
      <c r="G61" t="s">
        <v>1992</v>
      </c>
      <c r="H61" t="s">
        <v>1993</v>
      </c>
      <c r="I61" t="s">
        <v>2011</v>
      </c>
      <c r="J61" t="s">
        <v>2012</v>
      </c>
      <c r="K61" t="s">
        <v>2013</v>
      </c>
      <c r="L61" t="s">
        <v>1920</v>
      </c>
      <c r="M61">
        <v>36.470840454101563</v>
      </c>
      <c r="N61" t="s">
        <v>6</v>
      </c>
      <c r="O61" t="s">
        <v>5</v>
      </c>
      <c r="P61" t="s">
        <v>5</v>
      </c>
      <c r="Q61" t="s">
        <v>5</v>
      </c>
      <c r="R61" t="s">
        <v>5</v>
      </c>
      <c r="S61" t="s">
        <v>2014</v>
      </c>
      <c r="T61" t="s">
        <v>2014</v>
      </c>
      <c r="U61" t="s">
        <v>5</v>
      </c>
      <c r="V61" t="s">
        <v>98</v>
      </c>
      <c r="W61">
        <v>5000000</v>
      </c>
      <c r="X61">
        <v>500000</v>
      </c>
      <c r="Y61" t="s">
        <v>6</v>
      </c>
      <c r="Z61" t="s">
        <v>1922</v>
      </c>
      <c r="AA61">
        <v>500000</v>
      </c>
      <c r="AB61">
        <v>4.6185331344604492</v>
      </c>
      <c r="AC61">
        <v>1.3860709667205811</v>
      </c>
      <c r="AD61">
        <v>0.56444728374481201</v>
      </c>
      <c r="AE61">
        <v>422</v>
      </c>
      <c r="AF61">
        <v>469</v>
      </c>
      <c r="AG61">
        <v>385</v>
      </c>
      <c r="AH61">
        <v>1320</v>
      </c>
      <c r="AI61">
        <v>1562</v>
      </c>
      <c r="AJ61">
        <v>2492</v>
      </c>
      <c r="AK61">
        <v>4</v>
      </c>
      <c r="AL61">
        <v>12</v>
      </c>
      <c r="AM61">
        <v>30</v>
      </c>
      <c r="AN61">
        <v>0</v>
      </c>
      <c r="AO61">
        <v>778.42901611328125</v>
      </c>
      <c r="AP61"/>
      <c r="AQ61"/>
      <c r="AR61"/>
      <c r="AS61"/>
      <c r="AT61"/>
      <c r="AU61"/>
      <c r="AV61"/>
      <c r="AW61"/>
      <c r="AX61"/>
      <c r="AY61"/>
      <c r="AZ61"/>
      <c r="BA61"/>
      <c r="BB61"/>
      <c r="BC61"/>
      <c r="BD61"/>
      <c r="BE61"/>
      <c r="BF61"/>
      <c r="BG61" t="s">
        <v>5</v>
      </c>
      <c r="BH61" t="s">
        <v>5</v>
      </c>
      <c r="BI61" t="s">
        <v>1903</v>
      </c>
      <c r="BJ61"/>
      <c r="BK61" t="s">
        <v>5</v>
      </c>
      <c r="BL61"/>
      <c r="BM61">
        <v>0</v>
      </c>
      <c r="BN61"/>
      <c r="BO61" t="s">
        <v>5</v>
      </c>
      <c r="BP61"/>
      <c r="BQ61"/>
      <c r="BR61"/>
      <c r="BS61"/>
      <c r="BT61" t="s">
        <v>5</v>
      </c>
      <c r="BU61"/>
      <c r="BV61"/>
      <c r="BW61"/>
      <c r="BX61" t="s">
        <v>1904</v>
      </c>
      <c r="BY61" t="s">
        <v>6</v>
      </c>
      <c r="BZ61" t="s">
        <v>1197</v>
      </c>
      <c r="CA61"/>
    </row>
    <row r="62" spans="1:79" s="6" customFormat="1" ht="15" customHeight="1" x14ac:dyDescent="0.25">
      <c r="A62">
        <v>117</v>
      </c>
      <c r="B62" t="s">
        <v>2015</v>
      </c>
      <c r="C62" t="s">
        <v>2016</v>
      </c>
      <c r="D62" t="s">
        <v>2017</v>
      </c>
      <c r="E62">
        <v>3</v>
      </c>
      <c r="F62" t="s">
        <v>1896</v>
      </c>
      <c r="G62" t="s">
        <v>1946</v>
      </c>
      <c r="H62" t="s">
        <v>2018</v>
      </c>
      <c r="I62" t="s">
        <v>2019</v>
      </c>
      <c r="J62" t="s">
        <v>2020</v>
      </c>
      <c r="K62" t="s">
        <v>2021</v>
      </c>
      <c r="L62" t="s">
        <v>2022</v>
      </c>
      <c r="M62">
        <v>28.568792343139648</v>
      </c>
      <c r="N62" t="s">
        <v>6</v>
      </c>
      <c r="O62" t="s">
        <v>5</v>
      </c>
      <c r="P62" t="s">
        <v>5</v>
      </c>
      <c r="Q62" t="s">
        <v>5</v>
      </c>
      <c r="R62" t="s">
        <v>5</v>
      </c>
      <c r="S62" t="s">
        <v>2023</v>
      </c>
      <c r="T62" t="s">
        <v>2023</v>
      </c>
      <c r="U62" t="s">
        <v>5</v>
      </c>
      <c r="V62" t="s">
        <v>28</v>
      </c>
      <c r="W62">
        <v>250000</v>
      </c>
      <c r="X62">
        <v>25000</v>
      </c>
      <c r="Y62" t="s">
        <v>6</v>
      </c>
      <c r="Z62" t="s">
        <v>1922</v>
      </c>
      <c r="AA62">
        <v>25000</v>
      </c>
      <c r="AB62">
        <v>1.509413003921509</v>
      </c>
      <c r="AC62">
        <v>0.35634028911590582</v>
      </c>
      <c r="AD62">
        <v>5.0465330481529243E-2</v>
      </c>
      <c r="AE62">
        <v>139</v>
      </c>
      <c r="AF62">
        <v>230</v>
      </c>
      <c r="AG62">
        <v>125</v>
      </c>
      <c r="AH62">
        <v>296</v>
      </c>
      <c r="AI62">
        <v>419</v>
      </c>
      <c r="AJ62">
        <v>613</v>
      </c>
      <c r="AK62">
        <v>1</v>
      </c>
      <c r="AL62">
        <v>25</v>
      </c>
      <c r="AM62">
        <v>7</v>
      </c>
      <c r="AN62">
        <v>0</v>
      </c>
      <c r="AO62">
        <v>81.450248718261719</v>
      </c>
      <c r="AP62"/>
      <c r="AQ62"/>
      <c r="AR62"/>
      <c r="AS62"/>
      <c r="AT62"/>
      <c r="AU62"/>
      <c r="AV62"/>
      <c r="AW62"/>
      <c r="AX62"/>
      <c r="AY62"/>
      <c r="AZ62"/>
      <c r="BA62"/>
      <c r="BB62"/>
      <c r="BC62"/>
      <c r="BD62"/>
      <c r="BE62"/>
      <c r="BF62"/>
      <c r="BG62" t="s">
        <v>5</v>
      </c>
      <c r="BH62" t="s">
        <v>5</v>
      </c>
      <c r="BI62" t="s">
        <v>1903</v>
      </c>
      <c r="BJ62"/>
      <c r="BK62" t="s">
        <v>5</v>
      </c>
      <c r="BL62"/>
      <c r="BM62">
        <v>0</v>
      </c>
      <c r="BN62"/>
      <c r="BO62" t="s">
        <v>5</v>
      </c>
      <c r="BP62"/>
      <c r="BQ62"/>
      <c r="BR62"/>
      <c r="BS62"/>
      <c r="BT62" t="s">
        <v>5</v>
      </c>
      <c r="BU62"/>
      <c r="BV62"/>
      <c r="BW62"/>
      <c r="BX62" t="s">
        <v>1904</v>
      </c>
      <c r="BY62" t="s">
        <v>6</v>
      </c>
      <c r="BZ62" t="s">
        <v>1197</v>
      </c>
      <c r="CA62"/>
    </row>
    <row r="63" spans="1:79" s="23" customFormat="1" ht="15" customHeight="1" x14ac:dyDescent="0.25">
      <c r="A63">
        <v>118</v>
      </c>
      <c r="B63" t="s">
        <v>2024</v>
      </c>
      <c r="C63" t="s">
        <v>2025</v>
      </c>
      <c r="D63" t="s">
        <v>2026</v>
      </c>
      <c r="E63">
        <v>3</v>
      </c>
      <c r="F63" t="s">
        <v>1896</v>
      </c>
      <c r="G63" t="s">
        <v>2027</v>
      </c>
      <c r="H63" t="s">
        <v>1938</v>
      </c>
      <c r="I63" t="s">
        <v>2028</v>
      </c>
      <c r="J63" t="s">
        <v>2029</v>
      </c>
      <c r="K63" t="s">
        <v>2030</v>
      </c>
      <c r="L63" t="s">
        <v>2022</v>
      </c>
      <c r="M63">
        <v>3.234696626663208</v>
      </c>
      <c r="N63" t="s">
        <v>6</v>
      </c>
      <c r="O63" t="s">
        <v>5</v>
      </c>
      <c r="P63" t="s">
        <v>5</v>
      </c>
      <c r="Q63" t="s">
        <v>5</v>
      </c>
      <c r="R63" t="s">
        <v>5</v>
      </c>
      <c r="S63" t="s">
        <v>2031</v>
      </c>
      <c r="T63" t="s">
        <v>2031</v>
      </c>
      <c r="U63" t="s">
        <v>5</v>
      </c>
      <c r="V63" t="s">
        <v>28</v>
      </c>
      <c r="W63">
        <v>250000</v>
      </c>
      <c r="X63">
        <v>25000</v>
      </c>
      <c r="Y63" t="s">
        <v>6</v>
      </c>
      <c r="Z63" t="s">
        <v>1922</v>
      </c>
      <c r="AA63">
        <v>25000</v>
      </c>
      <c r="AB63">
        <v>0.6652752161026001</v>
      </c>
      <c r="AC63">
        <v>0.1167400032281876</v>
      </c>
      <c r="AD63">
        <v>3.389104967936873E-3</v>
      </c>
      <c r="AE63">
        <v>140</v>
      </c>
      <c r="AF63">
        <v>51</v>
      </c>
      <c r="AG63">
        <v>136</v>
      </c>
      <c r="AH63">
        <v>178</v>
      </c>
      <c r="AI63">
        <v>444</v>
      </c>
      <c r="AJ63">
        <v>475</v>
      </c>
      <c r="AK63">
        <v>1</v>
      </c>
      <c r="AL63">
        <v>0</v>
      </c>
      <c r="AM63">
        <v>3</v>
      </c>
      <c r="AN63">
        <v>0</v>
      </c>
      <c r="AO63">
        <v>38.144859313964837</v>
      </c>
      <c r="AP63"/>
      <c r="AQ63"/>
      <c r="AR63"/>
      <c r="AS63"/>
      <c r="AT63"/>
      <c r="AU63"/>
      <c r="AV63"/>
      <c r="AW63"/>
      <c r="AX63"/>
      <c r="AY63"/>
      <c r="AZ63"/>
      <c r="BA63"/>
      <c r="BB63"/>
      <c r="BC63"/>
      <c r="BD63"/>
      <c r="BE63"/>
      <c r="BF63"/>
      <c r="BG63" t="s">
        <v>5</v>
      </c>
      <c r="BH63" t="s">
        <v>5</v>
      </c>
      <c r="BI63" t="s">
        <v>1903</v>
      </c>
      <c r="BJ63"/>
      <c r="BK63" t="s">
        <v>5</v>
      </c>
      <c r="BL63"/>
      <c r="BM63">
        <v>0</v>
      </c>
      <c r="BN63"/>
      <c r="BO63" t="s">
        <v>5</v>
      </c>
      <c r="BP63"/>
      <c r="BQ63"/>
      <c r="BR63"/>
      <c r="BS63"/>
      <c r="BT63" t="s">
        <v>5</v>
      </c>
      <c r="BU63"/>
      <c r="BV63"/>
      <c r="BW63"/>
      <c r="BX63" t="s">
        <v>1904</v>
      </c>
      <c r="BY63" t="s">
        <v>6</v>
      </c>
      <c r="BZ63" t="s">
        <v>1197</v>
      </c>
      <c r="CA63"/>
    </row>
    <row r="64" spans="1:79" s="6" customFormat="1" ht="15" customHeight="1" x14ac:dyDescent="0.25">
      <c r="A64">
        <v>119</v>
      </c>
      <c r="B64" t="s">
        <v>2032</v>
      </c>
      <c r="C64" t="s">
        <v>2033</v>
      </c>
      <c r="D64" t="s">
        <v>2034</v>
      </c>
      <c r="E64">
        <v>3</v>
      </c>
      <c r="F64" t="s">
        <v>1896</v>
      </c>
      <c r="G64" t="s">
        <v>1976</v>
      </c>
      <c r="H64" t="s">
        <v>2035</v>
      </c>
      <c r="I64" t="s">
        <v>2036</v>
      </c>
      <c r="J64" t="s">
        <v>2037</v>
      </c>
      <c r="K64" t="s">
        <v>2038</v>
      </c>
      <c r="L64" t="s">
        <v>2022</v>
      </c>
      <c r="M64">
        <v>2.5069446563720699</v>
      </c>
      <c r="N64" t="s">
        <v>6</v>
      </c>
      <c r="O64" t="s">
        <v>5</v>
      </c>
      <c r="P64" t="s">
        <v>5</v>
      </c>
      <c r="Q64" t="s">
        <v>5</v>
      </c>
      <c r="R64" t="s">
        <v>5</v>
      </c>
      <c r="S64" t="s">
        <v>2039</v>
      </c>
      <c r="T64" t="s">
        <v>2039</v>
      </c>
      <c r="U64" t="s">
        <v>5</v>
      </c>
      <c r="V64" t="s">
        <v>28</v>
      </c>
      <c r="W64">
        <v>250000</v>
      </c>
      <c r="X64">
        <v>25000</v>
      </c>
      <c r="Y64" t="s">
        <v>6</v>
      </c>
      <c r="Z64" t="s">
        <v>1922</v>
      </c>
      <c r="AA64">
        <v>25000</v>
      </c>
      <c r="AB64">
        <v>0.4359251856803894</v>
      </c>
      <c r="AC64">
        <v>6.3370481133460999E-2</v>
      </c>
      <c r="AD64">
        <v>4.349173977971077E-2</v>
      </c>
      <c r="AE64">
        <v>6</v>
      </c>
      <c r="AF64">
        <v>21</v>
      </c>
      <c r="AG64">
        <v>6</v>
      </c>
      <c r="AH64">
        <v>4</v>
      </c>
      <c r="AI64">
        <v>10</v>
      </c>
      <c r="AJ64">
        <v>11</v>
      </c>
      <c r="AK64">
        <v>2</v>
      </c>
      <c r="AL64">
        <v>0</v>
      </c>
      <c r="AM64">
        <v>5</v>
      </c>
      <c r="AN64">
        <v>0</v>
      </c>
      <c r="AO64">
        <v>92.654411315917969</v>
      </c>
      <c r="AP64"/>
      <c r="AQ64"/>
      <c r="AR64"/>
      <c r="AS64"/>
      <c r="AT64"/>
      <c r="AU64"/>
      <c r="AV64"/>
      <c r="AW64"/>
      <c r="AX64"/>
      <c r="AY64"/>
      <c r="AZ64"/>
      <c r="BA64"/>
      <c r="BB64"/>
      <c r="BC64"/>
      <c r="BD64"/>
      <c r="BE64"/>
      <c r="BF64"/>
      <c r="BG64" t="s">
        <v>5</v>
      </c>
      <c r="BH64" t="s">
        <v>5</v>
      </c>
      <c r="BI64" t="s">
        <v>1903</v>
      </c>
      <c r="BJ64"/>
      <c r="BK64" t="s">
        <v>5</v>
      </c>
      <c r="BL64"/>
      <c r="BM64">
        <v>0</v>
      </c>
      <c r="BN64"/>
      <c r="BO64" t="s">
        <v>5</v>
      </c>
      <c r="BP64"/>
      <c r="BQ64"/>
      <c r="BR64"/>
      <c r="BS64"/>
      <c r="BT64" t="s">
        <v>5</v>
      </c>
      <c r="BU64"/>
      <c r="BV64"/>
      <c r="BW64"/>
      <c r="BX64" t="s">
        <v>1904</v>
      </c>
      <c r="BY64" t="s">
        <v>6</v>
      </c>
      <c r="BZ64" t="s">
        <v>1197</v>
      </c>
      <c r="CA64"/>
    </row>
    <row r="65" spans="1:80" s="6" customFormat="1" ht="15" customHeight="1" x14ac:dyDescent="0.25">
      <c r="A65">
        <v>120</v>
      </c>
      <c r="B65" t="s">
        <v>2040</v>
      </c>
      <c r="C65" t="s">
        <v>2041</v>
      </c>
      <c r="D65" t="s">
        <v>2042</v>
      </c>
      <c r="E65">
        <v>3</v>
      </c>
      <c r="F65" t="s">
        <v>1896</v>
      </c>
      <c r="G65" t="s">
        <v>2043</v>
      </c>
      <c r="H65" t="s">
        <v>2044</v>
      </c>
      <c r="I65" t="s">
        <v>2045</v>
      </c>
      <c r="J65" t="s">
        <v>2046</v>
      </c>
      <c r="K65" t="s">
        <v>2047</v>
      </c>
      <c r="L65" t="s">
        <v>2006</v>
      </c>
      <c r="M65">
        <v>148.03861999511719</v>
      </c>
      <c r="N65" t="s">
        <v>6</v>
      </c>
      <c r="O65" t="s">
        <v>5</v>
      </c>
      <c r="P65" t="s">
        <v>5</v>
      </c>
      <c r="Q65" t="s">
        <v>5</v>
      </c>
      <c r="R65" t="s">
        <v>5</v>
      </c>
      <c r="S65" t="s">
        <v>2048</v>
      </c>
      <c r="T65" t="s">
        <v>2048</v>
      </c>
      <c r="U65" t="s">
        <v>5</v>
      </c>
      <c r="V65" t="s">
        <v>28</v>
      </c>
      <c r="W65">
        <v>250000</v>
      </c>
      <c r="X65">
        <v>25000</v>
      </c>
      <c r="Y65" t="s">
        <v>6</v>
      </c>
      <c r="Z65" t="s">
        <v>1922</v>
      </c>
      <c r="AA65">
        <v>25000</v>
      </c>
      <c r="AB65">
        <v>34.494319915771477</v>
      </c>
      <c r="AC65">
        <v>1.5862879753112791</v>
      </c>
      <c r="AD65">
        <v>0.24870599806308749</v>
      </c>
      <c r="AE65">
        <v>411</v>
      </c>
      <c r="AF65">
        <v>199</v>
      </c>
      <c r="AG65">
        <v>371</v>
      </c>
      <c r="AH65">
        <v>690</v>
      </c>
      <c r="AI65">
        <v>1183</v>
      </c>
      <c r="AJ65">
        <v>1553</v>
      </c>
      <c r="AK65">
        <v>3</v>
      </c>
      <c r="AL65">
        <v>15</v>
      </c>
      <c r="AM65">
        <v>34</v>
      </c>
      <c r="AN65">
        <v>0</v>
      </c>
      <c r="AO65">
        <v>4484.98876953125</v>
      </c>
      <c r="AP65"/>
      <c r="AQ65"/>
      <c r="AR65"/>
      <c r="AS65"/>
      <c r="AT65"/>
      <c r="AU65"/>
      <c r="AV65"/>
      <c r="AW65"/>
      <c r="AX65"/>
      <c r="AY65"/>
      <c r="AZ65"/>
      <c r="BA65"/>
      <c r="BB65"/>
      <c r="BC65"/>
      <c r="BD65"/>
      <c r="BE65"/>
      <c r="BF65"/>
      <c r="BG65" t="s">
        <v>5</v>
      </c>
      <c r="BH65" t="s">
        <v>5</v>
      </c>
      <c r="BI65" t="s">
        <v>1903</v>
      </c>
      <c r="BJ65"/>
      <c r="BK65" t="s">
        <v>5</v>
      </c>
      <c r="BL65"/>
      <c r="BM65">
        <v>0</v>
      </c>
      <c r="BN65"/>
      <c r="BO65" t="s">
        <v>5</v>
      </c>
      <c r="BP65"/>
      <c r="BQ65"/>
      <c r="BR65"/>
      <c r="BS65"/>
      <c r="BT65" t="s">
        <v>5</v>
      </c>
      <c r="BU65"/>
      <c r="BV65"/>
      <c r="BW65"/>
      <c r="BX65" t="s">
        <v>1904</v>
      </c>
      <c r="BY65" t="s">
        <v>6</v>
      </c>
      <c r="BZ65" t="s">
        <v>1197</v>
      </c>
      <c r="CA65"/>
    </row>
    <row r="66" spans="1:80" s="6" customFormat="1" ht="15" customHeight="1" x14ac:dyDescent="0.25">
      <c r="A66">
        <v>121</v>
      </c>
      <c r="B66" t="s">
        <v>2049</v>
      </c>
      <c r="C66" t="s">
        <v>2050</v>
      </c>
      <c r="D66" t="s">
        <v>2051</v>
      </c>
      <c r="E66">
        <v>3</v>
      </c>
      <c r="F66" t="s">
        <v>1896</v>
      </c>
      <c r="G66" t="s">
        <v>1992</v>
      </c>
      <c r="H66" t="s">
        <v>1993</v>
      </c>
      <c r="I66" t="s">
        <v>2052</v>
      </c>
      <c r="J66" t="s">
        <v>2053</v>
      </c>
      <c r="K66" t="s">
        <v>2054</v>
      </c>
      <c r="L66" t="s">
        <v>2006</v>
      </c>
      <c r="M66">
        <v>1.8349289894103999</v>
      </c>
      <c r="N66" t="s">
        <v>6</v>
      </c>
      <c r="O66" t="s">
        <v>5</v>
      </c>
      <c r="P66" t="s">
        <v>5</v>
      </c>
      <c r="Q66" t="s">
        <v>5</v>
      </c>
      <c r="R66" t="s">
        <v>5</v>
      </c>
      <c r="S66" t="s">
        <v>2055</v>
      </c>
      <c r="T66" t="s">
        <v>2055</v>
      </c>
      <c r="U66" t="s">
        <v>5</v>
      </c>
      <c r="V66" t="s">
        <v>28</v>
      </c>
      <c r="W66">
        <v>300000</v>
      </c>
      <c r="X66">
        <v>30000</v>
      </c>
      <c r="Y66" t="s">
        <v>5</v>
      </c>
      <c r="Z66"/>
      <c r="AA66"/>
      <c r="AB66">
        <v>0.22632260620594019</v>
      </c>
      <c r="AC66">
        <v>1.3647030107676979E-2</v>
      </c>
      <c r="AD66">
        <v>0</v>
      </c>
      <c r="AE66">
        <v>12</v>
      </c>
      <c r="AF66">
        <v>6</v>
      </c>
      <c r="AG66">
        <v>11</v>
      </c>
      <c r="AH66">
        <v>6</v>
      </c>
      <c r="AI66">
        <v>24</v>
      </c>
      <c r="AJ66">
        <v>25</v>
      </c>
      <c r="AK66">
        <v>0</v>
      </c>
      <c r="AL66">
        <v>3</v>
      </c>
      <c r="AM66">
        <v>1</v>
      </c>
      <c r="AN66">
        <v>0</v>
      </c>
      <c r="AO66">
        <v>16.488700866699219</v>
      </c>
      <c r="AP66"/>
      <c r="AQ66"/>
      <c r="AR66"/>
      <c r="AS66"/>
      <c r="AT66"/>
      <c r="AU66"/>
      <c r="AV66"/>
      <c r="AW66"/>
      <c r="AX66"/>
      <c r="AY66"/>
      <c r="AZ66"/>
      <c r="BA66"/>
      <c r="BB66"/>
      <c r="BC66"/>
      <c r="BD66"/>
      <c r="BE66"/>
      <c r="BF66"/>
      <c r="BG66" t="s">
        <v>5</v>
      </c>
      <c r="BH66" t="s">
        <v>5</v>
      </c>
      <c r="BI66" t="s">
        <v>1903</v>
      </c>
      <c r="BJ66"/>
      <c r="BK66" t="s">
        <v>5</v>
      </c>
      <c r="BL66"/>
      <c r="BM66">
        <v>0</v>
      </c>
      <c r="BN66"/>
      <c r="BO66" t="s">
        <v>5</v>
      </c>
      <c r="BP66"/>
      <c r="BQ66"/>
      <c r="BR66"/>
      <c r="BS66"/>
      <c r="BT66" t="s">
        <v>5</v>
      </c>
      <c r="BU66"/>
      <c r="BV66"/>
      <c r="BW66"/>
      <c r="BX66" t="s">
        <v>1904</v>
      </c>
      <c r="BY66" t="s">
        <v>6</v>
      </c>
      <c r="BZ66" t="s">
        <v>1197</v>
      </c>
      <c r="CA66"/>
    </row>
    <row r="67" spans="1:80" s="6" customFormat="1" ht="15" customHeight="1" x14ac:dyDescent="0.25">
      <c r="A67">
        <v>122</v>
      </c>
      <c r="B67" t="s">
        <v>2056</v>
      </c>
      <c r="C67" t="s">
        <v>2057</v>
      </c>
      <c r="D67" t="s">
        <v>2058</v>
      </c>
      <c r="E67">
        <v>3</v>
      </c>
      <c r="F67" t="s">
        <v>1896</v>
      </c>
      <c r="G67" t="s">
        <v>1992</v>
      </c>
      <c r="H67" t="s">
        <v>1993</v>
      </c>
      <c r="I67" t="s">
        <v>1994</v>
      </c>
      <c r="J67" t="s">
        <v>2059</v>
      </c>
      <c r="K67" t="s">
        <v>2060</v>
      </c>
      <c r="L67" t="s">
        <v>2006</v>
      </c>
      <c r="M67">
        <v>13.174263000488279</v>
      </c>
      <c r="N67" t="s">
        <v>6</v>
      </c>
      <c r="O67" t="s">
        <v>5</v>
      </c>
      <c r="P67" t="s">
        <v>5</v>
      </c>
      <c r="Q67" t="s">
        <v>5</v>
      </c>
      <c r="R67" t="s">
        <v>5</v>
      </c>
      <c r="S67" t="s">
        <v>2061</v>
      </c>
      <c r="T67" t="s">
        <v>2061</v>
      </c>
      <c r="U67" t="s">
        <v>5</v>
      </c>
      <c r="V67" t="s">
        <v>28</v>
      </c>
      <c r="W67">
        <v>250000</v>
      </c>
      <c r="X67">
        <v>25000</v>
      </c>
      <c r="Y67" t="s">
        <v>6</v>
      </c>
      <c r="Z67" t="s">
        <v>303</v>
      </c>
      <c r="AA67">
        <v>225000</v>
      </c>
      <c r="AB67">
        <v>1.3781559467315669</v>
      </c>
      <c r="AC67">
        <v>0.18416960537433619</v>
      </c>
      <c r="AD67">
        <v>1.0124329710379241E-3</v>
      </c>
      <c r="AE67">
        <v>156</v>
      </c>
      <c r="AF67">
        <v>86</v>
      </c>
      <c r="AG67">
        <v>148</v>
      </c>
      <c r="AH67">
        <v>352</v>
      </c>
      <c r="AI67">
        <v>496</v>
      </c>
      <c r="AJ67">
        <v>735</v>
      </c>
      <c r="AK67">
        <v>2</v>
      </c>
      <c r="AL67">
        <v>4</v>
      </c>
      <c r="AM67">
        <v>5</v>
      </c>
      <c r="AN67">
        <v>0</v>
      </c>
      <c r="AO67">
        <v>131.8468017578125</v>
      </c>
      <c r="AP67"/>
      <c r="AQ67"/>
      <c r="AR67"/>
      <c r="AS67"/>
      <c r="AT67"/>
      <c r="AU67"/>
      <c r="AV67"/>
      <c r="AW67"/>
      <c r="AX67"/>
      <c r="AY67"/>
      <c r="AZ67"/>
      <c r="BA67"/>
      <c r="BB67"/>
      <c r="BC67"/>
      <c r="BD67"/>
      <c r="BE67"/>
      <c r="BF67"/>
      <c r="BG67" t="s">
        <v>5</v>
      </c>
      <c r="BH67" t="s">
        <v>5</v>
      </c>
      <c r="BI67" t="s">
        <v>1903</v>
      </c>
      <c r="BJ67"/>
      <c r="BK67" t="s">
        <v>5</v>
      </c>
      <c r="BL67"/>
      <c r="BM67">
        <v>0</v>
      </c>
      <c r="BN67"/>
      <c r="BO67" t="s">
        <v>5</v>
      </c>
      <c r="BP67"/>
      <c r="BQ67"/>
      <c r="BR67"/>
      <c r="BS67"/>
      <c r="BT67" t="s">
        <v>5</v>
      </c>
      <c r="BU67"/>
      <c r="BV67"/>
      <c r="BW67"/>
      <c r="BX67" t="s">
        <v>1904</v>
      </c>
      <c r="BY67" t="s">
        <v>6</v>
      </c>
      <c r="BZ67" t="s">
        <v>1197</v>
      </c>
      <c r="CA67"/>
    </row>
    <row r="68" spans="1:80" s="6" customFormat="1" ht="15" customHeight="1" x14ac:dyDescent="0.25">
      <c r="A68">
        <v>123</v>
      </c>
      <c r="B68" t="s">
        <v>2062</v>
      </c>
      <c r="C68" t="s">
        <v>2063</v>
      </c>
      <c r="D68" t="s">
        <v>2064</v>
      </c>
      <c r="E68">
        <v>3</v>
      </c>
      <c r="F68" t="s">
        <v>1896</v>
      </c>
      <c r="G68" t="s">
        <v>2065</v>
      </c>
      <c r="H68" t="s">
        <v>2066</v>
      </c>
      <c r="I68" t="s">
        <v>2067</v>
      </c>
      <c r="J68" t="s">
        <v>2068</v>
      </c>
      <c r="K68" t="s">
        <v>2069</v>
      </c>
      <c r="L68" t="s">
        <v>1913</v>
      </c>
      <c r="M68">
        <v>981.881591796875</v>
      </c>
      <c r="N68" t="s">
        <v>6</v>
      </c>
      <c r="O68" t="s">
        <v>5</v>
      </c>
      <c r="P68" t="s">
        <v>5</v>
      </c>
      <c r="Q68" t="s">
        <v>5</v>
      </c>
      <c r="R68" t="s">
        <v>5</v>
      </c>
      <c r="S68" t="s">
        <v>2070</v>
      </c>
      <c r="T68" t="s">
        <v>2070</v>
      </c>
      <c r="U68" t="s">
        <v>5</v>
      </c>
      <c r="V68" t="s">
        <v>50</v>
      </c>
      <c r="W68">
        <v>100000</v>
      </c>
      <c r="X68">
        <v>100000</v>
      </c>
      <c r="Y68" t="s">
        <v>6</v>
      </c>
      <c r="Z68" t="s">
        <v>1922</v>
      </c>
      <c r="AA68">
        <v>10000</v>
      </c>
      <c r="AB68">
        <v>59.015880584716797</v>
      </c>
      <c r="AC68">
        <v>8.3706398010253906</v>
      </c>
      <c r="AD68">
        <v>3.4761021137237549</v>
      </c>
      <c r="AE68">
        <v>127</v>
      </c>
      <c r="AF68">
        <v>57</v>
      </c>
      <c r="AG68">
        <v>83</v>
      </c>
      <c r="AH68">
        <v>47</v>
      </c>
      <c r="AI68">
        <v>93</v>
      </c>
      <c r="AJ68">
        <v>109</v>
      </c>
      <c r="AK68">
        <v>0</v>
      </c>
      <c r="AL68">
        <v>1</v>
      </c>
      <c r="AM68">
        <v>24</v>
      </c>
      <c r="AN68">
        <v>0</v>
      </c>
      <c r="AO68">
        <v>24901.609375</v>
      </c>
      <c r="AP68"/>
      <c r="AQ68"/>
      <c r="AR68"/>
      <c r="AS68"/>
      <c r="AT68"/>
      <c r="AU68"/>
      <c r="AV68"/>
      <c r="AW68"/>
      <c r="AX68"/>
      <c r="AY68"/>
      <c r="AZ68"/>
      <c r="BA68"/>
      <c r="BB68"/>
      <c r="BC68"/>
      <c r="BD68"/>
      <c r="BE68"/>
      <c r="BF68"/>
      <c r="BG68" t="s">
        <v>5</v>
      </c>
      <c r="BH68" t="s">
        <v>5</v>
      </c>
      <c r="BI68" t="s">
        <v>1903</v>
      </c>
      <c r="BJ68"/>
      <c r="BK68" t="s">
        <v>5</v>
      </c>
      <c r="BL68"/>
      <c r="BM68">
        <v>0</v>
      </c>
      <c r="BN68"/>
      <c r="BO68" t="s">
        <v>5</v>
      </c>
      <c r="BP68"/>
      <c r="BQ68"/>
      <c r="BR68"/>
      <c r="BS68"/>
      <c r="BT68" t="s">
        <v>5</v>
      </c>
      <c r="BU68"/>
      <c r="BV68"/>
      <c r="BW68"/>
      <c r="BX68" t="s">
        <v>1904</v>
      </c>
      <c r="BY68" t="s">
        <v>6</v>
      </c>
      <c r="BZ68" t="s">
        <v>1197</v>
      </c>
      <c r="CA68"/>
    </row>
    <row r="69" spans="1:80" s="6" customFormat="1" ht="15" x14ac:dyDescent="0.25">
      <c r="A69">
        <v>124</v>
      </c>
      <c r="B69" t="s">
        <v>2071</v>
      </c>
      <c r="C69" t="s">
        <v>2072</v>
      </c>
      <c r="D69" t="s">
        <v>2073</v>
      </c>
      <c r="E69">
        <v>3</v>
      </c>
      <c r="F69" t="s">
        <v>1896</v>
      </c>
      <c r="G69" t="s">
        <v>1992</v>
      </c>
      <c r="H69" t="s">
        <v>2074</v>
      </c>
      <c r="I69" t="s">
        <v>2075</v>
      </c>
      <c r="J69" t="s">
        <v>2076</v>
      </c>
      <c r="K69" t="s">
        <v>2077</v>
      </c>
      <c r="L69" t="s">
        <v>2078</v>
      </c>
      <c r="M69">
        <v>7.0554132461547852</v>
      </c>
      <c r="N69" t="s">
        <v>6</v>
      </c>
      <c r="O69" t="s">
        <v>5</v>
      </c>
      <c r="P69" t="s">
        <v>5</v>
      </c>
      <c r="Q69" t="s">
        <v>5</v>
      </c>
      <c r="R69" t="s">
        <v>5</v>
      </c>
      <c r="S69" t="s">
        <v>2079</v>
      </c>
      <c r="T69" t="s">
        <v>2079</v>
      </c>
      <c r="U69" t="s">
        <v>5</v>
      </c>
      <c r="V69" t="s">
        <v>50</v>
      </c>
      <c r="W69">
        <v>100000</v>
      </c>
      <c r="X69">
        <v>100000</v>
      </c>
      <c r="Y69" t="s">
        <v>6</v>
      </c>
      <c r="Z69" t="s">
        <v>1922</v>
      </c>
      <c r="AA69">
        <v>10000</v>
      </c>
      <c r="AB69">
        <v>0.77050900459289551</v>
      </c>
      <c r="AC69">
        <v>1.101966015994549E-2</v>
      </c>
      <c r="AD69">
        <v>3.8445950485765929E-4</v>
      </c>
      <c r="AE69">
        <v>17</v>
      </c>
      <c r="AF69">
        <v>9</v>
      </c>
      <c r="AG69">
        <v>11</v>
      </c>
      <c r="AH69">
        <v>81</v>
      </c>
      <c r="AI69">
        <v>42</v>
      </c>
      <c r="AJ69">
        <v>114</v>
      </c>
      <c r="AK69">
        <v>0</v>
      </c>
      <c r="AL69">
        <v>3</v>
      </c>
      <c r="AM69">
        <v>2</v>
      </c>
      <c r="AN69">
        <v>0</v>
      </c>
      <c r="AO69">
        <v>235.64979553222659</v>
      </c>
      <c r="AP69"/>
      <c r="AQ69"/>
      <c r="AR69"/>
      <c r="AS69"/>
      <c r="AT69"/>
      <c r="AU69"/>
      <c r="AV69"/>
      <c r="AW69"/>
      <c r="AX69"/>
      <c r="AY69"/>
      <c r="AZ69"/>
      <c r="BA69"/>
      <c r="BB69"/>
      <c r="BC69"/>
      <c r="BD69"/>
      <c r="BE69"/>
      <c r="BF69"/>
      <c r="BG69" t="s">
        <v>5</v>
      </c>
      <c r="BH69" t="s">
        <v>5</v>
      </c>
      <c r="BI69" t="s">
        <v>1903</v>
      </c>
      <c r="BJ69"/>
      <c r="BK69" t="s">
        <v>5</v>
      </c>
      <c r="BL69"/>
      <c r="BM69">
        <v>0</v>
      </c>
      <c r="BN69"/>
      <c r="BO69" t="s">
        <v>5</v>
      </c>
      <c r="BP69"/>
      <c r="BQ69"/>
      <c r="BR69"/>
      <c r="BS69"/>
      <c r="BT69" t="s">
        <v>5</v>
      </c>
      <c r="BU69"/>
      <c r="BV69"/>
      <c r="BW69"/>
      <c r="BX69" t="s">
        <v>1904</v>
      </c>
      <c r="BY69" t="s">
        <v>6</v>
      </c>
      <c r="BZ69" t="s">
        <v>1197</v>
      </c>
      <c r="CA69"/>
    </row>
    <row r="70" spans="1:80" ht="15" x14ac:dyDescent="0.25">
      <c r="A70">
        <v>125</v>
      </c>
      <c r="B70" t="s">
        <v>2080</v>
      </c>
      <c r="C70" t="s">
        <v>2081</v>
      </c>
      <c r="D70" t="s">
        <v>2082</v>
      </c>
      <c r="E70">
        <v>3</v>
      </c>
      <c r="F70" t="s">
        <v>1896</v>
      </c>
      <c r="G70" t="s">
        <v>1992</v>
      </c>
      <c r="H70" t="s">
        <v>2083</v>
      </c>
      <c r="I70" t="s">
        <v>2084</v>
      </c>
      <c r="J70" t="s">
        <v>2076</v>
      </c>
      <c r="K70" t="s">
        <v>2077</v>
      </c>
      <c r="L70" t="s">
        <v>1930</v>
      </c>
      <c r="M70">
        <v>899.54644775390625</v>
      </c>
      <c r="N70" t="s">
        <v>6</v>
      </c>
      <c r="O70" t="s">
        <v>5</v>
      </c>
      <c r="P70" t="s">
        <v>5</v>
      </c>
      <c r="Q70" t="s">
        <v>5</v>
      </c>
      <c r="R70" t="s">
        <v>5</v>
      </c>
      <c r="S70" t="s">
        <v>2085</v>
      </c>
      <c r="T70" t="s">
        <v>2085</v>
      </c>
      <c r="U70" t="s">
        <v>5</v>
      </c>
      <c r="V70" t="s">
        <v>13</v>
      </c>
      <c r="W70">
        <v>50000</v>
      </c>
      <c r="X70">
        <v>50000</v>
      </c>
      <c r="Y70" t="s">
        <v>6</v>
      </c>
      <c r="Z70" t="s">
        <v>1922</v>
      </c>
      <c r="AA70">
        <v>5000</v>
      </c>
      <c r="AB70">
        <v>145.918701171875</v>
      </c>
      <c r="AC70">
        <v>23.080759048461911</v>
      </c>
      <c r="AD70">
        <v>13.02258968353271</v>
      </c>
      <c r="AE70">
        <v>14853</v>
      </c>
      <c r="AF70">
        <v>11098</v>
      </c>
      <c r="AG70">
        <v>12825</v>
      </c>
      <c r="AH70">
        <v>46034</v>
      </c>
      <c r="AI70">
        <v>42697</v>
      </c>
      <c r="AJ70">
        <v>78224</v>
      </c>
      <c r="AK70">
        <v>163</v>
      </c>
      <c r="AL70">
        <v>530</v>
      </c>
      <c r="AM70">
        <v>468</v>
      </c>
      <c r="AN70">
        <v>0</v>
      </c>
      <c r="AO70">
        <v>20062.69921875</v>
      </c>
      <c r="AP70"/>
      <c r="AQ70"/>
      <c r="AR70"/>
      <c r="AS70"/>
      <c r="AT70"/>
      <c r="AU70"/>
      <c r="AV70"/>
      <c r="AW70"/>
      <c r="AX70"/>
      <c r="AY70"/>
      <c r="AZ70"/>
      <c r="BA70"/>
      <c r="BB70"/>
      <c r="BC70"/>
      <c r="BD70"/>
      <c r="BE70"/>
      <c r="BF70"/>
      <c r="BG70" t="s">
        <v>5</v>
      </c>
      <c r="BH70" t="s">
        <v>5</v>
      </c>
      <c r="BI70" t="s">
        <v>1903</v>
      </c>
      <c r="BJ70"/>
      <c r="BK70" t="s">
        <v>5</v>
      </c>
      <c r="BL70"/>
      <c r="BM70">
        <v>0</v>
      </c>
      <c r="BN70"/>
      <c r="BO70" t="s">
        <v>5</v>
      </c>
      <c r="BP70"/>
      <c r="BQ70"/>
      <c r="BR70"/>
      <c r="BS70"/>
      <c r="BT70" t="s">
        <v>5</v>
      </c>
      <c r="BU70"/>
      <c r="BV70"/>
      <c r="BW70"/>
      <c r="BX70" t="s">
        <v>1904</v>
      </c>
      <c r="BY70" t="s">
        <v>6</v>
      </c>
      <c r="BZ70" t="s">
        <v>1197</v>
      </c>
      <c r="CA70"/>
      <c r="CB70" s="9"/>
    </row>
    <row r="71" spans="1:80" ht="15" x14ac:dyDescent="0.25">
      <c r="A71">
        <v>126</v>
      </c>
      <c r="B71" t="s">
        <v>2086</v>
      </c>
      <c r="C71" t="s">
        <v>2087</v>
      </c>
      <c r="D71" t="s">
        <v>2088</v>
      </c>
      <c r="E71">
        <v>3</v>
      </c>
      <c r="F71" t="s">
        <v>1896</v>
      </c>
      <c r="G71" t="s">
        <v>2089</v>
      </c>
      <c r="H71" t="s">
        <v>2090</v>
      </c>
      <c r="I71" t="s">
        <v>2091</v>
      </c>
      <c r="J71" t="s">
        <v>2076</v>
      </c>
      <c r="K71" t="s">
        <v>2092</v>
      </c>
      <c r="L71" t="s">
        <v>2093</v>
      </c>
      <c r="M71">
        <v>797.69683837890625</v>
      </c>
      <c r="N71" t="s">
        <v>6</v>
      </c>
      <c r="O71" t="s">
        <v>5</v>
      </c>
      <c r="P71" t="s">
        <v>5</v>
      </c>
      <c r="Q71" t="s">
        <v>5</v>
      </c>
      <c r="R71" t="s">
        <v>5</v>
      </c>
      <c r="S71" t="s">
        <v>340</v>
      </c>
      <c r="T71" t="s">
        <v>340</v>
      </c>
      <c r="U71" t="s">
        <v>5</v>
      </c>
      <c r="V71" t="s">
        <v>13</v>
      </c>
      <c r="W71">
        <v>50000</v>
      </c>
      <c r="X71">
        <v>50000</v>
      </c>
      <c r="Y71" t="s">
        <v>6</v>
      </c>
      <c r="Z71" t="s">
        <v>1922</v>
      </c>
      <c r="AA71">
        <v>5000</v>
      </c>
      <c r="AB71">
        <v>128.82460021972659</v>
      </c>
      <c r="AC71">
        <v>8.9250688552856445</v>
      </c>
      <c r="AD71">
        <v>0</v>
      </c>
      <c r="AE71">
        <v>19</v>
      </c>
      <c r="AF71">
        <v>6</v>
      </c>
      <c r="AG71">
        <v>18</v>
      </c>
      <c r="AH71">
        <v>6</v>
      </c>
      <c r="AI71">
        <v>23</v>
      </c>
      <c r="AJ71">
        <v>23</v>
      </c>
      <c r="AK71">
        <v>11</v>
      </c>
      <c r="AL71">
        <v>5</v>
      </c>
      <c r="AM71">
        <v>59</v>
      </c>
      <c r="AN71">
        <v>0</v>
      </c>
      <c r="AO71">
        <v>24327.890625</v>
      </c>
      <c r="AP71"/>
      <c r="AQ71"/>
      <c r="AR71"/>
      <c r="AS71"/>
      <c r="AT71"/>
      <c r="AU71"/>
      <c r="AV71"/>
      <c r="AW71"/>
      <c r="AX71"/>
      <c r="AY71"/>
      <c r="AZ71"/>
      <c r="BA71"/>
      <c r="BB71"/>
      <c r="BC71"/>
      <c r="BD71"/>
      <c r="BE71"/>
      <c r="BF71"/>
      <c r="BG71" t="s">
        <v>5</v>
      </c>
      <c r="BH71" t="s">
        <v>5</v>
      </c>
      <c r="BI71" t="s">
        <v>1903</v>
      </c>
      <c r="BJ71"/>
      <c r="BK71" t="s">
        <v>5</v>
      </c>
      <c r="BL71"/>
      <c r="BM71">
        <v>0</v>
      </c>
      <c r="BN71"/>
      <c r="BO71" t="s">
        <v>5</v>
      </c>
      <c r="BP71"/>
      <c r="BQ71"/>
      <c r="BR71"/>
      <c r="BS71"/>
      <c r="BT71" t="s">
        <v>5</v>
      </c>
      <c r="BU71"/>
      <c r="BV71"/>
      <c r="BW71"/>
      <c r="BX71" t="s">
        <v>1904</v>
      </c>
      <c r="BY71" t="s">
        <v>6</v>
      </c>
      <c r="BZ71" t="s">
        <v>1197</v>
      </c>
      <c r="CA71"/>
      <c r="CB71" s="9"/>
    </row>
    <row r="72" spans="1:80" ht="15" x14ac:dyDescent="0.25">
      <c r="A72">
        <v>127</v>
      </c>
      <c r="B72" t="s">
        <v>2094</v>
      </c>
      <c r="C72" t="s">
        <v>2095</v>
      </c>
      <c r="D72" t="s">
        <v>2096</v>
      </c>
      <c r="E72">
        <v>3</v>
      </c>
      <c r="F72" t="s">
        <v>1896</v>
      </c>
      <c r="G72" t="s">
        <v>1992</v>
      </c>
      <c r="H72" t="s">
        <v>1993</v>
      </c>
      <c r="I72" t="s">
        <v>2097</v>
      </c>
      <c r="J72" t="s">
        <v>2098</v>
      </c>
      <c r="K72" t="s">
        <v>2099</v>
      </c>
      <c r="L72" t="s">
        <v>2100</v>
      </c>
      <c r="M72">
        <v>2.0215916633605961</v>
      </c>
      <c r="N72" t="s">
        <v>6</v>
      </c>
      <c r="O72" t="s">
        <v>5</v>
      </c>
      <c r="P72" t="s">
        <v>5</v>
      </c>
      <c r="Q72" t="s">
        <v>5</v>
      </c>
      <c r="R72" t="s">
        <v>5</v>
      </c>
      <c r="S72" t="s">
        <v>2101</v>
      </c>
      <c r="T72" t="s">
        <v>2101</v>
      </c>
      <c r="U72" t="s">
        <v>5</v>
      </c>
      <c r="V72" t="s">
        <v>13</v>
      </c>
      <c r="W72">
        <v>65000</v>
      </c>
      <c r="X72">
        <v>65000</v>
      </c>
      <c r="Y72" t="s">
        <v>6</v>
      </c>
      <c r="Z72" t="s">
        <v>1922</v>
      </c>
      <c r="AA72">
        <v>6500</v>
      </c>
      <c r="AB72">
        <v>5.9211049228906631E-2</v>
      </c>
      <c r="AC72">
        <v>1.465512998402119E-2</v>
      </c>
      <c r="AD72">
        <v>9.0800384059548378E-3</v>
      </c>
      <c r="AE72">
        <v>8</v>
      </c>
      <c r="AF72">
        <v>5</v>
      </c>
      <c r="AG72">
        <v>4</v>
      </c>
      <c r="AH72">
        <v>5</v>
      </c>
      <c r="AI72">
        <v>9</v>
      </c>
      <c r="AJ72">
        <v>10</v>
      </c>
      <c r="AK72">
        <v>0</v>
      </c>
      <c r="AL72">
        <v>0</v>
      </c>
      <c r="AM72">
        <v>0</v>
      </c>
      <c r="AN72">
        <v>0</v>
      </c>
      <c r="AO72">
        <v>0.48076128959655762</v>
      </c>
      <c r="AP72"/>
      <c r="AQ72"/>
      <c r="AR72"/>
      <c r="AS72"/>
      <c r="AT72"/>
      <c r="AU72"/>
      <c r="AV72"/>
      <c r="AW72"/>
      <c r="AX72"/>
      <c r="AY72"/>
      <c r="AZ72"/>
      <c r="BA72"/>
      <c r="BB72"/>
      <c r="BC72"/>
      <c r="BD72"/>
      <c r="BE72"/>
      <c r="BF72"/>
      <c r="BG72" t="s">
        <v>5</v>
      </c>
      <c r="BH72" t="s">
        <v>5</v>
      </c>
      <c r="BI72" t="s">
        <v>1903</v>
      </c>
      <c r="BJ72"/>
      <c r="BK72" t="s">
        <v>5</v>
      </c>
      <c r="BL72"/>
      <c r="BM72">
        <v>0</v>
      </c>
      <c r="BN72"/>
      <c r="BO72" t="s">
        <v>5</v>
      </c>
      <c r="BP72"/>
      <c r="BQ72"/>
      <c r="BR72"/>
      <c r="BS72"/>
      <c r="BT72" t="s">
        <v>5</v>
      </c>
      <c r="BU72"/>
      <c r="BV72"/>
      <c r="BW72"/>
      <c r="BX72" t="s">
        <v>1904</v>
      </c>
      <c r="BY72" t="s">
        <v>6</v>
      </c>
      <c r="BZ72" t="s">
        <v>1197</v>
      </c>
      <c r="CA72"/>
      <c r="CB72" s="9"/>
    </row>
    <row r="73" spans="1:80" ht="15" x14ac:dyDescent="0.25">
      <c r="A73">
        <v>128</v>
      </c>
      <c r="B73" t="s">
        <v>2102</v>
      </c>
      <c r="C73" t="s">
        <v>2103</v>
      </c>
      <c r="D73" t="s">
        <v>2104</v>
      </c>
      <c r="E73">
        <v>3</v>
      </c>
      <c r="F73" t="s">
        <v>1896</v>
      </c>
      <c r="G73" t="s">
        <v>2065</v>
      </c>
      <c r="H73" t="s">
        <v>2066</v>
      </c>
      <c r="I73" t="s">
        <v>2067</v>
      </c>
      <c r="J73" t="s">
        <v>2098</v>
      </c>
      <c r="K73" t="s">
        <v>2069</v>
      </c>
      <c r="L73" t="s">
        <v>2100</v>
      </c>
      <c r="M73">
        <v>981.881591796875</v>
      </c>
      <c r="N73" t="s">
        <v>6</v>
      </c>
      <c r="O73" t="s">
        <v>5</v>
      </c>
      <c r="P73" t="s">
        <v>5</v>
      </c>
      <c r="Q73" t="s">
        <v>5</v>
      </c>
      <c r="R73" t="s">
        <v>5</v>
      </c>
      <c r="S73" t="s">
        <v>2070</v>
      </c>
      <c r="T73" t="s">
        <v>2070</v>
      </c>
      <c r="U73" t="s">
        <v>5</v>
      </c>
      <c r="V73" t="s">
        <v>13</v>
      </c>
      <c r="W73">
        <v>50000</v>
      </c>
      <c r="X73">
        <v>50000</v>
      </c>
      <c r="Y73" t="s">
        <v>6</v>
      </c>
      <c r="Z73" t="s">
        <v>1922</v>
      </c>
      <c r="AA73">
        <v>5000</v>
      </c>
      <c r="AB73">
        <v>59.015880584716797</v>
      </c>
      <c r="AC73">
        <v>8.3706398010253906</v>
      </c>
      <c r="AD73">
        <v>3.4761021137237549</v>
      </c>
      <c r="AE73">
        <v>127</v>
      </c>
      <c r="AF73">
        <v>57</v>
      </c>
      <c r="AG73">
        <v>83</v>
      </c>
      <c r="AH73">
        <v>47</v>
      </c>
      <c r="AI73">
        <v>93</v>
      </c>
      <c r="AJ73">
        <v>109</v>
      </c>
      <c r="AK73">
        <v>0</v>
      </c>
      <c r="AL73">
        <v>1</v>
      </c>
      <c r="AM73">
        <v>24</v>
      </c>
      <c r="AN73">
        <v>0</v>
      </c>
      <c r="AO73">
        <v>24901.609375</v>
      </c>
      <c r="AP73"/>
      <c r="AQ73"/>
      <c r="AR73"/>
      <c r="AS73"/>
      <c r="AT73"/>
      <c r="AU73"/>
      <c r="AV73"/>
      <c r="AW73"/>
      <c r="AX73"/>
      <c r="AY73"/>
      <c r="AZ73"/>
      <c r="BA73"/>
      <c r="BB73"/>
      <c r="BC73"/>
      <c r="BD73"/>
      <c r="BE73"/>
      <c r="BF73"/>
      <c r="BG73" t="s">
        <v>5</v>
      </c>
      <c r="BH73" t="s">
        <v>5</v>
      </c>
      <c r="BI73" t="s">
        <v>1903</v>
      </c>
      <c r="BJ73"/>
      <c r="BK73" t="s">
        <v>5</v>
      </c>
      <c r="BL73"/>
      <c r="BM73">
        <v>0</v>
      </c>
      <c r="BN73"/>
      <c r="BO73" t="s">
        <v>5</v>
      </c>
      <c r="BP73"/>
      <c r="BQ73"/>
      <c r="BR73"/>
      <c r="BS73"/>
      <c r="BT73" t="s">
        <v>5</v>
      </c>
      <c r="BU73"/>
      <c r="BV73"/>
      <c r="BW73"/>
      <c r="BX73" t="s">
        <v>1904</v>
      </c>
      <c r="BY73" t="s">
        <v>6</v>
      </c>
      <c r="BZ73" t="s">
        <v>1197</v>
      </c>
      <c r="CA73"/>
      <c r="CB73" s="9"/>
    </row>
    <row r="74" spans="1:80" ht="15" x14ac:dyDescent="0.25">
      <c r="A74">
        <v>129</v>
      </c>
      <c r="B74" t="s">
        <v>2105</v>
      </c>
      <c r="C74" t="s">
        <v>2106</v>
      </c>
      <c r="D74" t="s">
        <v>2107</v>
      </c>
      <c r="E74">
        <v>3</v>
      </c>
      <c r="F74" t="s">
        <v>1896</v>
      </c>
      <c r="G74" t="s">
        <v>1992</v>
      </c>
      <c r="H74" t="s">
        <v>1993</v>
      </c>
      <c r="I74" t="s">
        <v>2052</v>
      </c>
      <c r="J74" t="s">
        <v>2108</v>
      </c>
      <c r="K74" t="s">
        <v>2109</v>
      </c>
      <c r="L74" t="s">
        <v>2022</v>
      </c>
      <c r="M74">
        <v>1.7482559680938721</v>
      </c>
      <c r="N74" t="s">
        <v>6</v>
      </c>
      <c r="O74" t="s">
        <v>5</v>
      </c>
      <c r="P74" t="s">
        <v>5</v>
      </c>
      <c r="Q74" t="s">
        <v>5</v>
      </c>
      <c r="R74" t="s">
        <v>5</v>
      </c>
      <c r="S74" t="s">
        <v>2110</v>
      </c>
      <c r="T74" t="s">
        <v>2110</v>
      </c>
      <c r="U74" t="s">
        <v>5</v>
      </c>
      <c r="V74" t="s">
        <v>28</v>
      </c>
      <c r="W74">
        <v>250000</v>
      </c>
      <c r="X74">
        <v>25000</v>
      </c>
      <c r="Y74" t="s">
        <v>6</v>
      </c>
      <c r="Z74" t="s">
        <v>1922</v>
      </c>
      <c r="AA74">
        <v>25000</v>
      </c>
      <c r="AB74">
        <v>0.45441791415214539</v>
      </c>
      <c r="AC74">
        <v>5.2868448197841637E-2</v>
      </c>
      <c r="AD74">
        <v>0</v>
      </c>
      <c r="AE74">
        <v>272</v>
      </c>
      <c r="AF74">
        <v>68</v>
      </c>
      <c r="AG74">
        <v>225</v>
      </c>
      <c r="AH74">
        <v>447</v>
      </c>
      <c r="AI74">
        <v>820</v>
      </c>
      <c r="AJ74">
        <v>1006</v>
      </c>
      <c r="AK74">
        <v>4</v>
      </c>
      <c r="AL74">
        <v>8</v>
      </c>
      <c r="AM74">
        <v>6</v>
      </c>
      <c r="AN74">
        <v>0</v>
      </c>
      <c r="AO74">
        <v>86.034027099609375</v>
      </c>
      <c r="AP74"/>
      <c r="AQ74"/>
      <c r="AR74"/>
      <c r="AS74"/>
      <c r="AT74"/>
      <c r="AU74"/>
      <c r="AV74"/>
      <c r="AW74"/>
      <c r="AX74"/>
      <c r="AY74"/>
      <c r="AZ74"/>
      <c r="BA74"/>
      <c r="BB74"/>
      <c r="BC74"/>
      <c r="BD74"/>
      <c r="BE74"/>
      <c r="BF74"/>
      <c r="BG74" t="s">
        <v>5</v>
      </c>
      <c r="BH74" t="s">
        <v>5</v>
      </c>
      <c r="BI74" t="s">
        <v>1903</v>
      </c>
      <c r="BJ74"/>
      <c r="BK74" t="s">
        <v>5</v>
      </c>
      <c r="BL74"/>
      <c r="BM74">
        <v>0</v>
      </c>
      <c r="BN74"/>
      <c r="BO74" t="s">
        <v>5</v>
      </c>
      <c r="BP74"/>
      <c r="BQ74"/>
      <c r="BR74"/>
      <c r="BS74"/>
      <c r="BT74" t="s">
        <v>5</v>
      </c>
      <c r="BU74"/>
      <c r="BV74"/>
      <c r="BW74"/>
      <c r="BX74" t="s">
        <v>1904</v>
      </c>
      <c r="BY74" t="s">
        <v>6</v>
      </c>
      <c r="BZ74" t="s">
        <v>1197</v>
      </c>
      <c r="CA74"/>
      <c r="CB74" s="9"/>
    </row>
    <row r="75" spans="1:80" ht="15" x14ac:dyDescent="0.25">
      <c r="A75">
        <v>130</v>
      </c>
      <c r="B75" t="s">
        <v>2111</v>
      </c>
      <c r="C75" t="s">
        <v>2112</v>
      </c>
      <c r="D75" t="s">
        <v>2113</v>
      </c>
      <c r="E75">
        <v>3</v>
      </c>
      <c r="F75" t="s">
        <v>1896</v>
      </c>
      <c r="G75" t="s">
        <v>1992</v>
      </c>
      <c r="H75" t="s">
        <v>2083</v>
      </c>
      <c r="I75" t="s">
        <v>2084</v>
      </c>
      <c r="J75" t="s">
        <v>2108</v>
      </c>
      <c r="K75" t="s">
        <v>2109</v>
      </c>
      <c r="L75" t="s">
        <v>2114</v>
      </c>
      <c r="M75">
        <v>899.54644775390625</v>
      </c>
      <c r="N75" t="s">
        <v>6</v>
      </c>
      <c r="O75" t="s">
        <v>5</v>
      </c>
      <c r="P75" t="s">
        <v>5</v>
      </c>
      <c r="Q75" t="s">
        <v>5</v>
      </c>
      <c r="R75" t="s">
        <v>5</v>
      </c>
      <c r="S75" t="s">
        <v>2115</v>
      </c>
      <c r="T75" t="s">
        <v>2115</v>
      </c>
      <c r="U75" t="s">
        <v>5</v>
      </c>
      <c r="V75" t="s">
        <v>50</v>
      </c>
      <c r="W75">
        <v>500000</v>
      </c>
      <c r="X75">
        <v>500000</v>
      </c>
      <c r="Y75" t="s">
        <v>6</v>
      </c>
      <c r="Z75" t="s">
        <v>1922</v>
      </c>
      <c r="AA75">
        <v>50000</v>
      </c>
      <c r="AB75">
        <v>145.918701171875</v>
      </c>
      <c r="AC75">
        <v>23.080759048461911</v>
      </c>
      <c r="AD75">
        <v>13.02258968353271</v>
      </c>
      <c r="AE75">
        <v>14853</v>
      </c>
      <c r="AF75">
        <v>11098</v>
      </c>
      <c r="AG75">
        <v>12825</v>
      </c>
      <c r="AH75">
        <v>46034</v>
      </c>
      <c r="AI75">
        <v>42697</v>
      </c>
      <c r="AJ75">
        <v>78224</v>
      </c>
      <c r="AK75">
        <v>163</v>
      </c>
      <c r="AL75">
        <v>530</v>
      </c>
      <c r="AM75">
        <v>468</v>
      </c>
      <c r="AN75">
        <v>0</v>
      </c>
      <c r="AO75">
        <v>20062.69921875</v>
      </c>
      <c r="AP75"/>
      <c r="AQ75"/>
      <c r="AR75"/>
      <c r="AS75"/>
      <c r="AT75"/>
      <c r="AU75"/>
      <c r="AV75"/>
      <c r="AW75"/>
      <c r="AX75"/>
      <c r="AY75"/>
      <c r="AZ75"/>
      <c r="BA75"/>
      <c r="BB75"/>
      <c r="BC75"/>
      <c r="BD75"/>
      <c r="BE75"/>
      <c r="BF75"/>
      <c r="BG75" t="s">
        <v>5</v>
      </c>
      <c r="BH75" t="s">
        <v>5</v>
      </c>
      <c r="BI75" t="s">
        <v>1903</v>
      </c>
      <c r="BJ75"/>
      <c r="BK75" t="s">
        <v>5</v>
      </c>
      <c r="BL75"/>
      <c r="BM75">
        <v>100</v>
      </c>
      <c r="BN75"/>
      <c r="BO75" t="s">
        <v>5</v>
      </c>
      <c r="BP75"/>
      <c r="BQ75"/>
      <c r="BR75"/>
      <c r="BS75"/>
      <c r="BT75" t="s">
        <v>5</v>
      </c>
      <c r="BU75"/>
      <c r="BV75"/>
      <c r="BW75"/>
      <c r="BX75" t="s">
        <v>1904</v>
      </c>
      <c r="BY75" t="s">
        <v>6</v>
      </c>
      <c r="BZ75" t="s">
        <v>1197</v>
      </c>
      <c r="CA75"/>
      <c r="CB75" s="9"/>
    </row>
    <row r="76" spans="1:80" ht="15" x14ac:dyDescent="0.25">
      <c r="A76">
        <v>131</v>
      </c>
      <c r="B76" t="s">
        <v>2116</v>
      </c>
      <c r="C76" t="s">
        <v>2117</v>
      </c>
      <c r="D76" t="s">
        <v>2118</v>
      </c>
      <c r="E76">
        <v>3</v>
      </c>
      <c r="F76" t="s">
        <v>1896</v>
      </c>
      <c r="G76" t="s">
        <v>2119</v>
      </c>
      <c r="H76" t="s">
        <v>2120</v>
      </c>
      <c r="I76" t="s">
        <v>2121</v>
      </c>
      <c r="J76" t="s">
        <v>2122</v>
      </c>
      <c r="K76" t="s">
        <v>2123</v>
      </c>
      <c r="L76" t="s">
        <v>1997</v>
      </c>
      <c r="M76">
        <v>23.901937484741211</v>
      </c>
      <c r="N76" t="s">
        <v>6</v>
      </c>
      <c r="O76" t="s">
        <v>5</v>
      </c>
      <c r="P76" t="s">
        <v>5</v>
      </c>
      <c r="Q76" t="s">
        <v>5</v>
      </c>
      <c r="R76" t="s">
        <v>5</v>
      </c>
      <c r="S76" t="s">
        <v>2124</v>
      </c>
      <c r="T76" t="s">
        <v>2124</v>
      </c>
      <c r="U76" t="s">
        <v>5</v>
      </c>
      <c r="V76" t="s">
        <v>4</v>
      </c>
      <c r="W76">
        <v>75000</v>
      </c>
      <c r="X76">
        <v>75000</v>
      </c>
      <c r="Y76" t="s">
        <v>6</v>
      </c>
      <c r="Z76" t="s">
        <v>1922</v>
      </c>
      <c r="AA76">
        <v>7500</v>
      </c>
      <c r="AB76">
        <v>4.4547572135925293</v>
      </c>
      <c r="AC76">
        <v>0.74573040008544922</v>
      </c>
      <c r="AD76">
        <v>9.2306673526763916E-2</v>
      </c>
      <c r="AE76">
        <v>487</v>
      </c>
      <c r="AF76">
        <v>522</v>
      </c>
      <c r="AG76">
        <v>471</v>
      </c>
      <c r="AH76">
        <v>665</v>
      </c>
      <c r="AI76">
        <v>1449</v>
      </c>
      <c r="AJ76">
        <v>1647</v>
      </c>
      <c r="AK76">
        <v>6</v>
      </c>
      <c r="AL76">
        <v>33</v>
      </c>
      <c r="AM76">
        <v>27</v>
      </c>
      <c r="AN76">
        <v>0</v>
      </c>
      <c r="AO76">
        <v>797.4921875</v>
      </c>
      <c r="AP76"/>
      <c r="AQ76"/>
      <c r="AR76"/>
      <c r="AS76"/>
      <c r="AT76"/>
      <c r="AU76"/>
      <c r="AV76"/>
      <c r="AW76"/>
      <c r="AX76"/>
      <c r="AY76"/>
      <c r="AZ76"/>
      <c r="BA76"/>
      <c r="BB76"/>
      <c r="BC76"/>
      <c r="BD76"/>
      <c r="BE76"/>
      <c r="BF76"/>
      <c r="BG76" t="s">
        <v>5</v>
      </c>
      <c r="BH76" t="s">
        <v>5</v>
      </c>
      <c r="BI76" t="s">
        <v>1903</v>
      </c>
      <c r="BJ76"/>
      <c r="BK76" t="s">
        <v>5</v>
      </c>
      <c r="BL76"/>
      <c r="BM76">
        <v>0</v>
      </c>
      <c r="BN76"/>
      <c r="BO76" t="s">
        <v>5</v>
      </c>
      <c r="BP76"/>
      <c r="BQ76"/>
      <c r="BR76"/>
      <c r="BS76"/>
      <c r="BT76" t="s">
        <v>5</v>
      </c>
      <c r="BU76"/>
      <c r="BV76"/>
      <c r="BW76"/>
      <c r="BX76" t="s">
        <v>1904</v>
      </c>
      <c r="BY76" t="s">
        <v>6</v>
      </c>
      <c r="BZ76" t="s">
        <v>1197</v>
      </c>
      <c r="CA76"/>
      <c r="CB76" s="9"/>
    </row>
    <row r="77" spans="1:80" ht="15" x14ac:dyDescent="0.25">
      <c r="A77">
        <v>132</v>
      </c>
      <c r="B77" t="s">
        <v>2125</v>
      </c>
      <c r="C77" t="s">
        <v>2126</v>
      </c>
      <c r="D77" t="s">
        <v>2127</v>
      </c>
      <c r="E77">
        <v>3</v>
      </c>
      <c r="F77" t="s">
        <v>1896</v>
      </c>
      <c r="G77" t="s">
        <v>1946</v>
      </c>
      <c r="H77" t="s">
        <v>2128</v>
      </c>
      <c r="I77" t="s">
        <v>2129</v>
      </c>
      <c r="J77" t="s">
        <v>2130</v>
      </c>
      <c r="K77" t="s">
        <v>2131</v>
      </c>
      <c r="L77" t="s">
        <v>1983</v>
      </c>
      <c r="M77">
        <v>32.416858673095703</v>
      </c>
      <c r="N77" t="s">
        <v>6</v>
      </c>
      <c r="O77" t="s">
        <v>5</v>
      </c>
      <c r="P77" t="s">
        <v>5</v>
      </c>
      <c r="Q77" t="s">
        <v>5</v>
      </c>
      <c r="R77" t="s">
        <v>5</v>
      </c>
      <c r="S77" t="s">
        <v>2132</v>
      </c>
      <c r="T77" t="s">
        <v>2132</v>
      </c>
      <c r="U77" t="s">
        <v>5</v>
      </c>
      <c r="V77" t="s">
        <v>98</v>
      </c>
      <c r="W77">
        <v>5000000</v>
      </c>
      <c r="X77">
        <v>500000</v>
      </c>
      <c r="Y77" t="s">
        <v>6</v>
      </c>
      <c r="Z77" t="s">
        <v>1922</v>
      </c>
      <c r="AA77">
        <v>500000</v>
      </c>
      <c r="AB77">
        <v>3.104347944259644</v>
      </c>
      <c r="AC77">
        <v>0.6699259877204895</v>
      </c>
      <c r="AD77">
        <v>2.0749890804290771</v>
      </c>
      <c r="AE77">
        <v>315</v>
      </c>
      <c r="AF77">
        <v>166</v>
      </c>
      <c r="AG77">
        <v>298</v>
      </c>
      <c r="AH77">
        <v>3258</v>
      </c>
      <c r="AI77">
        <v>953</v>
      </c>
      <c r="AJ77">
        <v>3969</v>
      </c>
      <c r="AK77">
        <v>3</v>
      </c>
      <c r="AL77">
        <v>1</v>
      </c>
      <c r="AM77">
        <v>17</v>
      </c>
      <c r="AN77">
        <v>0</v>
      </c>
      <c r="AO77">
        <v>215.89630126953119</v>
      </c>
      <c r="AP77"/>
      <c r="AQ77"/>
      <c r="AR77"/>
      <c r="AS77"/>
      <c r="AT77"/>
      <c r="AU77"/>
      <c r="AV77"/>
      <c r="AW77"/>
      <c r="AX77"/>
      <c r="AY77"/>
      <c r="AZ77"/>
      <c r="BA77"/>
      <c r="BB77"/>
      <c r="BC77"/>
      <c r="BD77"/>
      <c r="BE77"/>
      <c r="BF77"/>
      <c r="BG77" t="s">
        <v>2133</v>
      </c>
      <c r="BH77" t="s">
        <v>5</v>
      </c>
      <c r="BI77" t="s">
        <v>1903</v>
      </c>
      <c r="BJ77"/>
      <c r="BK77" t="s">
        <v>5</v>
      </c>
      <c r="BL77"/>
      <c r="BM77">
        <v>100</v>
      </c>
      <c r="BN77"/>
      <c r="BO77" t="s">
        <v>5</v>
      </c>
      <c r="BP77"/>
      <c r="BQ77"/>
      <c r="BR77"/>
      <c r="BS77"/>
      <c r="BT77" t="s">
        <v>5</v>
      </c>
      <c r="BU77"/>
      <c r="BV77"/>
      <c r="BW77"/>
      <c r="BX77" t="s">
        <v>1904</v>
      </c>
      <c r="BY77" t="s">
        <v>6</v>
      </c>
      <c r="BZ77" t="s">
        <v>1197</v>
      </c>
      <c r="CA77"/>
      <c r="CB77" s="9"/>
    </row>
    <row r="78" spans="1:80" ht="15" x14ac:dyDescent="0.25">
      <c r="A78">
        <v>133</v>
      </c>
      <c r="B78" t="s">
        <v>2134</v>
      </c>
      <c r="C78" t="s">
        <v>2135</v>
      </c>
      <c r="D78" t="s">
        <v>2136</v>
      </c>
      <c r="E78">
        <v>3</v>
      </c>
      <c r="F78" t="s">
        <v>1896</v>
      </c>
      <c r="G78" t="s">
        <v>1946</v>
      </c>
      <c r="H78" t="s">
        <v>2137</v>
      </c>
      <c r="I78" t="s">
        <v>2138</v>
      </c>
      <c r="J78" t="s">
        <v>2139</v>
      </c>
      <c r="K78" t="s">
        <v>2140</v>
      </c>
      <c r="L78" t="s">
        <v>2141</v>
      </c>
      <c r="M78">
        <v>32.955841064453118</v>
      </c>
      <c r="N78" t="s">
        <v>6</v>
      </c>
      <c r="O78" t="s">
        <v>5</v>
      </c>
      <c r="P78" t="s">
        <v>5</v>
      </c>
      <c r="Q78" t="s">
        <v>5</v>
      </c>
      <c r="R78" t="s">
        <v>5</v>
      </c>
      <c r="S78" t="s">
        <v>2142</v>
      </c>
      <c r="T78" t="s">
        <v>2142</v>
      </c>
      <c r="U78" t="s">
        <v>5</v>
      </c>
      <c r="V78" t="s">
        <v>98</v>
      </c>
      <c r="W78">
        <v>5000000</v>
      </c>
      <c r="X78">
        <v>500000</v>
      </c>
      <c r="Y78" t="s">
        <v>6</v>
      </c>
      <c r="Z78" t="s">
        <v>2143</v>
      </c>
      <c r="AA78">
        <v>500000</v>
      </c>
      <c r="AB78">
        <v>3.8107409477233891</v>
      </c>
      <c r="AC78">
        <v>0.56089842319488525</v>
      </c>
      <c r="AD78">
        <v>1.9251250196248291E-3</v>
      </c>
      <c r="AE78">
        <v>316</v>
      </c>
      <c r="AF78">
        <v>189</v>
      </c>
      <c r="AG78">
        <v>266</v>
      </c>
      <c r="AH78">
        <v>2991</v>
      </c>
      <c r="AI78">
        <v>1055</v>
      </c>
      <c r="AJ78">
        <v>3800</v>
      </c>
      <c r="AK78">
        <v>3</v>
      </c>
      <c r="AL78">
        <v>14</v>
      </c>
      <c r="AM78">
        <v>13</v>
      </c>
      <c r="AN78">
        <v>0</v>
      </c>
      <c r="AO78">
        <v>561.8311767578125</v>
      </c>
      <c r="AP78"/>
      <c r="AQ78"/>
      <c r="AR78"/>
      <c r="AS78"/>
      <c r="AT78"/>
      <c r="AU78"/>
      <c r="AV78"/>
      <c r="AW78"/>
      <c r="AX78"/>
      <c r="AY78"/>
      <c r="AZ78"/>
      <c r="BA78"/>
      <c r="BB78"/>
      <c r="BC78"/>
      <c r="BD78"/>
      <c r="BE78"/>
      <c r="BF78"/>
      <c r="BG78" t="s">
        <v>5</v>
      </c>
      <c r="BH78" t="s">
        <v>5</v>
      </c>
      <c r="BI78" t="s">
        <v>1903</v>
      </c>
      <c r="BJ78"/>
      <c r="BK78" t="s">
        <v>5</v>
      </c>
      <c r="BL78"/>
      <c r="BM78">
        <v>0</v>
      </c>
      <c r="BN78"/>
      <c r="BO78" t="s">
        <v>5</v>
      </c>
      <c r="BP78"/>
      <c r="BQ78"/>
      <c r="BR78"/>
      <c r="BS78"/>
      <c r="BT78" t="s">
        <v>5</v>
      </c>
      <c r="BU78"/>
      <c r="BV78"/>
      <c r="BW78"/>
      <c r="BX78" t="s">
        <v>1904</v>
      </c>
      <c r="BY78" t="s">
        <v>6</v>
      </c>
      <c r="BZ78" t="s">
        <v>1197</v>
      </c>
      <c r="CA78"/>
      <c r="CB78" s="9"/>
    </row>
    <row r="79" spans="1:80" ht="15" x14ac:dyDescent="0.25">
      <c r="A79">
        <v>134</v>
      </c>
      <c r="B79" t="s">
        <v>2144</v>
      </c>
      <c r="C79" t="s">
        <v>2145</v>
      </c>
      <c r="D79" t="s">
        <v>2146</v>
      </c>
      <c r="E79">
        <v>3</v>
      </c>
      <c r="F79" t="s">
        <v>1896</v>
      </c>
      <c r="G79" t="s">
        <v>2147</v>
      </c>
      <c r="H79" t="s">
        <v>2148</v>
      </c>
      <c r="I79" t="s">
        <v>2149</v>
      </c>
      <c r="J79" t="s">
        <v>2150</v>
      </c>
      <c r="K79" t="s">
        <v>2151</v>
      </c>
      <c r="L79" t="s">
        <v>1920</v>
      </c>
      <c r="M79">
        <v>1.2389974594116211</v>
      </c>
      <c r="N79" t="s">
        <v>6</v>
      </c>
      <c r="O79" t="s">
        <v>5</v>
      </c>
      <c r="P79" t="s">
        <v>5</v>
      </c>
      <c r="Q79" t="s">
        <v>5</v>
      </c>
      <c r="R79" t="s">
        <v>5</v>
      </c>
      <c r="S79" t="s">
        <v>2152</v>
      </c>
      <c r="T79" t="s">
        <v>2152</v>
      </c>
      <c r="U79" t="s">
        <v>5</v>
      </c>
      <c r="V79" t="s">
        <v>98</v>
      </c>
      <c r="W79">
        <v>5000000</v>
      </c>
      <c r="X79">
        <v>500000</v>
      </c>
      <c r="Y79" t="s">
        <v>6</v>
      </c>
      <c r="Z79" t="s">
        <v>1922</v>
      </c>
      <c r="AA79">
        <v>500000</v>
      </c>
      <c r="AB79">
        <v>0.1190873011946678</v>
      </c>
      <c r="AC79">
        <v>8.922036737203598E-3</v>
      </c>
      <c r="AD79">
        <v>0</v>
      </c>
      <c r="AE79">
        <v>2</v>
      </c>
      <c r="AF79">
        <v>1</v>
      </c>
      <c r="AG79">
        <v>2</v>
      </c>
      <c r="AH79">
        <v>2</v>
      </c>
      <c r="AI79">
        <v>6</v>
      </c>
      <c r="AJ79">
        <v>6</v>
      </c>
      <c r="AK79">
        <v>1</v>
      </c>
      <c r="AL79">
        <v>0</v>
      </c>
      <c r="AM79">
        <v>0</v>
      </c>
      <c r="AN79">
        <v>0</v>
      </c>
      <c r="AO79">
        <v>41.816291809082031</v>
      </c>
      <c r="AP79"/>
      <c r="AQ79"/>
      <c r="AR79"/>
      <c r="AS79"/>
      <c r="AT79"/>
      <c r="AU79"/>
      <c r="AV79"/>
      <c r="AW79"/>
      <c r="AX79"/>
      <c r="AY79"/>
      <c r="AZ79"/>
      <c r="BA79"/>
      <c r="BB79"/>
      <c r="BC79"/>
      <c r="BD79"/>
      <c r="BE79"/>
      <c r="BF79"/>
      <c r="BG79" t="s">
        <v>5</v>
      </c>
      <c r="BH79" t="s">
        <v>5</v>
      </c>
      <c r="BI79" t="s">
        <v>1903</v>
      </c>
      <c r="BJ79"/>
      <c r="BK79" t="s">
        <v>5</v>
      </c>
      <c r="BL79"/>
      <c r="BM79">
        <v>0</v>
      </c>
      <c r="BN79"/>
      <c r="BO79" t="s">
        <v>5</v>
      </c>
      <c r="BP79"/>
      <c r="BQ79"/>
      <c r="BR79"/>
      <c r="BS79"/>
      <c r="BT79" t="s">
        <v>5</v>
      </c>
      <c r="BU79"/>
      <c r="BV79"/>
      <c r="BW79"/>
      <c r="BX79" t="s">
        <v>1904</v>
      </c>
      <c r="BY79" t="s">
        <v>6</v>
      </c>
      <c r="BZ79" t="s">
        <v>1197</v>
      </c>
      <c r="CA79"/>
      <c r="CB79" s="9"/>
    </row>
    <row r="80" spans="1:80" ht="15" x14ac:dyDescent="0.25">
      <c r="A80">
        <v>135</v>
      </c>
      <c r="B80" t="s">
        <v>2153</v>
      </c>
      <c r="C80" t="s">
        <v>2154</v>
      </c>
      <c r="D80" t="s">
        <v>2155</v>
      </c>
      <c r="E80">
        <v>3</v>
      </c>
      <c r="F80" t="s">
        <v>1896</v>
      </c>
      <c r="G80" t="s">
        <v>2156</v>
      </c>
      <c r="H80" t="s">
        <v>2083</v>
      </c>
      <c r="I80" t="s">
        <v>2157</v>
      </c>
      <c r="J80" t="s">
        <v>2150</v>
      </c>
      <c r="K80" t="s">
        <v>2151</v>
      </c>
      <c r="L80" t="s">
        <v>2141</v>
      </c>
      <c r="M80">
        <v>919.27264404296875</v>
      </c>
      <c r="N80" t="s">
        <v>6</v>
      </c>
      <c r="O80" t="s">
        <v>5</v>
      </c>
      <c r="P80" t="s">
        <v>5</v>
      </c>
      <c r="Q80" t="s">
        <v>5</v>
      </c>
      <c r="R80" t="s">
        <v>5</v>
      </c>
      <c r="S80" t="s">
        <v>2158</v>
      </c>
      <c r="T80" t="s">
        <v>2158</v>
      </c>
      <c r="U80" t="s">
        <v>5</v>
      </c>
      <c r="V80" t="s">
        <v>98</v>
      </c>
      <c r="W80">
        <v>5000000</v>
      </c>
      <c r="X80">
        <v>500000</v>
      </c>
      <c r="Y80" t="s">
        <v>6</v>
      </c>
      <c r="Z80" t="s">
        <v>1922</v>
      </c>
      <c r="AA80">
        <v>500000</v>
      </c>
      <c r="AB80">
        <v>184.673095703125</v>
      </c>
      <c r="AC80">
        <v>21.584039688110352</v>
      </c>
      <c r="AD80">
        <v>0.81407678127288818</v>
      </c>
      <c r="AE80">
        <v>1118</v>
      </c>
      <c r="AF80">
        <v>536</v>
      </c>
      <c r="AG80">
        <v>888</v>
      </c>
      <c r="AH80">
        <v>495</v>
      </c>
      <c r="AI80">
        <v>1493</v>
      </c>
      <c r="AJ80">
        <v>1558</v>
      </c>
      <c r="AK80">
        <v>11</v>
      </c>
      <c r="AL80">
        <v>16</v>
      </c>
      <c r="AM80">
        <v>100</v>
      </c>
      <c r="AN80">
        <v>0</v>
      </c>
      <c r="AO80">
        <v>35896.37109375</v>
      </c>
      <c r="AP80"/>
      <c r="AQ80"/>
      <c r="AR80"/>
      <c r="AS80"/>
      <c r="AT80"/>
      <c r="AU80"/>
      <c r="AV80"/>
      <c r="AW80"/>
      <c r="AX80"/>
      <c r="AY80"/>
      <c r="AZ80"/>
      <c r="BA80"/>
      <c r="BB80"/>
      <c r="BC80"/>
      <c r="BD80"/>
      <c r="BE80"/>
      <c r="BF80"/>
      <c r="BG80" t="s">
        <v>5</v>
      </c>
      <c r="BH80" t="s">
        <v>5</v>
      </c>
      <c r="BI80" t="s">
        <v>1903</v>
      </c>
      <c r="BJ80"/>
      <c r="BK80" t="s">
        <v>5</v>
      </c>
      <c r="BL80"/>
      <c r="BM80">
        <v>0</v>
      </c>
      <c r="BN80"/>
      <c r="BO80" t="s">
        <v>5</v>
      </c>
      <c r="BP80"/>
      <c r="BQ80"/>
      <c r="BR80"/>
      <c r="BS80"/>
      <c r="BT80" t="s">
        <v>5</v>
      </c>
      <c r="BU80"/>
      <c r="BV80"/>
      <c r="BW80"/>
      <c r="BX80" t="s">
        <v>1904</v>
      </c>
      <c r="BY80" t="s">
        <v>6</v>
      </c>
      <c r="BZ80" t="s">
        <v>1197</v>
      </c>
      <c r="CA80"/>
      <c r="CB80" s="9"/>
    </row>
    <row r="81" spans="1:80" ht="15" x14ac:dyDescent="0.25">
      <c r="A81">
        <v>136</v>
      </c>
      <c r="B81" t="s">
        <v>2159</v>
      </c>
      <c r="C81" t="s">
        <v>2160</v>
      </c>
      <c r="D81" t="s">
        <v>2161</v>
      </c>
      <c r="E81">
        <v>3</v>
      </c>
      <c r="F81" t="s">
        <v>1896</v>
      </c>
      <c r="G81" t="s">
        <v>2089</v>
      </c>
      <c r="H81" t="s">
        <v>2090</v>
      </c>
      <c r="I81" t="s">
        <v>2091</v>
      </c>
      <c r="J81" t="s">
        <v>2150</v>
      </c>
      <c r="K81" t="s">
        <v>2092</v>
      </c>
      <c r="L81" t="s">
        <v>1920</v>
      </c>
      <c r="M81">
        <v>797.69683837890625</v>
      </c>
      <c r="N81" t="s">
        <v>6</v>
      </c>
      <c r="O81" t="s">
        <v>5</v>
      </c>
      <c r="P81" t="s">
        <v>5</v>
      </c>
      <c r="Q81" t="s">
        <v>5</v>
      </c>
      <c r="R81" t="s">
        <v>5</v>
      </c>
      <c r="S81" t="s">
        <v>2162</v>
      </c>
      <c r="T81" t="s">
        <v>2162</v>
      </c>
      <c r="U81" t="s">
        <v>5</v>
      </c>
      <c r="V81" t="s">
        <v>98</v>
      </c>
      <c r="W81">
        <v>5000000</v>
      </c>
      <c r="X81">
        <v>500000</v>
      </c>
      <c r="Y81" t="s">
        <v>6</v>
      </c>
      <c r="Z81" t="s">
        <v>1922</v>
      </c>
      <c r="AA81">
        <v>500000</v>
      </c>
      <c r="AB81">
        <v>128.82460021972659</v>
      </c>
      <c r="AC81">
        <v>8.9250688552856445</v>
      </c>
      <c r="AD81">
        <v>0</v>
      </c>
      <c r="AE81">
        <v>100</v>
      </c>
      <c r="AF81">
        <v>25</v>
      </c>
      <c r="AG81">
        <v>65</v>
      </c>
      <c r="AH81">
        <v>34</v>
      </c>
      <c r="AI81">
        <v>57</v>
      </c>
      <c r="AJ81">
        <v>70</v>
      </c>
      <c r="AK81">
        <v>11</v>
      </c>
      <c r="AL81">
        <v>5</v>
      </c>
      <c r="AM81">
        <v>59</v>
      </c>
      <c r="AN81">
        <v>0</v>
      </c>
      <c r="AO81">
        <v>24889.44921875</v>
      </c>
      <c r="AP81"/>
      <c r="AQ81"/>
      <c r="AR81"/>
      <c r="AS81"/>
      <c r="AT81"/>
      <c r="AU81"/>
      <c r="AV81"/>
      <c r="AW81"/>
      <c r="AX81"/>
      <c r="AY81"/>
      <c r="AZ81"/>
      <c r="BA81"/>
      <c r="BB81"/>
      <c r="BC81"/>
      <c r="BD81"/>
      <c r="BE81"/>
      <c r="BF81"/>
      <c r="BG81" t="s">
        <v>5</v>
      </c>
      <c r="BH81" t="s">
        <v>5</v>
      </c>
      <c r="BI81" t="s">
        <v>1903</v>
      </c>
      <c r="BJ81"/>
      <c r="BK81" t="s">
        <v>5</v>
      </c>
      <c r="BL81"/>
      <c r="BM81">
        <v>0</v>
      </c>
      <c r="BN81"/>
      <c r="BO81" t="s">
        <v>5</v>
      </c>
      <c r="BP81"/>
      <c r="BQ81"/>
      <c r="BR81"/>
      <c r="BS81"/>
      <c r="BT81" t="s">
        <v>5</v>
      </c>
      <c r="BU81"/>
      <c r="BV81"/>
      <c r="BW81"/>
      <c r="BX81" t="s">
        <v>1904</v>
      </c>
      <c r="BY81" t="s">
        <v>6</v>
      </c>
      <c r="BZ81" t="s">
        <v>1197</v>
      </c>
      <c r="CA81"/>
      <c r="CB81" s="9"/>
    </row>
    <row r="82" spans="1:80" ht="15" x14ac:dyDescent="0.25">
      <c r="A82">
        <v>137</v>
      </c>
      <c r="B82" t="s">
        <v>2163</v>
      </c>
      <c r="C82" t="s">
        <v>2164</v>
      </c>
      <c r="D82" t="s">
        <v>2165</v>
      </c>
      <c r="E82">
        <v>3</v>
      </c>
      <c r="F82" t="s">
        <v>1896</v>
      </c>
      <c r="G82" t="s">
        <v>1992</v>
      </c>
      <c r="H82" t="s">
        <v>2083</v>
      </c>
      <c r="I82" t="s">
        <v>2084</v>
      </c>
      <c r="J82" t="s">
        <v>2150</v>
      </c>
      <c r="K82" t="s">
        <v>2092</v>
      </c>
      <c r="L82" t="s">
        <v>1920</v>
      </c>
      <c r="M82">
        <v>899.54644775390625</v>
      </c>
      <c r="N82" t="s">
        <v>6</v>
      </c>
      <c r="O82" t="s">
        <v>5</v>
      </c>
      <c r="P82" t="s">
        <v>5</v>
      </c>
      <c r="Q82" t="s">
        <v>5</v>
      </c>
      <c r="R82" t="s">
        <v>5</v>
      </c>
      <c r="S82" t="s">
        <v>2085</v>
      </c>
      <c r="T82" t="s">
        <v>2085</v>
      </c>
      <c r="U82" t="s">
        <v>5</v>
      </c>
      <c r="V82" t="s">
        <v>98</v>
      </c>
      <c r="W82">
        <v>5000000</v>
      </c>
      <c r="X82">
        <v>500000</v>
      </c>
      <c r="Y82" t="s">
        <v>6</v>
      </c>
      <c r="Z82" t="s">
        <v>1922</v>
      </c>
      <c r="AA82">
        <v>500000</v>
      </c>
      <c r="AB82">
        <v>145.918701171875</v>
      </c>
      <c r="AC82">
        <v>23.080759048461911</v>
      </c>
      <c r="AD82">
        <v>13.02258968353271</v>
      </c>
      <c r="AE82">
        <v>14853</v>
      </c>
      <c r="AF82">
        <v>11098</v>
      </c>
      <c r="AG82">
        <v>12825</v>
      </c>
      <c r="AH82">
        <v>46034</v>
      </c>
      <c r="AI82">
        <v>42697</v>
      </c>
      <c r="AJ82">
        <v>78224</v>
      </c>
      <c r="AK82">
        <v>163</v>
      </c>
      <c r="AL82">
        <v>530</v>
      </c>
      <c r="AM82">
        <v>468</v>
      </c>
      <c r="AN82">
        <v>0</v>
      </c>
      <c r="AO82">
        <v>20062.69921875</v>
      </c>
      <c r="AP82"/>
      <c r="AQ82"/>
      <c r="AR82"/>
      <c r="AS82"/>
      <c r="AT82"/>
      <c r="AU82"/>
      <c r="AV82"/>
      <c r="AW82"/>
      <c r="AX82"/>
      <c r="AY82"/>
      <c r="AZ82"/>
      <c r="BA82"/>
      <c r="BB82"/>
      <c r="BC82"/>
      <c r="BD82"/>
      <c r="BE82"/>
      <c r="BF82"/>
      <c r="BG82" t="s">
        <v>5</v>
      </c>
      <c r="BH82" t="s">
        <v>5</v>
      </c>
      <c r="BI82" t="s">
        <v>1903</v>
      </c>
      <c r="BJ82"/>
      <c r="BK82" t="s">
        <v>5</v>
      </c>
      <c r="BL82"/>
      <c r="BM82">
        <v>0</v>
      </c>
      <c r="BN82"/>
      <c r="BO82" t="s">
        <v>5</v>
      </c>
      <c r="BP82"/>
      <c r="BQ82"/>
      <c r="BR82"/>
      <c r="BS82"/>
      <c r="BT82" t="s">
        <v>5</v>
      </c>
      <c r="BU82"/>
      <c r="BV82"/>
      <c r="BW82"/>
      <c r="BX82" t="s">
        <v>1904</v>
      </c>
      <c r="BY82" t="s">
        <v>6</v>
      </c>
      <c r="BZ82" t="s">
        <v>1197</v>
      </c>
      <c r="CA82"/>
      <c r="CB82" s="9"/>
    </row>
    <row r="83" spans="1:80" ht="15" x14ac:dyDescent="0.25">
      <c r="A83">
        <v>138</v>
      </c>
      <c r="B83" t="s">
        <v>2166</v>
      </c>
      <c r="C83" t="s">
        <v>2167</v>
      </c>
      <c r="D83" t="s">
        <v>2168</v>
      </c>
      <c r="E83">
        <v>3</v>
      </c>
      <c r="F83" t="s">
        <v>1896</v>
      </c>
      <c r="G83" t="s">
        <v>2169</v>
      </c>
      <c r="H83" t="s">
        <v>2170</v>
      </c>
      <c r="I83" t="s">
        <v>2171</v>
      </c>
      <c r="J83" t="s">
        <v>2150</v>
      </c>
      <c r="K83" t="s">
        <v>2172</v>
      </c>
      <c r="L83" t="s">
        <v>2173</v>
      </c>
      <c r="M83">
        <v>1112.15625</v>
      </c>
      <c r="N83" t="s">
        <v>6</v>
      </c>
      <c r="O83" t="s">
        <v>5</v>
      </c>
      <c r="P83" t="s">
        <v>5</v>
      </c>
      <c r="Q83" t="s">
        <v>5</v>
      </c>
      <c r="R83" t="s">
        <v>5</v>
      </c>
      <c r="S83" t="s">
        <v>2174</v>
      </c>
      <c r="T83" t="s">
        <v>2174</v>
      </c>
      <c r="U83" t="s">
        <v>5</v>
      </c>
      <c r="V83" t="s">
        <v>98</v>
      </c>
      <c r="W83">
        <v>30000000</v>
      </c>
      <c r="X83">
        <v>3000000</v>
      </c>
      <c r="Y83" t="s">
        <v>6</v>
      </c>
      <c r="Z83" t="s">
        <v>303</v>
      </c>
      <c r="AA83">
        <v>3000000</v>
      </c>
      <c r="AB83">
        <v>189.78300476074219</v>
      </c>
      <c r="AC83">
        <v>15.09772968292236</v>
      </c>
      <c r="AD83">
        <v>2.4373528957366939</v>
      </c>
      <c r="AE83">
        <v>1797</v>
      </c>
      <c r="AF83">
        <v>594</v>
      </c>
      <c r="AG83">
        <v>1654</v>
      </c>
      <c r="AH83">
        <v>1266</v>
      </c>
      <c r="AI83">
        <v>2617</v>
      </c>
      <c r="AJ83">
        <v>2681</v>
      </c>
      <c r="AK83">
        <v>31</v>
      </c>
      <c r="AL83">
        <v>3</v>
      </c>
      <c r="AM83">
        <v>95</v>
      </c>
      <c r="AN83">
        <v>0</v>
      </c>
      <c r="AO83">
        <v>13977.25</v>
      </c>
      <c r="AP83"/>
      <c r="AQ83"/>
      <c r="AR83"/>
      <c r="AS83"/>
      <c r="AT83"/>
      <c r="AU83"/>
      <c r="AV83"/>
      <c r="AW83"/>
      <c r="AX83"/>
      <c r="AY83"/>
      <c r="AZ83"/>
      <c r="BA83"/>
      <c r="BB83"/>
      <c r="BC83"/>
      <c r="BD83"/>
      <c r="BE83"/>
      <c r="BF83"/>
      <c r="BG83" t="s">
        <v>5</v>
      </c>
      <c r="BH83" t="s">
        <v>5</v>
      </c>
      <c r="BI83" t="s">
        <v>1903</v>
      </c>
      <c r="BJ83"/>
      <c r="BK83" t="s">
        <v>5</v>
      </c>
      <c r="BL83"/>
      <c r="BM83">
        <v>0</v>
      </c>
      <c r="BN83"/>
      <c r="BO83" t="s">
        <v>5</v>
      </c>
      <c r="BP83"/>
      <c r="BQ83"/>
      <c r="BR83"/>
      <c r="BS83"/>
      <c r="BT83" t="s">
        <v>5</v>
      </c>
      <c r="BU83"/>
      <c r="BV83"/>
      <c r="BW83"/>
      <c r="BX83" t="s">
        <v>1904</v>
      </c>
      <c r="BY83" t="s">
        <v>6</v>
      </c>
      <c r="BZ83" t="s">
        <v>1197</v>
      </c>
      <c r="CA83"/>
      <c r="CB83" s="9"/>
    </row>
    <row r="84" spans="1:80" ht="15" x14ac:dyDescent="0.25">
      <c r="A84">
        <v>139</v>
      </c>
      <c r="B84" t="s">
        <v>2175</v>
      </c>
      <c r="C84" t="s">
        <v>2176</v>
      </c>
      <c r="D84" t="s">
        <v>2177</v>
      </c>
      <c r="E84">
        <v>3</v>
      </c>
      <c r="F84" t="s">
        <v>1896</v>
      </c>
      <c r="G84" t="s">
        <v>1992</v>
      </c>
      <c r="H84" t="s">
        <v>1993</v>
      </c>
      <c r="I84" t="s">
        <v>2052</v>
      </c>
      <c r="J84" t="s">
        <v>2178</v>
      </c>
      <c r="K84" t="s">
        <v>2179</v>
      </c>
      <c r="L84" t="s">
        <v>1920</v>
      </c>
      <c r="M84">
        <v>6.6524629592895508</v>
      </c>
      <c r="N84" t="s">
        <v>6</v>
      </c>
      <c r="O84" t="s">
        <v>5</v>
      </c>
      <c r="P84" t="s">
        <v>5</v>
      </c>
      <c r="Q84" t="s">
        <v>5</v>
      </c>
      <c r="R84" t="s">
        <v>5</v>
      </c>
      <c r="S84" t="s">
        <v>2180</v>
      </c>
      <c r="T84" t="s">
        <v>2180</v>
      </c>
      <c r="U84" t="s">
        <v>5</v>
      </c>
      <c r="V84" t="s">
        <v>98</v>
      </c>
      <c r="W84">
        <v>5000000</v>
      </c>
      <c r="X84">
        <v>500000</v>
      </c>
      <c r="Y84" t="s">
        <v>6</v>
      </c>
      <c r="Z84" t="s">
        <v>1922</v>
      </c>
      <c r="AA84">
        <v>500000</v>
      </c>
      <c r="AB84">
        <v>1.088807940483093</v>
      </c>
      <c r="AC84">
        <v>0.1249170005321503</v>
      </c>
      <c r="AD84">
        <v>0</v>
      </c>
      <c r="AE84">
        <v>167</v>
      </c>
      <c r="AF84">
        <v>65</v>
      </c>
      <c r="AG84">
        <v>101</v>
      </c>
      <c r="AH84">
        <v>2299</v>
      </c>
      <c r="AI84">
        <v>210</v>
      </c>
      <c r="AJ84">
        <v>2438</v>
      </c>
      <c r="AK84">
        <v>2</v>
      </c>
      <c r="AL84">
        <v>2</v>
      </c>
      <c r="AM84">
        <v>4</v>
      </c>
      <c r="AN84">
        <v>0</v>
      </c>
      <c r="AO84">
        <v>146.45930480957031</v>
      </c>
      <c r="AP84"/>
      <c r="AQ84"/>
      <c r="AR84"/>
      <c r="AS84"/>
      <c r="AT84"/>
      <c r="AU84"/>
      <c r="AV84"/>
      <c r="AW84"/>
      <c r="AX84"/>
      <c r="AY84"/>
      <c r="AZ84"/>
      <c r="BA84"/>
      <c r="BB84"/>
      <c r="BC84"/>
      <c r="BD84"/>
      <c r="BE84"/>
      <c r="BF84"/>
      <c r="BG84" t="s">
        <v>5</v>
      </c>
      <c r="BH84" t="s">
        <v>5</v>
      </c>
      <c r="BI84" t="s">
        <v>1903</v>
      </c>
      <c r="BJ84"/>
      <c r="BK84" t="s">
        <v>5</v>
      </c>
      <c r="BL84"/>
      <c r="BM84">
        <v>0</v>
      </c>
      <c r="BN84"/>
      <c r="BO84" t="s">
        <v>5</v>
      </c>
      <c r="BP84"/>
      <c r="BQ84"/>
      <c r="BR84"/>
      <c r="BS84"/>
      <c r="BT84" t="s">
        <v>5</v>
      </c>
      <c r="BU84"/>
      <c r="BV84"/>
      <c r="BW84"/>
      <c r="BX84" t="s">
        <v>1904</v>
      </c>
      <c r="BY84" t="s">
        <v>6</v>
      </c>
      <c r="BZ84" t="s">
        <v>1197</v>
      </c>
      <c r="CA84"/>
      <c r="CB84" s="9"/>
    </row>
    <row r="85" spans="1:80" ht="15" x14ac:dyDescent="0.25">
      <c r="A85">
        <v>140</v>
      </c>
      <c r="B85" t="s">
        <v>2181</v>
      </c>
      <c r="C85" t="s">
        <v>2182</v>
      </c>
      <c r="D85" t="s">
        <v>2183</v>
      </c>
      <c r="E85">
        <v>3</v>
      </c>
      <c r="F85" t="s">
        <v>1896</v>
      </c>
      <c r="G85" t="s">
        <v>1946</v>
      </c>
      <c r="H85" t="s">
        <v>2018</v>
      </c>
      <c r="I85" t="s">
        <v>2019</v>
      </c>
      <c r="J85" t="s">
        <v>2020</v>
      </c>
      <c r="K85" t="s">
        <v>2021</v>
      </c>
      <c r="L85" t="s">
        <v>1983</v>
      </c>
      <c r="M85">
        <v>28.568792343139648</v>
      </c>
      <c r="N85" t="s">
        <v>6</v>
      </c>
      <c r="O85" t="s">
        <v>5</v>
      </c>
      <c r="P85" t="s">
        <v>5</v>
      </c>
      <c r="Q85" t="s">
        <v>5</v>
      </c>
      <c r="R85" t="s">
        <v>5</v>
      </c>
      <c r="S85" t="s">
        <v>2023</v>
      </c>
      <c r="T85" t="s">
        <v>2023</v>
      </c>
      <c r="U85" t="s">
        <v>5</v>
      </c>
      <c r="V85" t="s">
        <v>50</v>
      </c>
      <c r="W85">
        <v>100000</v>
      </c>
      <c r="X85">
        <v>100000</v>
      </c>
      <c r="Y85" t="s">
        <v>6</v>
      </c>
      <c r="Z85" t="s">
        <v>1922</v>
      </c>
      <c r="AA85">
        <v>10000</v>
      </c>
      <c r="AB85">
        <v>1.509413003921509</v>
      </c>
      <c r="AC85">
        <v>0.35634028911590582</v>
      </c>
      <c r="AD85">
        <v>5.0465330481529243E-2</v>
      </c>
      <c r="AE85">
        <v>139</v>
      </c>
      <c r="AF85">
        <v>230</v>
      </c>
      <c r="AG85">
        <v>125</v>
      </c>
      <c r="AH85">
        <v>296</v>
      </c>
      <c r="AI85">
        <v>419</v>
      </c>
      <c r="AJ85">
        <v>613</v>
      </c>
      <c r="AK85">
        <v>1</v>
      </c>
      <c r="AL85">
        <v>25</v>
      </c>
      <c r="AM85">
        <v>7</v>
      </c>
      <c r="AN85">
        <v>0</v>
      </c>
      <c r="AO85">
        <v>81.450248718261719</v>
      </c>
      <c r="AP85"/>
      <c r="AQ85"/>
      <c r="AR85"/>
      <c r="AS85"/>
      <c r="AT85"/>
      <c r="AU85"/>
      <c r="AV85"/>
      <c r="AW85"/>
      <c r="AX85"/>
      <c r="AY85"/>
      <c r="AZ85"/>
      <c r="BA85"/>
      <c r="BB85"/>
      <c r="BC85"/>
      <c r="BD85"/>
      <c r="BE85"/>
      <c r="BF85"/>
      <c r="BG85" t="s">
        <v>5</v>
      </c>
      <c r="BH85" t="s">
        <v>5</v>
      </c>
      <c r="BI85" t="s">
        <v>1903</v>
      </c>
      <c r="BJ85"/>
      <c r="BK85" t="s">
        <v>5</v>
      </c>
      <c r="BL85"/>
      <c r="BM85">
        <v>100</v>
      </c>
      <c r="BN85"/>
      <c r="BO85" t="s">
        <v>5</v>
      </c>
      <c r="BP85"/>
      <c r="BQ85"/>
      <c r="BR85"/>
      <c r="BS85"/>
      <c r="BT85" t="s">
        <v>5</v>
      </c>
      <c r="BU85"/>
      <c r="BV85"/>
      <c r="BW85"/>
      <c r="BX85" t="s">
        <v>1904</v>
      </c>
      <c r="BY85" t="s">
        <v>6</v>
      </c>
      <c r="BZ85" t="s">
        <v>1197</v>
      </c>
      <c r="CA85"/>
      <c r="CB85" s="9"/>
    </row>
    <row r="86" spans="1:80" ht="15" x14ac:dyDescent="0.25">
      <c r="A86">
        <v>141</v>
      </c>
      <c r="B86" t="s">
        <v>2184</v>
      </c>
      <c r="C86" t="s">
        <v>2185</v>
      </c>
      <c r="D86" t="s">
        <v>2186</v>
      </c>
      <c r="E86">
        <v>3</v>
      </c>
      <c r="F86" t="s">
        <v>1896</v>
      </c>
      <c r="G86" t="s">
        <v>2187</v>
      </c>
      <c r="H86" t="s">
        <v>2188</v>
      </c>
      <c r="I86" t="s">
        <v>2189</v>
      </c>
      <c r="J86" t="s">
        <v>2020</v>
      </c>
      <c r="K86" t="s">
        <v>2190</v>
      </c>
      <c r="L86" t="s">
        <v>1930</v>
      </c>
      <c r="M86">
        <v>902.95306396484375</v>
      </c>
      <c r="N86" t="s">
        <v>6</v>
      </c>
      <c r="O86" t="s">
        <v>5</v>
      </c>
      <c r="P86" t="s">
        <v>5</v>
      </c>
      <c r="Q86" t="s">
        <v>5</v>
      </c>
      <c r="R86" t="s">
        <v>5</v>
      </c>
      <c r="S86" t="s">
        <v>2191</v>
      </c>
      <c r="T86" t="s">
        <v>2191</v>
      </c>
      <c r="U86" t="s">
        <v>5</v>
      </c>
      <c r="V86" t="s">
        <v>13</v>
      </c>
      <c r="W86">
        <v>50000</v>
      </c>
      <c r="X86">
        <v>50000</v>
      </c>
      <c r="Y86" t="s">
        <v>5</v>
      </c>
      <c r="Z86"/>
      <c r="AA86"/>
      <c r="AB86">
        <v>71.410873413085938</v>
      </c>
      <c r="AC86">
        <v>8.820286750793457</v>
      </c>
      <c r="AD86">
        <v>4.3176321983337402</v>
      </c>
      <c r="AE86">
        <v>1953</v>
      </c>
      <c r="AF86">
        <v>817</v>
      </c>
      <c r="AG86">
        <v>1485</v>
      </c>
      <c r="AH86">
        <v>4344</v>
      </c>
      <c r="AI86">
        <v>3576</v>
      </c>
      <c r="AJ86">
        <v>6748</v>
      </c>
      <c r="AK86">
        <v>18</v>
      </c>
      <c r="AL86">
        <v>22</v>
      </c>
      <c r="AM86">
        <v>61</v>
      </c>
      <c r="AN86">
        <v>0</v>
      </c>
      <c r="AO86">
        <v>25501.05078125</v>
      </c>
      <c r="AP86"/>
      <c r="AQ86"/>
      <c r="AR86"/>
      <c r="AS86"/>
      <c r="AT86"/>
      <c r="AU86"/>
      <c r="AV86"/>
      <c r="AW86"/>
      <c r="AX86"/>
      <c r="AY86"/>
      <c r="AZ86"/>
      <c r="BA86"/>
      <c r="BB86"/>
      <c r="BC86"/>
      <c r="BD86"/>
      <c r="BE86"/>
      <c r="BF86"/>
      <c r="BG86" t="s">
        <v>5</v>
      </c>
      <c r="BH86" t="s">
        <v>5</v>
      </c>
      <c r="BI86" t="s">
        <v>1903</v>
      </c>
      <c r="BJ86"/>
      <c r="BK86" t="s">
        <v>5</v>
      </c>
      <c r="BL86"/>
      <c r="BM86">
        <v>0</v>
      </c>
      <c r="BN86"/>
      <c r="BO86" t="s">
        <v>5</v>
      </c>
      <c r="BP86"/>
      <c r="BQ86"/>
      <c r="BR86"/>
      <c r="BS86"/>
      <c r="BT86" t="s">
        <v>5</v>
      </c>
      <c r="BU86"/>
      <c r="BV86"/>
      <c r="BW86"/>
      <c r="BX86" t="s">
        <v>1904</v>
      </c>
      <c r="BY86" t="s">
        <v>6</v>
      </c>
      <c r="BZ86" t="s">
        <v>1197</v>
      </c>
      <c r="CA86"/>
      <c r="CB86" s="9"/>
    </row>
    <row r="87" spans="1:80" ht="15" x14ac:dyDescent="0.25">
      <c r="A87">
        <v>142</v>
      </c>
      <c r="B87" t="s">
        <v>2192</v>
      </c>
      <c r="C87" t="s">
        <v>2193</v>
      </c>
      <c r="D87" t="s">
        <v>2194</v>
      </c>
      <c r="E87">
        <v>3</v>
      </c>
      <c r="F87" t="s">
        <v>1896</v>
      </c>
      <c r="G87" t="s">
        <v>2187</v>
      </c>
      <c r="H87" t="s">
        <v>2188</v>
      </c>
      <c r="I87" t="s">
        <v>2189</v>
      </c>
      <c r="J87" t="s">
        <v>2020</v>
      </c>
      <c r="K87" t="s">
        <v>2190</v>
      </c>
      <c r="L87" t="s">
        <v>2114</v>
      </c>
      <c r="M87">
        <v>902.95306396484375</v>
      </c>
      <c r="N87" t="s">
        <v>6</v>
      </c>
      <c r="O87" t="s">
        <v>5</v>
      </c>
      <c r="P87" t="s">
        <v>5</v>
      </c>
      <c r="Q87" t="s">
        <v>5</v>
      </c>
      <c r="R87" t="s">
        <v>5</v>
      </c>
      <c r="S87" t="s">
        <v>2195</v>
      </c>
      <c r="T87" t="s">
        <v>2195</v>
      </c>
      <c r="U87" t="s">
        <v>5</v>
      </c>
      <c r="V87" t="s">
        <v>4</v>
      </c>
      <c r="W87">
        <v>500000</v>
      </c>
      <c r="X87">
        <v>175000</v>
      </c>
      <c r="Y87" t="s">
        <v>5</v>
      </c>
      <c r="Z87"/>
      <c r="AA87"/>
      <c r="AB87">
        <v>71.410873413085938</v>
      </c>
      <c r="AC87">
        <v>8.820286750793457</v>
      </c>
      <c r="AD87">
        <v>4.3176321983337402</v>
      </c>
      <c r="AE87">
        <v>1953</v>
      </c>
      <c r="AF87">
        <v>817</v>
      </c>
      <c r="AG87">
        <v>1485</v>
      </c>
      <c r="AH87">
        <v>4344</v>
      </c>
      <c r="AI87">
        <v>3576</v>
      </c>
      <c r="AJ87">
        <v>6748</v>
      </c>
      <c r="AK87">
        <v>18</v>
      </c>
      <c r="AL87">
        <v>22</v>
      </c>
      <c r="AM87">
        <v>61</v>
      </c>
      <c r="AN87">
        <v>0</v>
      </c>
      <c r="AO87">
        <v>25501.05078125</v>
      </c>
      <c r="AP87"/>
      <c r="AQ87"/>
      <c r="AR87"/>
      <c r="AS87"/>
      <c r="AT87"/>
      <c r="AU87"/>
      <c r="AV87"/>
      <c r="AW87"/>
      <c r="AX87"/>
      <c r="AY87"/>
      <c r="AZ87"/>
      <c r="BA87"/>
      <c r="BB87"/>
      <c r="BC87"/>
      <c r="BD87"/>
      <c r="BE87"/>
      <c r="BF87"/>
      <c r="BG87" t="s">
        <v>2196</v>
      </c>
      <c r="BH87" t="s">
        <v>5</v>
      </c>
      <c r="BI87" t="s">
        <v>1903</v>
      </c>
      <c r="BJ87"/>
      <c r="BK87" t="s">
        <v>5</v>
      </c>
      <c r="BL87"/>
      <c r="BM87">
        <v>100</v>
      </c>
      <c r="BN87"/>
      <c r="BO87" t="s">
        <v>5</v>
      </c>
      <c r="BP87"/>
      <c r="BQ87"/>
      <c r="BR87"/>
      <c r="BS87"/>
      <c r="BT87" t="s">
        <v>5</v>
      </c>
      <c r="BU87"/>
      <c r="BV87"/>
      <c r="BW87"/>
      <c r="BX87" t="s">
        <v>1904</v>
      </c>
      <c r="BY87" t="s">
        <v>6</v>
      </c>
      <c r="BZ87" t="s">
        <v>1197</v>
      </c>
      <c r="CA87"/>
      <c r="CB87" s="9"/>
    </row>
    <row r="88" spans="1:80" ht="15" x14ac:dyDescent="0.25">
      <c r="A88">
        <v>143</v>
      </c>
      <c r="B88" t="s">
        <v>2197</v>
      </c>
      <c r="C88" t="s">
        <v>2198</v>
      </c>
      <c r="D88" t="s">
        <v>2199</v>
      </c>
      <c r="E88">
        <v>3</v>
      </c>
      <c r="F88" t="s">
        <v>1896</v>
      </c>
      <c r="G88" t="s">
        <v>2200</v>
      </c>
      <c r="H88" t="s">
        <v>2148</v>
      </c>
      <c r="I88" t="s">
        <v>2201</v>
      </c>
      <c r="J88" t="s">
        <v>2202</v>
      </c>
      <c r="K88" t="s">
        <v>2203</v>
      </c>
      <c r="L88" t="s">
        <v>1920</v>
      </c>
      <c r="M88">
        <v>6.114570140838623</v>
      </c>
      <c r="N88" t="s">
        <v>6</v>
      </c>
      <c r="O88" t="s">
        <v>5</v>
      </c>
      <c r="P88" t="s">
        <v>5</v>
      </c>
      <c r="Q88" t="s">
        <v>5</v>
      </c>
      <c r="R88" t="s">
        <v>5</v>
      </c>
      <c r="S88" t="s">
        <v>2204</v>
      </c>
      <c r="T88" t="s">
        <v>2204</v>
      </c>
      <c r="U88" t="s">
        <v>5</v>
      </c>
      <c r="V88" t="s">
        <v>98</v>
      </c>
      <c r="W88">
        <v>5000000</v>
      </c>
      <c r="X88">
        <v>500000</v>
      </c>
      <c r="Y88" t="s">
        <v>6</v>
      </c>
      <c r="Z88" t="s">
        <v>1922</v>
      </c>
      <c r="AA88">
        <v>500000</v>
      </c>
      <c r="AB88">
        <v>1.448218941688538</v>
      </c>
      <c r="AC88">
        <v>0.21034079790115359</v>
      </c>
      <c r="AD88">
        <v>3.2447460107505322E-3</v>
      </c>
      <c r="AE88">
        <v>139</v>
      </c>
      <c r="AF88">
        <v>46</v>
      </c>
      <c r="AG88">
        <v>129</v>
      </c>
      <c r="AH88">
        <v>623</v>
      </c>
      <c r="AI88">
        <v>261</v>
      </c>
      <c r="AJ88">
        <v>702</v>
      </c>
      <c r="AK88">
        <v>3</v>
      </c>
      <c r="AL88">
        <v>0</v>
      </c>
      <c r="AM88">
        <v>6</v>
      </c>
      <c r="AN88">
        <v>0</v>
      </c>
      <c r="AO88">
        <v>54.922931671142578</v>
      </c>
      <c r="AP88"/>
      <c r="AQ88"/>
      <c r="AR88"/>
      <c r="AS88"/>
      <c r="AT88"/>
      <c r="AU88"/>
      <c r="AV88"/>
      <c r="AW88"/>
      <c r="AX88"/>
      <c r="AY88"/>
      <c r="AZ88"/>
      <c r="BA88"/>
      <c r="BB88"/>
      <c r="BC88"/>
      <c r="BD88"/>
      <c r="BE88"/>
      <c r="BF88"/>
      <c r="BG88" t="s">
        <v>5</v>
      </c>
      <c r="BH88" t="s">
        <v>5</v>
      </c>
      <c r="BI88" t="s">
        <v>1903</v>
      </c>
      <c r="BJ88"/>
      <c r="BK88" t="s">
        <v>5</v>
      </c>
      <c r="BL88"/>
      <c r="BM88">
        <v>0</v>
      </c>
      <c r="BN88"/>
      <c r="BO88" t="s">
        <v>5</v>
      </c>
      <c r="BP88"/>
      <c r="BQ88"/>
      <c r="BR88"/>
      <c r="BS88"/>
      <c r="BT88" t="s">
        <v>5</v>
      </c>
      <c r="BU88"/>
      <c r="BV88"/>
      <c r="BW88"/>
      <c r="BX88" t="s">
        <v>1904</v>
      </c>
      <c r="BY88" t="s">
        <v>6</v>
      </c>
      <c r="BZ88" t="s">
        <v>1197</v>
      </c>
      <c r="CA88"/>
      <c r="CB88" s="9"/>
    </row>
    <row r="89" spans="1:80" ht="15" x14ac:dyDescent="0.25">
      <c r="A89">
        <v>144</v>
      </c>
      <c r="B89" t="s">
        <v>2205</v>
      </c>
      <c r="C89" t="s">
        <v>2206</v>
      </c>
      <c r="D89" t="s">
        <v>2207</v>
      </c>
      <c r="E89">
        <v>3</v>
      </c>
      <c r="F89" t="s">
        <v>1896</v>
      </c>
      <c r="G89" t="s">
        <v>2089</v>
      </c>
      <c r="H89" t="s">
        <v>2090</v>
      </c>
      <c r="I89" t="s">
        <v>2091</v>
      </c>
      <c r="J89" t="s">
        <v>2202</v>
      </c>
      <c r="K89" t="s">
        <v>2092</v>
      </c>
      <c r="L89" t="s">
        <v>1920</v>
      </c>
      <c r="M89">
        <v>797.69683837890625</v>
      </c>
      <c r="N89" t="s">
        <v>6</v>
      </c>
      <c r="O89" t="s">
        <v>5</v>
      </c>
      <c r="P89" t="s">
        <v>5</v>
      </c>
      <c r="Q89" t="s">
        <v>5</v>
      </c>
      <c r="R89" t="s">
        <v>5</v>
      </c>
      <c r="S89" t="s">
        <v>340</v>
      </c>
      <c r="T89" t="s">
        <v>340</v>
      </c>
      <c r="U89" t="s">
        <v>5</v>
      </c>
      <c r="V89" t="s">
        <v>98</v>
      </c>
      <c r="W89">
        <v>5000000</v>
      </c>
      <c r="X89">
        <v>500000</v>
      </c>
      <c r="Y89" t="s">
        <v>6</v>
      </c>
      <c r="Z89" t="s">
        <v>1922</v>
      </c>
      <c r="AA89">
        <v>500000</v>
      </c>
      <c r="AB89">
        <v>128.82460021972659</v>
      </c>
      <c r="AC89">
        <v>8.9250688552856445</v>
      </c>
      <c r="AD89">
        <v>0</v>
      </c>
      <c r="AE89">
        <v>1654</v>
      </c>
      <c r="AF89">
        <v>472</v>
      </c>
      <c r="AG89">
        <v>1480</v>
      </c>
      <c r="AH89">
        <v>2613</v>
      </c>
      <c r="AI89">
        <v>2795</v>
      </c>
      <c r="AJ89">
        <v>4303</v>
      </c>
      <c r="AK89">
        <v>11</v>
      </c>
      <c r="AL89">
        <v>5</v>
      </c>
      <c r="AM89">
        <v>59</v>
      </c>
      <c r="AN89">
        <v>0</v>
      </c>
      <c r="AO89">
        <v>28691.5</v>
      </c>
      <c r="AP89"/>
      <c r="AQ89"/>
      <c r="AR89"/>
      <c r="AS89"/>
      <c r="AT89"/>
      <c r="AU89"/>
      <c r="AV89"/>
      <c r="AW89"/>
      <c r="AX89"/>
      <c r="AY89"/>
      <c r="AZ89"/>
      <c r="BA89"/>
      <c r="BB89"/>
      <c r="BC89"/>
      <c r="BD89"/>
      <c r="BE89"/>
      <c r="BF89"/>
      <c r="BG89" t="s">
        <v>5</v>
      </c>
      <c r="BH89" t="s">
        <v>5</v>
      </c>
      <c r="BI89" t="s">
        <v>1903</v>
      </c>
      <c r="BJ89"/>
      <c r="BK89" t="s">
        <v>5</v>
      </c>
      <c r="BL89"/>
      <c r="BM89">
        <v>0</v>
      </c>
      <c r="BN89"/>
      <c r="BO89" t="s">
        <v>5</v>
      </c>
      <c r="BP89"/>
      <c r="BQ89"/>
      <c r="BR89"/>
      <c r="BS89"/>
      <c r="BT89" t="s">
        <v>5</v>
      </c>
      <c r="BU89"/>
      <c r="BV89"/>
      <c r="BW89"/>
      <c r="BX89" t="s">
        <v>1904</v>
      </c>
      <c r="BY89" t="s">
        <v>6</v>
      </c>
      <c r="BZ89" t="s">
        <v>1197</v>
      </c>
      <c r="CA89"/>
      <c r="CB89" s="9"/>
    </row>
    <row r="90" spans="1:80" ht="15" x14ac:dyDescent="0.25">
      <c r="A90">
        <v>145</v>
      </c>
      <c r="B90" t="s">
        <v>2208</v>
      </c>
      <c r="C90" t="s">
        <v>2209</v>
      </c>
      <c r="D90" t="s">
        <v>2210</v>
      </c>
      <c r="E90">
        <v>3</v>
      </c>
      <c r="F90" t="s">
        <v>1896</v>
      </c>
      <c r="G90" t="s">
        <v>1992</v>
      </c>
      <c r="H90" t="s">
        <v>1993</v>
      </c>
      <c r="I90" t="s">
        <v>1994</v>
      </c>
      <c r="J90" t="s">
        <v>2211</v>
      </c>
      <c r="K90" t="s">
        <v>2212</v>
      </c>
      <c r="L90" t="s">
        <v>1920</v>
      </c>
      <c r="M90">
        <v>9.9327335357666016</v>
      </c>
      <c r="N90" t="s">
        <v>6</v>
      </c>
      <c r="O90" t="s">
        <v>5</v>
      </c>
      <c r="P90" t="s">
        <v>5</v>
      </c>
      <c r="Q90" t="s">
        <v>5</v>
      </c>
      <c r="R90" t="s">
        <v>5</v>
      </c>
      <c r="S90" t="s">
        <v>2213</v>
      </c>
      <c r="T90" t="s">
        <v>2213</v>
      </c>
      <c r="U90" t="s">
        <v>5</v>
      </c>
      <c r="V90" t="s">
        <v>98</v>
      </c>
      <c r="W90">
        <v>25000000</v>
      </c>
      <c r="X90">
        <v>2500000</v>
      </c>
      <c r="Y90" t="s">
        <v>6</v>
      </c>
      <c r="Z90" t="s">
        <v>1922</v>
      </c>
      <c r="AA90">
        <v>2500000</v>
      </c>
      <c r="AB90">
        <v>0.68426030874252319</v>
      </c>
      <c r="AC90">
        <v>0.20264929533004761</v>
      </c>
      <c r="AD90">
        <v>5.9491638094186783E-3</v>
      </c>
      <c r="AE90">
        <v>287</v>
      </c>
      <c r="AF90">
        <v>214</v>
      </c>
      <c r="AG90">
        <v>278</v>
      </c>
      <c r="AH90">
        <v>353</v>
      </c>
      <c r="AI90">
        <v>1226</v>
      </c>
      <c r="AJ90">
        <v>1276</v>
      </c>
      <c r="AK90">
        <v>3</v>
      </c>
      <c r="AL90">
        <v>10</v>
      </c>
      <c r="AM90">
        <v>9</v>
      </c>
      <c r="AN90">
        <v>0</v>
      </c>
      <c r="AO90">
        <v>17.991550445556641</v>
      </c>
      <c r="AP90"/>
      <c r="AQ90"/>
      <c r="AR90"/>
      <c r="AS90"/>
      <c r="AT90">
        <v>107</v>
      </c>
      <c r="AU90"/>
      <c r="AV90"/>
      <c r="AW90"/>
      <c r="AX90"/>
      <c r="AY90"/>
      <c r="AZ90"/>
      <c r="BA90"/>
      <c r="BB90"/>
      <c r="BC90"/>
      <c r="BD90"/>
      <c r="BE90"/>
      <c r="BF90"/>
      <c r="BG90" t="s">
        <v>5</v>
      </c>
      <c r="BH90" t="s">
        <v>5</v>
      </c>
      <c r="BI90" t="s">
        <v>1903</v>
      </c>
      <c r="BJ90"/>
      <c r="BK90" t="s">
        <v>5</v>
      </c>
      <c r="BL90"/>
      <c r="BM90">
        <v>0</v>
      </c>
      <c r="BN90"/>
      <c r="BO90" t="s">
        <v>5</v>
      </c>
      <c r="BP90"/>
      <c r="BQ90"/>
      <c r="BR90"/>
      <c r="BS90"/>
      <c r="BT90" t="s">
        <v>5</v>
      </c>
      <c r="BU90"/>
      <c r="BV90"/>
      <c r="BW90"/>
      <c r="BX90" t="s">
        <v>1904</v>
      </c>
      <c r="BY90" t="s">
        <v>6</v>
      </c>
      <c r="BZ90" t="s">
        <v>1197</v>
      </c>
      <c r="CA90"/>
      <c r="CB90" s="9"/>
    </row>
    <row r="91" spans="1:80" ht="15" x14ac:dyDescent="0.25">
      <c r="A91">
        <v>146</v>
      </c>
      <c r="B91" t="s">
        <v>2214</v>
      </c>
      <c r="C91" t="s">
        <v>2215</v>
      </c>
      <c r="D91" t="s">
        <v>2216</v>
      </c>
      <c r="E91">
        <v>3</v>
      </c>
      <c r="F91" t="s">
        <v>1896</v>
      </c>
      <c r="G91" t="s">
        <v>1917</v>
      </c>
      <c r="H91" t="s">
        <v>2217</v>
      </c>
      <c r="I91" t="s">
        <v>2218</v>
      </c>
      <c r="J91" t="s">
        <v>2219</v>
      </c>
      <c r="K91" t="s">
        <v>2220</v>
      </c>
      <c r="L91" t="s">
        <v>2022</v>
      </c>
      <c r="M91">
        <v>3.026986837387085</v>
      </c>
      <c r="N91" t="s">
        <v>6</v>
      </c>
      <c r="O91" t="s">
        <v>5</v>
      </c>
      <c r="P91" t="s">
        <v>5</v>
      </c>
      <c r="Q91" t="s">
        <v>5</v>
      </c>
      <c r="R91" t="s">
        <v>5</v>
      </c>
      <c r="S91" t="s">
        <v>2221</v>
      </c>
      <c r="T91" t="s">
        <v>2221</v>
      </c>
      <c r="U91" t="s">
        <v>5</v>
      </c>
      <c r="V91" t="s">
        <v>28</v>
      </c>
      <c r="W91">
        <v>250000</v>
      </c>
      <c r="X91">
        <v>25000</v>
      </c>
      <c r="Y91" t="s">
        <v>6</v>
      </c>
      <c r="Z91" t="s">
        <v>1922</v>
      </c>
      <c r="AA91">
        <v>25000</v>
      </c>
      <c r="AB91">
        <v>0.16127750277519229</v>
      </c>
      <c r="AC91">
        <v>8.2405842840671539E-2</v>
      </c>
      <c r="AD91">
        <v>6.3178107142448425E-2</v>
      </c>
      <c r="AE91">
        <v>4</v>
      </c>
      <c r="AF91">
        <v>0</v>
      </c>
      <c r="AG91">
        <v>4</v>
      </c>
      <c r="AH91">
        <v>0</v>
      </c>
      <c r="AI91">
        <v>4</v>
      </c>
      <c r="AJ91">
        <v>4</v>
      </c>
      <c r="AK91">
        <v>0</v>
      </c>
      <c r="AL91">
        <v>1</v>
      </c>
      <c r="AM91">
        <v>1</v>
      </c>
      <c r="AN91">
        <v>0</v>
      </c>
      <c r="AO91">
        <v>31.52216911315918</v>
      </c>
      <c r="AP91"/>
      <c r="AQ91"/>
      <c r="AR91"/>
      <c r="AS91"/>
      <c r="AT91"/>
      <c r="AU91"/>
      <c r="AV91"/>
      <c r="AW91"/>
      <c r="AX91"/>
      <c r="AY91"/>
      <c r="AZ91"/>
      <c r="BA91"/>
      <c r="BB91"/>
      <c r="BC91"/>
      <c r="BD91"/>
      <c r="BE91"/>
      <c r="BF91"/>
      <c r="BG91" t="s">
        <v>5</v>
      </c>
      <c r="BH91" t="s">
        <v>5</v>
      </c>
      <c r="BI91" t="s">
        <v>1903</v>
      </c>
      <c r="BJ91"/>
      <c r="BK91" t="s">
        <v>5</v>
      </c>
      <c r="BL91"/>
      <c r="BM91">
        <v>0</v>
      </c>
      <c r="BN91"/>
      <c r="BO91" t="s">
        <v>5</v>
      </c>
      <c r="BP91"/>
      <c r="BQ91"/>
      <c r="BR91"/>
      <c r="BS91"/>
      <c r="BT91" t="s">
        <v>5</v>
      </c>
      <c r="BU91"/>
      <c r="BV91"/>
      <c r="BW91"/>
      <c r="BX91" t="s">
        <v>1904</v>
      </c>
      <c r="BY91" t="s">
        <v>6</v>
      </c>
      <c r="BZ91" t="s">
        <v>1197</v>
      </c>
      <c r="CA91"/>
      <c r="CB91" s="9"/>
    </row>
    <row r="92" spans="1:80" ht="15" x14ac:dyDescent="0.25">
      <c r="A92">
        <v>147</v>
      </c>
      <c r="B92" t="s">
        <v>2222</v>
      </c>
      <c r="C92" t="s">
        <v>2223</v>
      </c>
      <c r="D92" t="s">
        <v>2224</v>
      </c>
      <c r="E92">
        <v>3</v>
      </c>
      <c r="F92" t="s">
        <v>1896</v>
      </c>
      <c r="G92" t="s">
        <v>2225</v>
      </c>
      <c r="H92" t="s">
        <v>2226</v>
      </c>
      <c r="I92" t="s">
        <v>2227</v>
      </c>
      <c r="J92" t="s">
        <v>2228</v>
      </c>
      <c r="K92" t="s">
        <v>2229</v>
      </c>
      <c r="L92" t="s">
        <v>2022</v>
      </c>
      <c r="M92">
        <v>2.2012884616851811</v>
      </c>
      <c r="N92" t="s">
        <v>6</v>
      </c>
      <c r="O92" t="s">
        <v>5</v>
      </c>
      <c r="P92" t="s">
        <v>5</v>
      </c>
      <c r="Q92" t="s">
        <v>5</v>
      </c>
      <c r="R92" t="s">
        <v>5</v>
      </c>
      <c r="S92" t="s">
        <v>2230</v>
      </c>
      <c r="T92" t="s">
        <v>2230</v>
      </c>
      <c r="U92" t="s">
        <v>5</v>
      </c>
      <c r="V92" t="s">
        <v>28</v>
      </c>
      <c r="W92">
        <v>250000</v>
      </c>
      <c r="X92">
        <v>25000</v>
      </c>
      <c r="Y92" t="s">
        <v>6</v>
      </c>
      <c r="Z92" t="s">
        <v>1922</v>
      </c>
      <c r="AA92">
        <v>25000</v>
      </c>
      <c r="AB92">
        <v>0.35543709993362432</v>
      </c>
      <c r="AC92">
        <v>4.6593461185693741E-2</v>
      </c>
      <c r="AD92">
        <v>1.8146950751543049E-2</v>
      </c>
      <c r="AE92">
        <v>36</v>
      </c>
      <c r="AF92">
        <v>10</v>
      </c>
      <c r="AG92">
        <v>24</v>
      </c>
      <c r="AH92">
        <v>10</v>
      </c>
      <c r="AI92">
        <v>37</v>
      </c>
      <c r="AJ92">
        <v>39</v>
      </c>
      <c r="AK92">
        <v>0</v>
      </c>
      <c r="AL92">
        <v>0</v>
      </c>
      <c r="AM92">
        <v>2</v>
      </c>
      <c r="AN92">
        <v>0</v>
      </c>
      <c r="AO92">
        <v>135.67970275878909</v>
      </c>
      <c r="AP92"/>
      <c r="AQ92"/>
      <c r="AR92"/>
      <c r="AS92"/>
      <c r="AT92"/>
      <c r="AU92"/>
      <c r="AV92"/>
      <c r="AW92"/>
      <c r="AX92"/>
      <c r="AY92"/>
      <c r="AZ92"/>
      <c r="BA92"/>
      <c r="BB92"/>
      <c r="BC92"/>
      <c r="BD92"/>
      <c r="BE92"/>
      <c r="BF92"/>
      <c r="BG92" t="s">
        <v>5</v>
      </c>
      <c r="BH92" t="s">
        <v>5</v>
      </c>
      <c r="BI92" t="s">
        <v>1903</v>
      </c>
      <c r="BJ92"/>
      <c r="BK92" t="s">
        <v>5</v>
      </c>
      <c r="BL92"/>
      <c r="BM92">
        <v>0</v>
      </c>
      <c r="BN92"/>
      <c r="BO92" t="s">
        <v>5</v>
      </c>
      <c r="BP92"/>
      <c r="BQ92"/>
      <c r="BR92"/>
      <c r="BS92"/>
      <c r="BT92" t="s">
        <v>5</v>
      </c>
      <c r="BU92"/>
      <c r="BV92"/>
      <c r="BW92"/>
      <c r="BX92" t="s">
        <v>1904</v>
      </c>
      <c r="BY92" t="s">
        <v>6</v>
      </c>
      <c r="BZ92" t="s">
        <v>1197</v>
      </c>
      <c r="CA92"/>
      <c r="CB92" s="9"/>
    </row>
    <row r="93" spans="1:80" ht="15" x14ac:dyDescent="0.25">
      <c r="A93">
        <v>148</v>
      </c>
      <c r="B93" t="s">
        <v>2231</v>
      </c>
      <c r="C93" t="s">
        <v>2232</v>
      </c>
      <c r="D93" t="s">
        <v>2233</v>
      </c>
      <c r="E93">
        <v>3</v>
      </c>
      <c r="F93" t="s">
        <v>1896</v>
      </c>
      <c r="G93" t="s">
        <v>2234</v>
      </c>
      <c r="H93" t="s">
        <v>2235</v>
      </c>
      <c r="I93" t="s">
        <v>2236</v>
      </c>
      <c r="J93" t="s">
        <v>2228</v>
      </c>
      <c r="K93" t="s">
        <v>2237</v>
      </c>
      <c r="L93" t="s">
        <v>2022</v>
      </c>
      <c r="M93">
        <v>1231.68798828125</v>
      </c>
      <c r="N93" t="s">
        <v>6</v>
      </c>
      <c r="O93" t="s">
        <v>5</v>
      </c>
      <c r="P93" t="s">
        <v>5</v>
      </c>
      <c r="Q93" t="s">
        <v>5</v>
      </c>
      <c r="R93" t="s">
        <v>5</v>
      </c>
      <c r="S93" t="s">
        <v>2238</v>
      </c>
      <c r="T93" t="s">
        <v>2238</v>
      </c>
      <c r="U93" t="s">
        <v>5</v>
      </c>
      <c r="V93" t="s">
        <v>28</v>
      </c>
      <c r="W93">
        <v>250000</v>
      </c>
      <c r="X93">
        <v>25000</v>
      </c>
      <c r="Y93" t="s">
        <v>6</v>
      </c>
      <c r="Z93" t="s">
        <v>1922</v>
      </c>
      <c r="AA93">
        <v>25000</v>
      </c>
      <c r="AB93">
        <v>245.75030517578119</v>
      </c>
      <c r="AC93">
        <v>18.120109558105469</v>
      </c>
      <c r="AD93">
        <v>0.15924020111560819</v>
      </c>
      <c r="AE93">
        <v>142</v>
      </c>
      <c r="AF93">
        <v>53</v>
      </c>
      <c r="AG93">
        <v>82</v>
      </c>
      <c r="AH93">
        <v>33</v>
      </c>
      <c r="AI93">
        <v>105</v>
      </c>
      <c r="AJ93">
        <v>113</v>
      </c>
      <c r="AK93">
        <v>5</v>
      </c>
      <c r="AL93">
        <v>18</v>
      </c>
      <c r="AM93">
        <v>110</v>
      </c>
      <c r="AN93">
        <v>0</v>
      </c>
      <c r="AO93">
        <v>4592.9580078125</v>
      </c>
      <c r="AP93"/>
      <c r="AQ93"/>
      <c r="AR93"/>
      <c r="AS93"/>
      <c r="AT93"/>
      <c r="AU93"/>
      <c r="AV93"/>
      <c r="AW93"/>
      <c r="AX93"/>
      <c r="AY93"/>
      <c r="AZ93"/>
      <c r="BA93"/>
      <c r="BB93"/>
      <c r="BC93"/>
      <c r="BD93"/>
      <c r="BE93"/>
      <c r="BF93"/>
      <c r="BG93" t="s">
        <v>5</v>
      </c>
      <c r="BH93" t="s">
        <v>5</v>
      </c>
      <c r="BI93" t="s">
        <v>1903</v>
      </c>
      <c r="BJ93"/>
      <c r="BK93" t="s">
        <v>5</v>
      </c>
      <c r="BL93"/>
      <c r="BM93">
        <v>0</v>
      </c>
      <c r="BN93"/>
      <c r="BO93" t="s">
        <v>5</v>
      </c>
      <c r="BP93"/>
      <c r="BQ93"/>
      <c r="BR93"/>
      <c r="BS93"/>
      <c r="BT93" t="s">
        <v>5</v>
      </c>
      <c r="BU93"/>
      <c r="BV93"/>
      <c r="BW93"/>
      <c r="BX93" t="s">
        <v>1904</v>
      </c>
      <c r="BY93" t="s">
        <v>6</v>
      </c>
      <c r="BZ93" t="s">
        <v>1197</v>
      </c>
      <c r="CA93"/>
      <c r="CB93" s="9"/>
    </row>
    <row r="94" spans="1:80" ht="15" x14ac:dyDescent="0.25">
      <c r="A94">
        <v>149</v>
      </c>
      <c r="B94" t="s">
        <v>2239</v>
      </c>
      <c r="C94" t="s">
        <v>2240</v>
      </c>
      <c r="D94" t="s">
        <v>2241</v>
      </c>
      <c r="E94">
        <v>3</v>
      </c>
      <c r="F94" t="s">
        <v>1896</v>
      </c>
      <c r="G94" t="s">
        <v>1680</v>
      </c>
      <c r="H94" t="s">
        <v>2242</v>
      </c>
      <c r="I94" t="s">
        <v>2243</v>
      </c>
      <c r="J94" t="s">
        <v>2228</v>
      </c>
      <c r="K94" t="s">
        <v>2244</v>
      </c>
      <c r="L94" t="s">
        <v>2006</v>
      </c>
      <c r="M94">
        <v>879.30413818359375</v>
      </c>
      <c r="N94" t="s">
        <v>6</v>
      </c>
      <c r="O94" t="s">
        <v>5</v>
      </c>
      <c r="P94" t="s">
        <v>5</v>
      </c>
      <c r="Q94" t="s">
        <v>5</v>
      </c>
      <c r="R94" t="s">
        <v>5</v>
      </c>
      <c r="S94" t="s">
        <v>2245</v>
      </c>
      <c r="T94" t="s">
        <v>2245</v>
      </c>
      <c r="U94" t="s">
        <v>5</v>
      </c>
      <c r="V94" t="s">
        <v>28</v>
      </c>
      <c r="W94">
        <v>250000</v>
      </c>
      <c r="X94">
        <v>25000</v>
      </c>
      <c r="Y94" t="s">
        <v>6</v>
      </c>
      <c r="Z94" t="s">
        <v>1922</v>
      </c>
      <c r="AA94">
        <v>25000</v>
      </c>
      <c r="AB94">
        <v>6.2918200492858887</v>
      </c>
      <c r="AC94">
        <v>0.1781201958656311</v>
      </c>
      <c r="AD94">
        <v>6.583280086517334</v>
      </c>
      <c r="AE94">
        <v>27</v>
      </c>
      <c r="AF94">
        <v>0</v>
      </c>
      <c r="AG94">
        <v>16</v>
      </c>
      <c r="AH94">
        <v>1</v>
      </c>
      <c r="AI94">
        <v>7</v>
      </c>
      <c r="AJ94">
        <v>7</v>
      </c>
      <c r="AK94">
        <v>0</v>
      </c>
      <c r="AL94">
        <v>0</v>
      </c>
      <c r="AM94">
        <v>4</v>
      </c>
      <c r="AN94">
        <v>0</v>
      </c>
      <c r="AO94">
        <v>2159.169921875</v>
      </c>
      <c r="AP94"/>
      <c r="AQ94"/>
      <c r="AR94"/>
      <c r="AS94"/>
      <c r="AT94"/>
      <c r="AU94"/>
      <c r="AV94"/>
      <c r="AW94"/>
      <c r="AX94"/>
      <c r="AY94"/>
      <c r="AZ94"/>
      <c r="BA94"/>
      <c r="BB94"/>
      <c r="BC94"/>
      <c r="BD94"/>
      <c r="BE94"/>
      <c r="BF94"/>
      <c r="BG94" t="s">
        <v>5</v>
      </c>
      <c r="BH94" t="s">
        <v>5</v>
      </c>
      <c r="BI94" t="s">
        <v>1903</v>
      </c>
      <c r="BJ94"/>
      <c r="BK94" t="s">
        <v>5</v>
      </c>
      <c r="BL94"/>
      <c r="BM94">
        <v>0</v>
      </c>
      <c r="BN94"/>
      <c r="BO94" t="s">
        <v>5</v>
      </c>
      <c r="BP94"/>
      <c r="BQ94"/>
      <c r="BR94"/>
      <c r="BS94"/>
      <c r="BT94" t="s">
        <v>5</v>
      </c>
      <c r="BU94"/>
      <c r="BV94"/>
      <c r="BW94"/>
      <c r="BX94" t="s">
        <v>1904</v>
      </c>
      <c r="BY94" t="s">
        <v>6</v>
      </c>
      <c r="BZ94" t="s">
        <v>1197</v>
      </c>
      <c r="CA94"/>
      <c r="CB94" s="9"/>
    </row>
    <row r="95" spans="1:80" ht="15" x14ac:dyDescent="0.25">
      <c r="A95">
        <v>150</v>
      </c>
      <c r="B95" t="s">
        <v>2246</v>
      </c>
      <c r="C95" t="s">
        <v>2247</v>
      </c>
      <c r="D95" t="s">
        <v>2248</v>
      </c>
      <c r="E95">
        <v>3</v>
      </c>
      <c r="F95" t="s">
        <v>1896</v>
      </c>
      <c r="G95" t="s">
        <v>2249</v>
      </c>
      <c r="H95" t="s">
        <v>2250</v>
      </c>
      <c r="I95" t="s">
        <v>2251</v>
      </c>
      <c r="J95" t="s">
        <v>2228</v>
      </c>
      <c r="K95" t="s">
        <v>2252</v>
      </c>
      <c r="L95" t="s">
        <v>2022</v>
      </c>
      <c r="M95">
        <v>1076.200927734375</v>
      </c>
      <c r="N95" t="s">
        <v>6</v>
      </c>
      <c r="O95" t="s">
        <v>5</v>
      </c>
      <c r="P95" t="s">
        <v>5</v>
      </c>
      <c r="Q95" t="s">
        <v>5</v>
      </c>
      <c r="R95" t="s">
        <v>5</v>
      </c>
      <c r="S95" t="s">
        <v>2253</v>
      </c>
      <c r="T95" t="s">
        <v>2253</v>
      </c>
      <c r="U95" t="s">
        <v>5</v>
      </c>
      <c r="V95" t="s">
        <v>28</v>
      </c>
      <c r="W95">
        <v>250000</v>
      </c>
      <c r="X95">
        <v>25000</v>
      </c>
      <c r="Y95" t="s">
        <v>6</v>
      </c>
      <c r="Z95" t="s">
        <v>1922</v>
      </c>
      <c r="AA95">
        <v>25000</v>
      </c>
      <c r="AB95">
        <v>239.23539733886719</v>
      </c>
      <c r="AC95">
        <v>18.939199447631839</v>
      </c>
      <c r="AD95">
        <v>2.9296539723873138E-3</v>
      </c>
      <c r="AE95">
        <v>77</v>
      </c>
      <c r="AF95">
        <v>21</v>
      </c>
      <c r="AG95">
        <v>69</v>
      </c>
      <c r="AH95">
        <v>15</v>
      </c>
      <c r="AI95">
        <v>50</v>
      </c>
      <c r="AJ95">
        <v>50</v>
      </c>
      <c r="AK95">
        <v>6</v>
      </c>
      <c r="AL95">
        <v>5</v>
      </c>
      <c r="AM95">
        <v>100</v>
      </c>
      <c r="AN95">
        <v>0</v>
      </c>
      <c r="AO95">
        <v>5218.7099609375</v>
      </c>
      <c r="AP95"/>
      <c r="AQ95"/>
      <c r="AR95"/>
      <c r="AS95"/>
      <c r="AT95"/>
      <c r="AU95"/>
      <c r="AV95"/>
      <c r="AW95"/>
      <c r="AX95"/>
      <c r="AY95"/>
      <c r="AZ95"/>
      <c r="BA95"/>
      <c r="BB95"/>
      <c r="BC95"/>
      <c r="BD95"/>
      <c r="BE95"/>
      <c r="BF95"/>
      <c r="BG95" t="s">
        <v>5</v>
      </c>
      <c r="BH95" t="s">
        <v>5</v>
      </c>
      <c r="BI95" t="s">
        <v>1903</v>
      </c>
      <c r="BJ95"/>
      <c r="BK95" t="s">
        <v>5</v>
      </c>
      <c r="BL95"/>
      <c r="BM95">
        <v>0</v>
      </c>
      <c r="BN95"/>
      <c r="BO95" t="s">
        <v>5</v>
      </c>
      <c r="BP95"/>
      <c r="BQ95"/>
      <c r="BR95"/>
      <c r="BS95"/>
      <c r="BT95" t="s">
        <v>5</v>
      </c>
      <c r="BU95"/>
      <c r="BV95"/>
      <c r="BW95"/>
      <c r="BX95" t="s">
        <v>1904</v>
      </c>
      <c r="BY95" t="s">
        <v>6</v>
      </c>
      <c r="BZ95" t="s">
        <v>1197</v>
      </c>
      <c r="CA95"/>
      <c r="CB95" s="9"/>
    </row>
    <row r="96" spans="1:80" ht="15" x14ac:dyDescent="0.25">
      <c r="A96">
        <v>151</v>
      </c>
      <c r="B96" t="s">
        <v>2254</v>
      </c>
      <c r="C96" t="s">
        <v>2255</v>
      </c>
      <c r="D96" t="s">
        <v>2256</v>
      </c>
      <c r="E96">
        <v>3</v>
      </c>
      <c r="F96" t="s">
        <v>1896</v>
      </c>
      <c r="G96" t="s">
        <v>2257</v>
      </c>
      <c r="H96" t="s">
        <v>2258</v>
      </c>
      <c r="I96" t="s">
        <v>2259</v>
      </c>
      <c r="J96" t="s">
        <v>2260</v>
      </c>
      <c r="K96" t="s">
        <v>2261</v>
      </c>
      <c r="L96" t="s">
        <v>2006</v>
      </c>
      <c r="M96">
        <v>10.48831939697266</v>
      </c>
      <c r="N96" t="s">
        <v>6</v>
      </c>
      <c r="O96" t="s">
        <v>5</v>
      </c>
      <c r="P96" t="s">
        <v>5</v>
      </c>
      <c r="Q96" t="s">
        <v>5</v>
      </c>
      <c r="R96" t="s">
        <v>5</v>
      </c>
      <c r="S96" t="s">
        <v>2262</v>
      </c>
      <c r="T96" t="s">
        <v>2262</v>
      </c>
      <c r="U96" t="s">
        <v>5</v>
      </c>
      <c r="V96" t="s">
        <v>28</v>
      </c>
      <c r="W96">
        <v>250000</v>
      </c>
      <c r="X96">
        <v>25000</v>
      </c>
      <c r="Y96" t="s">
        <v>6</v>
      </c>
      <c r="Z96" t="s">
        <v>1922</v>
      </c>
      <c r="AA96">
        <v>25000</v>
      </c>
      <c r="AB96">
        <v>1.174903035163879</v>
      </c>
      <c r="AC96">
        <v>0.21706460416316989</v>
      </c>
      <c r="AD96">
        <v>1.8475610762834549E-2</v>
      </c>
      <c r="AE96">
        <v>39</v>
      </c>
      <c r="AF96">
        <v>24</v>
      </c>
      <c r="AG96">
        <v>31</v>
      </c>
      <c r="AH96">
        <v>55</v>
      </c>
      <c r="AI96">
        <v>62</v>
      </c>
      <c r="AJ96">
        <v>103</v>
      </c>
      <c r="AK96">
        <v>1</v>
      </c>
      <c r="AL96">
        <v>4</v>
      </c>
      <c r="AM96">
        <v>2</v>
      </c>
      <c r="AN96">
        <v>0</v>
      </c>
      <c r="AO96">
        <v>527.8651123046875</v>
      </c>
      <c r="AP96"/>
      <c r="AQ96"/>
      <c r="AR96"/>
      <c r="AS96"/>
      <c r="AT96"/>
      <c r="AU96"/>
      <c r="AV96"/>
      <c r="AW96"/>
      <c r="AX96"/>
      <c r="AY96"/>
      <c r="AZ96"/>
      <c r="BA96"/>
      <c r="BB96"/>
      <c r="BC96"/>
      <c r="BD96"/>
      <c r="BE96"/>
      <c r="BF96"/>
      <c r="BG96" t="s">
        <v>5</v>
      </c>
      <c r="BH96" t="s">
        <v>5</v>
      </c>
      <c r="BI96" t="s">
        <v>1903</v>
      </c>
      <c r="BJ96"/>
      <c r="BK96" t="s">
        <v>5</v>
      </c>
      <c r="BL96"/>
      <c r="BM96">
        <v>0</v>
      </c>
      <c r="BN96"/>
      <c r="BO96" t="s">
        <v>5</v>
      </c>
      <c r="BP96"/>
      <c r="BQ96"/>
      <c r="BR96"/>
      <c r="BS96"/>
      <c r="BT96" t="s">
        <v>5</v>
      </c>
      <c r="BU96"/>
      <c r="BV96"/>
      <c r="BW96"/>
      <c r="BX96" t="s">
        <v>1904</v>
      </c>
      <c r="BY96" t="s">
        <v>6</v>
      </c>
      <c r="BZ96" t="s">
        <v>1197</v>
      </c>
      <c r="CA96"/>
      <c r="CB96" s="9"/>
    </row>
    <row r="97" spans="1:80" ht="15" x14ac:dyDescent="0.25">
      <c r="A97">
        <v>152</v>
      </c>
      <c r="B97" t="s">
        <v>2263</v>
      </c>
      <c r="C97" t="s">
        <v>2264</v>
      </c>
      <c r="D97" t="s">
        <v>2265</v>
      </c>
      <c r="E97">
        <v>3</v>
      </c>
      <c r="F97" t="s">
        <v>1896</v>
      </c>
      <c r="G97" t="s">
        <v>2266</v>
      </c>
      <c r="H97" t="s">
        <v>1993</v>
      </c>
      <c r="I97" t="s">
        <v>2267</v>
      </c>
      <c r="J97" t="s">
        <v>2268</v>
      </c>
      <c r="K97" t="s">
        <v>2269</v>
      </c>
      <c r="L97" t="s">
        <v>2270</v>
      </c>
      <c r="M97">
        <v>80.957382202148438</v>
      </c>
      <c r="N97" t="s">
        <v>6</v>
      </c>
      <c r="O97" t="s">
        <v>5</v>
      </c>
      <c r="P97" t="s">
        <v>5</v>
      </c>
      <c r="Q97" t="s">
        <v>5</v>
      </c>
      <c r="R97" t="s">
        <v>5</v>
      </c>
      <c r="S97" t="s">
        <v>2271</v>
      </c>
      <c r="T97" t="s">
        <v>2271</v>
      </c>
      <c r="U97" t="s">
        <v>5</v>
      </c>
      <c r="V97" t="s">
        <v>28</v>
      </c>
      <c r="W97">
        <v>250000</v>
      </c>
      <c r="X97">
        <v>25000</v>
      </c>
      <c r="Y97" t="s">
        <v>6</v>
      </c>
      <c r="Z97" t="s">
        <v>1922</v>
      </c>
      <c r="AA97">
        <v>25000</v>
      </c>
      <c r="AB97">
        <v>26.690769195556641</v>
      </c>
      <c r="AC97">
        <v>3.299307107925415</v>
      </c>
      <c r="AD97">
        <v>2.3305830955505371</v>
      </c>
      <c r="AE97">
        <v>442</v>
      </c>
      <c r="AF97">
        <v>771</v>
      </c>
      <c r="AG97">
        <v>338</v>
      </c>
      <c r="AH97">
        <v>2010</v>
      </c>
      <c r="AI97">
        <v>1922</v>
      </c>
      <c r="AJ97">
        <v>3471</v>
      </c>
      <c r="AK97">
        <v>8</v>
      </c>
      <c r="AL97">
        <v>19</v>
      </c>
      <c r="AM97">
        <v>40</v>
      </c>
      <c r="AN97">
        <v>0</v>
      </c>
      <c r="AO97">
        <v>1927.255004882812</v>
      </c>
      <c r="AP97"/>
      <c r="AQ97"/>
      <c r="AR97"/>
      <c r="AS97"/>
      <c r="AT97"/>
      <c r="AU97"/>
      <c r="AV97"/>
      <c r="AW97"/>
      <c r="AX97"/>
      <c r="AY97"/>
      <c r="AZ97"/>
      <c r="BA97"/>
      <c r="BB97"/>
      <c r="BC97"/>
      <c r="BD97"/>
      <c r="BE97"/>
      <c r="BF97"/>
      <c r="BG97" t="s">
        <v>5</v>
      </c>
      <c r="BH97" t="s">
        <v>5</v>
      </c>
      <c r="BI97" t="s">
        <v>1903</v>
      </c>
      <c r="BJ97"/>
      <c r="BK97" t="s">
        <v>5</v>
      </c>
      <c r="BL97"/>
      <c r="BM97">
        <v>0</v>
      </c>
      <c r="BN97"/>
      <c r="BO97" t="s">
        <v>5</v>
      </c>
      <c r="BP97"/>
      <c r="BQ97"/>
      <c r="BR97"/>
      <c r="BS97"/>
      <c r="BT97" t="s">
        <v>5</v>
      </c>
      <c r="BU97"/>
      <c r="BV97"/>
      <c r="BW97"/>
      <c r="BX97" t="s">
        <v>1904</v>
      </c>
      <c r="BY97" t="s">
        <v>6</v>
      </c>
      <c r="BZ97" t="s">
        <v>1197</v>
      </c>
      <c r="CA97"/>
      <c r="CB97" s="9"/>
    </row>
    <row r="98" spans="1:80" ht="15" x14ac:dyDescent="0.25">
      <c r="A98">
        <v>153</v>
      </c>
      <c r="B98" t="s">
        <v>2272</v>
      </c>
      <c r="C98" t="s">
        <v>2273</v>
      </c>
      <c r="D98" t="s">
        <v>2274</v>
      </c>
      <c r="E98">
        <v>3</v>
      </c>
      <c r="F98" t="s">
        <v>1896</v>
      </c>
      <c r="G98" t="s">
        <v>2266</v>
      </c>
      <c r="H98" t="s">
        <v>1993</v>
      </c>
      <c r="I98" t="s">
        <v>2267</v>
      </c>
      <c r="J98" t="s">
        <v>2268</v>
      </c>
      <c r="K98" t="s">
        <v>2269</v>
      </c>
      <c r="L98" t="s">
        <v>2022</v>
      </c>
      <c r="M98">
        <v>80.957382202148438</v>
      </c>
      <c r="N98" t="s">
        <v>6</v>
      </c>
      <c r="O98" t="s">
        <v>5</v>
      </c>
      <c r="P98" t="s">
        <v>5</v>
      </c>
      <c r="Q98" t="s">
        <v>5</v>
      </c>
      <c r="R98" t="s">
        <v>5</v>
      </c>
      <c r="S98" t="s">
        <v>2271</v>
      </c>
      <c r="T98" t="s">
        <v>2271</v>
      </c>
      <c r="U98" t="s">
        <v>5</v>
      </c>
      <c r="V98" t="s">
        <v>28</v>
      </c>
      <c r="W98">
        <v>250000</v>
      </c>
      <c r="X98">
        <v>25000</v>
      </c>
      <c r="Y98" t="s">
        <v>6</v>
      </c>
      <c r="Z98" t="s">
        <v>1922</v>
      </c>
      <c r="AA98">
        <v>25000</v>
      </c>
      <c r="AB98">
        <v>26.690769195556641</v>
      </c>
      <c r="AC98">
        <v>3.299307107925415</v>
      </c>
      <c r="AD98">
        <v>2.3305830955505371</v>
      </c>
      <c r="AE98">
        <v>442</v>
      </c>
      <c r="AF98">
        <v>771</v>
      </c>
      <c r="AG98">
        <v>338</v>
      </c>
      <c r="AH98">
        <v>2010</v>
      </c>
      <c r="AI98">
        <v>1922</v>
      </c>
      <c r="AJ98">
        <v>3471</v>
      </c>
      <c r="AK98">
        <v>8</v>
      </c>
      <c r="AL98">
        <v>19</v>
      </c>
      <c r="AM98">
        <v>40</v>
      </c>
      <c r="AN98">
        <v>0</v>
      </c>
      <c r="AO98">
        <v>1927.255004882812</v>
      </c>
      <c r="AP98"/>
      <c r="AQ98"/>
      <c r="AR98"/>
      <c r="AS98"/>
      <c r="AT98"/>
      <c r="AU98"/>
      <c r="AV98"/>
      <c r="AW98"/>
      <c r="AX98"/>
      <c r="AY98"/>
      <c r="AZ98"/>
      <c r="BA98"/>
      <c r="BB98"/>
      <c r="BC98"/>
      <c r="BD98"/>
      <c r="BE98"/>
      <c r="BF98"/>
      <c r="BG98" t="s">
        <v>5</v>
      </c>
      <c r="BH98" t="s">
        <v>5</v>
      </c>
      <c r="BI98" t="s">
        <v>1903</v>
      </c>
      <c r="BJ98"/>
      <c r="BK98" t="s">
        <v>5</v>
      </c>
      <c r="BL98"/>
      <c r="BM98">
        <v>0</v>
      </c>
      <c r="BN98"/>
      <c r="BO98" t="s">
        <v>5</v>
      </c>
      <c r="BP98"/>
      <c r="BQ98"/>
      <c r="BR98"/>
      <c r="BS98"/>
      <c r="BT98" t="s">
        <v>5</v>
      </c>
      <c r="BU98"/>
      <c r="BV98"/>
      <c r="BW98"/>
      <c r="BX98" t="s">
        <v>1904</v>
      </c>
      <c r="BY98" t="s">
        <v>6</v>
      </c>
      <c r="BZ98" t="s">
        <v>1197</v>
      </c>
      <c r="CA98"/>
      <c r="CB98" s="9"/>
    </row>
    <row r="99" spans="1:80" ht="15" x14ac:dyDescent="0.25">
      <c r="A99">
        <v>154</v>
      </c>
      <c r="B99" t="s">
        <v>2275</v>
      </c>
      <c r="C99" t="s">
        <v>2276</v>
      </c>
      <c r="D99" t="s">
        <v>2277</v>
      </c>
      <c r="E99">
        <v>3</v>
      </c>
      <c r="F99" t="s">
        <v>1896</v>
      </c>
      <c r="G99" t="s">
        <v>2257</v>
      </c>
      <c r="H99" t="s">
        <v>1993</v>
      </c>
      <c r="I99" t="s">
        <v>2011</v>
      </c>
      <c r="J99" t="s">
        <v>2012</v>
      </c>
      <c r="K99" t="s">
        <v>2013</v>
      </c>
      <c r="L99" t="s">
        <v>2022</v>
      </c>
      <c r="M99">
        <v>36.494213104248047</v>
      </c>
      <c r="N99" t="s">
        <v>6</v>
      </c>
      <c r="O99" t="s">
        <v>5</v>
      </c>
      <c r="P99" t="s">
        <v>5</v>
      </c>
      <c r="Q99" t="s">
        <v>5</v>
      </c>
      <c r="R99" t="s">
        <v>5</v>
      </c>
      <c r="S99" t="s">
        <v>2014</v>
      </c>
      <c r="T99" t="s">
        <v>2014</v>
      </c>
      <c r="U99" t="s">
        <v>5</v>
      </c>
      <c r="V99" t="s">
        <v>28</v>
      </c>
      <c r="W99">
        <v>250000</v>
      </c>
      <c r="X99">
        <v>25000</v>
      </c>
      <c r="Y99" t="s">
        <v>6</v>
      </c>
      <c r="Z99" t="s">
        <v>1922</v>
      </c>
      <c r="AA99">
        <v>25000</v>
      </c>
      <c r="AB99">
        <v>4.616908073425293</v>
      </c>
      <c r="AC99">
        <v>1.384711027145386</v>
      </c>
      <c r="AD99">
        <v>0.56233572959899902</v>
      </c>
      <c r="AE99">
        <v>422</v>
      </c>
      <c r="AF99">
        <v>469</v>
      </c>
      <c r="AG99">
        <v>385</v>
      </c>
      <c r="AH99">
        <v>1320</v>
      </c>
      <c r="AI99">
        <v>1562</v>
      </c>
      <c r="AJ99">
        <v>2492</v>
      </c>
      <c r="AK99">
        <v>4</v>
      </c>
      <c r="AL99">
        <v>12</v>
      </c>
      <c r="AM99">
        <v>30</v>
      </c>
      <c r="AN99">
        <v>0</v>
      </c>
      <c r="AO99">
        <v>778.51727294921875</v>
      </c>
      <c r="AP99"/>
      <c r="AQ99"/>
      <c r="AR99"/>
      <c r="AS99"/>
      <c r="AT99"/>
      <c r="AU99"/>
      <c r="AV99"/>
      <c r="AW99"/>
      <c r="AX99"/>
      <c r="AY99"/>
      <c r="AZ99"/>
      <c r="BA99"/>
      <c r="BB99"/>
      <c r="BC99"/>
      <c r="BD99"/>
      <c r="BE99"/>
      <c r="BF99"/>
      <c r="BG99" t="s">
        <v>5</v>
      </c>
      <c r="BH99" t="s">
        <v>5</v>
      </c>
      <c r="BI99" t="s">
        <v>1903</v>
      </c>
      <c r="BJ99"/>
      <c r="BK99" t="s">
        <v>5</v>
      </c>
      <c r="BL99"/>
      <c r="BM99">
        <v>0</v>
      </c>
      <c r="BN99"/>
      <c r="BO99" t="s">
        <v>5</v>
      </c>
      <c r="BP99"/>
      <c r="BQ99"/>
      <c r="BR99"/>
      <c r="BS99"/>
      <c r="BT99" t="s">
        <v>5</v>
      </c>
      <c r="BU99"/>
      <c r="BV99"/>
      <c r="BW99"/>
      <c r="BX99" t="s">
        <v>1904</v>
      </c>
      <c r="BY99" t="s">
        <v>6</v>
      </c>
      <c r="BZ99" t="s">
        <v>1197</v>
      </c>
      <c r="CA99"/>
      <c r="CB99" s="9"/>
    </row>
    <row r="100" spans="1:80" ht="15" x14ac:dyDescent="0.25">
      <c r="A100">
        <v>155</v>
      </c>
      <c r="B100" t="s">
        <v>2278</v>
      </c>
      <c r="C100" t="s">
        <v>1824</v>
      </c>
      <c r="D100" t="s">
        <v>2279</v>
      </c>
      <c r="E100">
        <v>3</v>
      </c>
      <c r="F100" t="s">
        <v>1896</v>
      </c>
      <c r="G100" t="s">
        <v>1630</v>
      </c>
      <c r="H100" t="s">
        <v>2280</v>
      </c>
      <c r="I100" t="s">
        <v>2281</v>
      </c>
      <c r="J100" t="s">
        <v>2012</v>
      </c>
      <c r="K100" t="s">
        <v>2282</v>
      </c>
      <c r="L100" t="s">
        <v>2022</v>
      </c>
      <c r="M100">
        <v>976.48260498046875</v>
      </c>
      <c r="N100" t="s">
        <v>6</v>
      </c>
      <c r="O100" t="s">
        <v>5</v>
      </c>
      <c r="P100" t="s">
        <v>5</v>
      </c>
      <c r="Q100" t="s">
        <v>5</v>
      </c>
      <c r="R100" t="s">
        <v>5</v>
      </c>
      <c r="S100" t="s">
        <v>1737</v>
      </c>
      <c r="T100" t="s">
        <v>1737</v>
      </c>
      <c r="U100" t="s">
        <v>5</v>
      </c>
      <c r="V100" t="s">
        <v>28</v>
      </c>
      <c r="W100">
        <v>250000</v>
      </c>
      <c r="X100">
        <v>25000</v>
      </c>
      <c r="Y100" t="s">
        <v>6</v>
      </c>
      <c r="Z100" t="s">
        <v>1922</v>
      </c>
      <c r="AA100">
        <v>25000</v>
      </c>
      <c r="AB100">
        <v>68.025527954101563</v>
      </c>
      <c r="AC100">
        <v>7.2295022010803223</v>
      </c>
      <c r="AD100">
        <v>7.1393699645996094</v>
      </c>
      <c r="AE100">
        <v>436</v>
      </c>
      <c r="AF100">
        <v>219</v>
      </c>
      <c r="AG100">
        <v>376</v>
      </c>
      <c r="AH100">
        <v>160</v>
      </c>
      <c r="AI100">
        <v>514</v>
      </c>
      <c r="AJ100">
        <v>541</v>
      </c>
      <c r="AK100">
        <v>5</v>
      </c>
      <c r="AL100">
        <v>1</v>
      </c>
      <c r="AM100">
        <v>43</v>
      </c>
      <c r="AN100">
        <v>0</v>
      </c>
      <c r="AO100">
        <v>21311.439453125</v>
      </c>
      <c r="AP100"/>
      <c r="AQ100"/>
      <c r="AR100"/>
      <c r="AS100"/>
      <c r="AT100"/>
      <c r="AU100"/>
      <c r="AV100"/>
      <c r="AW100"/>
      <c r="AX100"/>
      <c r="AY100"/>
      <c r="AZ100"/>
      <c r="BA100"/>
      <c r="BB100"/>
      <c r="BC100"/>
      <c r="BD100"/>
      <c r="BE100"/>
      <c r="BF100"/>
      <c r="BG100" t="s">
        <v>5</v>
      </c>
      <c r="BH100" t="s">
        <v>5</v>
      </c>
      <c r="BI100" t="s">
        <v>1903</v>
      </c>
      <c r="BJ100"/>
      <c r="BK100" t="s">
        <v>5</v>
      </c>
      <c r="BL100"/>
      <c r="BM100">
        <v>0</v>
      </c>
      <c r="BN100"/>
      <c r="BO100" t="s">
        <v>5</v>
      </c>
      <c r="BP100"/>
      <c r="BQ100"/>
      <c r="BR100"/>
      <c r="BS100"/>
      <c r="BT100" t="s">
        <v>5</v>
      </c>
      <c r="BU100"/>
      <c r="BV100"/>
      <c r="BW100"/>
      <c r="BX100" t="s">
        <v>1904</v>
      </c>
      <c r="BY100" t="s">
        <v>6</v>
      </c>
      <c r="BZ100" t="s">
        <v>1197</v>
      </c>
      <c r="CA100"/>
      <c r="CB100" s="9"/>
    </row>
    <row r="101" spans="1:80" ht="15" x14ac:dyDescent="0.25">
      <c r="A101">
        <v>156</v>
      </c>
      <c r="B101" t="s">
        <v>2283</v>
      </c>
      <c r="C101" t="s">
        <v>2284</v>
      </c>
      <c r="D101" t="s">
        <v>2285</v>
      </c>
      <c r="E101">
        <v>3</v>
      </c>
      <c r="F101" t="s">
        <v>1896</v>
      </c>
      <c r="G101" t="s">
        <v>2286</v>
      </c>
      <c r="H101" t="s">
        <v>1938</v>
      </c>
      <c r="I101" t="s">
        <v>2287</v>
      </c>
      <c r="J101" t="s">
        <v>2288</v>
      </c>
      <c r="K101" t="s">
        <v>2289</v>
      </c>
      <c r="L101" t="s">
        <v>1957</v>
      </c>
      <c r="M101">
        <v>56.443286895751953</v>
      </c>
      <c r="N101" t="s">
        <v>6</v>
      </c>
      <c r="O101" t="s">
        <v>5</v>
      </c>
      <c r="P101" t="s">
        <v>5</v>
      </c>
      <c r="Q101" t="s">
        <v>5</v>
      </c>
      <c r="R101" t="s">
        <v>5</v>
      </c>
      <c r="S101" t="s">
        <v>2290</v>
      </c>
      <c r="T101" t="s">
        <v>2290</v>
      </c>
      <c r="U101" t="s">
        <v>5</v>
      </c>
      <c r="V101" t="s">
        <v>50</v>
      </c>
      <c r="W101">
        <v>100000</v>
      </c>
      <c r="X101">
        <v>100000</v>
      </c>
      <c r="Y101" t="s">
        <v>5</v>
      </c>
      <c r="Z101"/>
      <c r="AA101"/>
      <c r="AB101">
        <v>19.526840209960941</v>
      </c>
      <c r="AC101">
        <v>2.302294015884399</v>
      </c>
      <c r="AD101">
        <v>2.4505689144134521</v>
      </c>
      <c r="AE101">
        <v>381</v>
      </c>
      <c r="AF101">
        <v>771</v>
      </c>
      <c r="AG101">
        <v>289</v>
      </c>
      <c r="AH101">
        <v>303</v>
      </c>
      <c r="AI101">
        <v>939</v>
      </c>
      <c r="AJ101">
        <v>1062</v>
      </c>
      <c r="AK101">
        <v>22</v>
      </c>
      <c r="AL101">
        <v>2</v>
      </c>
      <c r="AM101">
        <v>31</v>
      </c>
      <c r="AN101">
        <v>0</v>
      </c>
      <c r="AO101">
        <v>1613.81396484375</v>
      </c>
      <c r="AP101"/>
      <c r="AQ101"/>
      <c r="AR101"/>
      <c r="AS101"/>
      <c r="AT101"/>
      <c r="AU101"/>
      <c r="AV101"/>
      <c r="AW101"/>
      <c r="AX101"/>
      <c r="AY101"/>
      <c r="AZ101"/>
      <c r="BA101"/>
      <c r="BB101"/>
      <c r="BC101"/>
      <c r="BD101"/>
      <c r="BE101"/>
      <c r="BF101"/>
      <c r="BG101" t="s">
        <v>5</v>
      </c>
      <c r="BH101" t="s">
        <v>5</v>
      </c>
      <c r="BI101" t="s">
        <v>1903</v>
      </c>
      <c r="BJ101"/>
      <c r="BK101" t="s">
        <v>5</v>
      </c>
      <c r="BL101"/>
      <c r="BM101">
        <v>0</v>
      </c>
      <c r="BN101"/>
      <c r="BO101" t="s">
        <v>5</v>
      </c>
      <c r="BP101"/>
      <c r="BQ101"/>
      <c r="BR101"/>
      <c r="BS101"/>
      <c r="BT101" t="s">
        <v>5</v>
      </c>
      <c r="BU101"/>
      <c r="BV101"/>
      <c r="BW101"/>
      <c r="BX101" t="s">
        <v>1904</v>
      </c>
      <c r="BY101" t="s">
        <v>6</v>
      </c>
      <c r="BZ101" t="s">
        <v>1197</v>
      </c>
      <c r="CA101"/>
      <c r="CB101" s="9"/>
    </row>
    <row r="102" spans="1:80" ht="15" x14ac:dyDescent="0.25">
      <c r="A102">
        <v>157</v>
      </c>
      <c r="B102" t="s">
        <v>2291</v>
      </c>
      <c r="C102" t="s">
        <v>2292</v>
      </c>
      <c r="D102" t="s">
        <v>2293</v>
      </c>
      <c r="E102">
        <v>3</v>
      </c>
      <c r="F102" t="s">
        <v>1896</v>
      </c>
      <c r="G102" t="s">
        <v>2294</v>
      </c>
      <c r="H102" t="s">
        <v>2035</v>
      </c>
      <c r="I102" t="s">
        <v>2295</v>
      </c>
      <c r="J102" t="s">
        <v>2296</v>
      </c>
      <c r="K102" t="s">
        <v>2297</v>
      </c>
      <c r="L102" t="s">
        <v>2078</v>
      </c>
      <c r="M102">
        <v>1.1249245405197139</v>
      </c>
      <c r="N102" t="s">
        <v>6</v>
      </c>
      <c r="O102" t="s">
        <v>5</v>
      </c>
      <c r="P102" t="s">
        <v>5</v>
      </c>
      <c r="Q102" t="s">
        <v>5</v>
      </c>
      <c r="R102" t="s">
        <v>5</v>
      </c>
      <c r="S102" t="s">
        <v>2298</v>
      </c>
      <c r="T102" t="s">
        <v>2298</v>
      </c>
      <c r="U102" t="s">
        <v>5</v>
      </c>
      <c r="V102" t="s">
        <v>50</v>
      </c>
      <c r="W102">
        <v>100000</v>
      </c>
      <c r="X102">
        <v>100000</v>
      </c>
      <c r="Y102" t="s">
        <v>6</v>
      </c>
      <c r="Z102" t="s">
        <v>1922</v>
      </c>
      <c r="AA102">
        <v>10000</v>
      </c>
      <c r="AB102">
        <v>8.6568340659141541E-2</v>
      </c>
      <c r="AC102">
        <v>4.6663777902722359E-3</v>
      </c>
      <c r="AD102">
        <v>0</v>
      </c>
      <c r="AE102">
        <v>8</v>
      </c>
      <c r="AF102">
        <v>0</v>
      </c>
      <c r="AG102">
        <v>5</v>
      </c>
      <c r="AH102">
        <v>1</v>
      </c>
      <c r="AI102">
        <v>4</v>
      </c>
      <c r="AJ102">
        <v>4</v>
      </c>
      <c r="AK102">
        <v>0</v>
      </c>
      <c r="AL102">
        <v>0</v>
      </c>
      <c r="AM102">
        <v>1</v>
      </c>
      <c r="AN102">
        <v>0</v>
      </c>
      <c r="AO102">
        <v>4.056757926940918</v>
      </c>
      <c r="AP102"/>
      <c r="AQ102"/>
      <c r="AR102"/>
      <c r="AS102"/>
      <c r="AT102"/>
      <c r="AU102"/>
      <c r="AV102"/>
      <c r="AW102"/>
      <c r="AX102"/>
      <c r="AY102"/>
      <c r="AZ102"/>
      <c r="BA102"/>
      <c r="BB102"/>
      <c r="BC102"/>
      <c r="BD102"/>
      <c r="BE102"/>
      <c r="BF102"/>
      <c r="BG102" t="s">
        <v>5</v>
      </c>
      <c r="BH102" t="s">
        <v>5</v>
      </c>
      <c r="BI102" t="s">
        <v>1903</v>
      </c>
      <c r="BJ102"/>
      <c r="BK102" t="s">
        <v>5</v>
      </c>
      <c r="BL102"/>
      <c r="BM102">
        <v>0</v>
      </c>
      <c r="BN102"/>
      <c r="BO102" t="s">
        <v>5</v>
      </c>
      <c r="BP102"/>
      <c r="BQ102"/>
      <c r="BR102"/>
      <c r="BS102"/>
      <c r="BT102" t="s">
        <v>5</v>
      </c>
      <c r="BU102"/>
      <c r="BV102"/>
      <c r="BW102"/>
      <c r="BX102" t="s">
        <v>1904</v>
      </c>
      <c r="BY102" t="s">
        <v>6</v>
      </c>
      <c r="BZ102" t="s">
        <v>1197</v>
      </c>
      <c r="CA102"/>
      <c r="CB102" s="9"/>
    </row>
    <row r="103" spans="1:80" ht="15" x14ac:dyDescent="0.25">
      <c r="A103">
        <v>158</v>
      </c>
      <c r="B103" t="s">
        <v>2299</v>
      </c>
      <c r="C103" t="s">
        <v>2300</v>
      </c>
      <c r="D103" t="s">
        <v>2301</v>
      </c>
      <c r="E103">
        <v>3</v>
      </c>
      <c r="F103" t="s">
        <v>1896</v>
      </c>
      <c r="G103" t="s">
        <v>2249</v>
      </c>
      <c r="H103" t="s">
        <v>2250</v>
      </c>
      <c r="I103" t="s">
        <v>2251</v>
      </c>
      <c r="J103" t="s">
        <v>2296</v>
      </c>
      <c r="K103" t="s">
        <v>2252</v>
      </c>
      <c r="L103" t="s">
        <v>2078</v>
      </c>
      <c r="M103">
        <v>1075.85205078125</v>
      </c>
      <c r="N103" t="s">
        <v>6</v>
      </c>
      <c r="O103" t="s">
        <v>5</v>
      </c>
      <c r="P103" t="s">
        <v>5</v>
      </c>
      <c r="Q103" t="s">
        <v>5</v>
      </c>
      <c r="R103" t="s">
        <v>5</v>
      </c>
      <c r="S103" t="s">
        <v>2253</v>
      </c>
      <c r="T103" t="s">
        <v>2253</v>
      </c>
      <c r="U103" t="s">
        <v>5</v>
      </c>
      <c r="V103" t="s">
        <v>50</v>
      </c>
      <c r="W103">
        <v>100000</v>
      </c>
      <c r="X103">
        <v>100000</v>
      </c>
      <c r="Y103" t="s">
        <v>6</v>
      </c>
      <c r="Z103" t="s">
        <v>1922</v>
      </c>
      <c r="AA103">
        <v>10000</v>
      </c>
      <c r="AB103">
        <v>239.10459899902341</v>
      </c>
      <c r="AC103">
        <v>18.933229446411129</v>
      </c>
      <c r="AD103">
        <v>2.8697899542748928E-3</v>
      </c>
      <c r="AE103">
        <v>0</v>
      </c>
      <c r="AF103">
        <v>0</v>
      </c>
      <c r="AG103">
        <v>0</v>
      </c>
      <c r="AH103">
        <v>0</v>
      </c>
      <c r="AI103">
        <v>0</v>
      </c>
      <c r="AJ103">
        <v>0</v>
      </c>
      <c r="AK103">
        <v>6</v>
      </c>
      <c r="AL103">
        <v>5</v>
      </c>
      <c r="AM103">
        <v>100</v>
      </c>
      <c r="AN103">
        <v>0</v>
      </c>
      <c r="AO103">
        <v>0</v>
      </c>
      <c r="AP103"/>
      <c r="AQ103"/>
      <c r="AR103"/>
      <c r="AS103"/>
      <c r="AT103"/>
      <c r="AU103"/>
      <c r="AV103"/>
      <c r="AW103"/>
      <c r="AX103"/>
      <c r="AY103"/>
      <c r="AZ103"/>
      <c r="BA103"/>
      <c r="BB103"/>
      <c r="BC103"/>
      <c r="BD103"/>
      <c r="BE103"/>
      <c r="BF103"/>
      <c r="BG103" t="s">
        <v>5</v>
      </c>
      <c r="BH103" t="s">
        <v>5</v>
      </c>
      <c r="BI103" t="s">
        <v>1903</v>
      </c>
      <c r="BJ103"/>
      <c r="BK103" t="s">
        <v>5</v>
      </c>
      <c r="BL103"/>
      <c r="BM103">
        <v>0</v>
      </c>
      <c r="BN103"/>
      <c r="BO103" t="s">
        <v>5</v>
      </c>
      <c r="BP103"/>
      <c r="BQ103"/>
      <c r="BR103"/>
      <c r="BS103"/>
      <c r="BT103" t="s">
        <v>5</v>
      </c>
      <c r="BU103"/>
      <c r="BV103"/>
      <c r="BW103"/>
      <c r="BX103" t="s">
        <v>1904</v>
      </c>
      <c r="BY103" t="s">
        <v>6</v>
      </c>
      <c r="BZ103" t="s">
        <v>1197</v>
      </c>
      <c r="CA103"/>
      <c r="CB103" s="9"/>
    </row>
    <row r="104" spans="1:80" ht="15" x14ac:dyDescent="0.25">
      <c r="A104">
        <v>159</v>
      </c>
      <c r="B104" t="s">
        <v>2302</v>
      </c>
      <c r="C104" t="s">
        <v>2303</v>
      </c>
      <c r="D104" t="s">
        <v>2304</v>
      </c>
      <c r="E104">
        <v>3</v>
      </c>
      <c r="F104" t="s">
        <v>1896</v>
      </c>
      <c r="G104" t="s">
        <v>2200</v>
      </c>
      <c r="H104" t="s">
        <v>2305</v>
      </c>
      <c r="I104" t="s">
        <v>2306</v>
      </c>
      <c r="J104" t="s">
        <v>2307</v>
      </c>
      <c r="K104" t="s">
        <v>2308</v>
      </c>
      <c r="L104" t="s">
        <v>2309</v>
      </c>
      <c r="M104">
        <v>9.5374917984008789</v>
      </c>
      <c r="N104" t="s">
        <v>6</v>
      </c>
      <c r="O104" t="s">
        <v>5</v>
      </c>
      <c r="P104" t="s">
        <v>5</v>
      </c>
      <c r="Q104" t="s">
        <v>5</v>
      </c>
      <c r="R104" t="s">
        <v>5</v>
      </c>
      <c r="S104" t="s">
        <v>2310</v>
      </c>
      <c r="T104" t="s">
        <v>2310</v>
      </c>
      <c r="U104" t="s">
        <v>5</v>
      </c>
      <c r="V104" t="s">
        <v>50</v>
      </c>
      <c r="W104">
        <v>100000</v>
      </c>
      <c r="X104">
        <v>100000</v>
      </c>
      <c r="Y104" t="s">
        <v>6</v>
      </c>
      <c r="Z104" t="s">
        <v>1922</v>
      </c>
      <c r="AA104">
        <v>10000</v>
      </c>
      <c r="AB104">
        <v>1.8849140405654909</v>
      </c>
      <c r="AC104">
        <v>0.27433121204376221</v>
      </c>
      <c r="AD104">
        <v>7.05326022580266E-3</v>
      </c>
      <c r="AE104">
        <v>270</v>
      </c>
      <c r="AF104">
        <v>80</v>
      </c>
      <c r="AG104">
        <v>257</v>
      </c>
      <c r="AH104">
        <v>705</v>
      </c>
      <c r="AI104">
        <v>433</v>
      </c>
      <c r="AJ104">
        <v>875</v>
      </c>
      <c r="AK104">
        <v>4</v>
      </c>
      <c r="AL104">
        <v>0</v>
      </c>
      <c r="AM104">
        <v>7</v>
      </c>
      <c r="AN104">
        <v>0</v>
      </c>
      <c r="AO104">
        <v>74.03253173828125</v>
      </c>
      <c r="AP104"/>
      <c r="AQ104"/>
      <c r="AR104"/>
      <c r="AS104"/>
      <c r="AT104"/>
      <c r="AU104"/>
      <c r="AV104"/>
      <c r="AW104"/>
      <c r="AX104"/>
      <c r="AY104"/>
      <c r="AZ104"/>
      <c r="BA104"/>
      <c r="BB104"/>
      <c r="BC104"/>
      <c r="BD104"/>
      <c r="BE104"/>
      <c r="BF104"/>
      <c r="BG104" t="s">
        <v>5</v>
      </c>
      <c r="BH104" t="s">
        <v>5</v>
      </c>
      <c r="BI104" t="s">
        <v>1903</v>
      </c>
      <c r="BJ104"/>
      <c r="BK104" t="s">
        <v>5</v>
      </c>
      <c r="BL104"/>
      <c r="BM104">
        <v>0</v>
      </c>
      <c r="BN104"/>
      <c r="BO104" t="s">
        <v>5</v>
      </c>
      <c r="BP104"/>
      <c r="BQ104"/>
      <c r="BR104"/>
      <c r="BS104"/>
      <c r="BT104" t="s">
        <v>5</v>
      </c>
      <c r="BU104"/>
      <c r="BV104"/>
      <c r="BW104"/>
      <c r="BX104" t="s">
        <v>1904</v>
      </c>
      <c r="BY104" t="s">
        <v>6</v>
      </c>
      <c r="BZ104" t="s">
        <v>1197</v>
      </c>
      <c r="CA104"/>
      <c r="CB104" s="9"/>
    </row>
    <row r="105" spans="1:80" ht="15" x14ac:dyDescent="0.25">
      <c r="A105">
        <v>160</v>
      </c>
      <c r="B105" t="s">
        <v>2311</v>
      </c>
      <c r="C105" t="s">
        <v>2312</v>
      </c>
      <c r="D105" t="s">
        <v>2313</v>
      </c>
      <c r="E105">
        <v>3</v>
      </c>
      <c r="F105" t="s">
        <v>1896</v>
      </c>
      <c r="G105" t="s">
        <v>2314</v>
      </c>
      <c r="H105" t="s">
        <v>2315</v>
      </c>
      <c r="I105" t="s">
        <v>2316</v>
      </c>
      <c r="J105" t="s">
        <v>2307</v>
      </c>
      <c r="K105" t="s">
        <v>2317</v>
      </c>
      <c r="L105" t="s">
        <v>2318</v>
      </c>
      <c r="M105">
        <v>933.20196533203125</v>
      </c>
      <c r="N105" t="s">
        <v>6</v>
      </c>
      <c r="O105" t="s">
        <v>5</v>
      </c>
      <c r="P105" t="s">
        <v>5</v>
      </c>
      <c r="Q105" t="s">
        <v>5</v>
      </c>
      <c r="R105" t="s">
        <v>5</v>
      </c>
      <c r="S105" t="s">
        <v>2319</v>
      </c>
      <c r="T105" t="s">
        <v>2319</v>
      </c>
      <c r="U105" t="s">
        <v>5</v>
      </c>
      <c r="V105" t="s">
        <v>50</v>
      </c>
      <c r="W105">
        <v>100000</v>
      </c>
      <c r="X105">
        <v>100000</v>
      </c>
      <c r="Y105" t="s">
        <v>6</v>
      </c>
      <c r="Z105" t="s">
        <v>1922</v>
      </c>
      <c r="AA105">
        <v>10000</v>
      </c>
      <c r="AB105">
        <v>68.970542907714844</v>
      </c>
      <c r="AC105">
        <v>7.8149361610412598</v>
      </c>
      <c r="AD105">
        <v>4.4384528882801527E-4</v>
      </c>
      <c r="AE105">
        <v>0</v>
      </c>
      <c r="AF105">
        <v>0</v>
      </c>
      <c r="AG105">
        <v>0</v>
      </c>
      <c r="AH105">
        <v>0</v>
      </c>
      <c r="AI105">
        <v>0</v>
      </c>
      <c r="AJ105">
        <v>0</v>
      </c>
      <c r="AK105">
        <v>0</v>
      </c>
      <c r="AL105">
        <v>3</v>
      </c>
      <c r="AM105">
        <v>57</v>
      </c>
      <c r="AN105">
        <v>0</v>
      </c>
      <c r="AO105">
        <v>0</v>
      </c>
      <c r="AP105"/>
      <c r="AQ105"/>
      <c r="AR105"/>
      <c r="AS105"/>
      <c r="AT105"/>
      <c r="AU105"/>
      <c r="AV105"/>
      <c r="AW105"/>
      <c r="AX105"/>
      <c r="AY105"/>
      <c r="AZ105"/>
      <c r="BA105"/>
      <c r="BB105"/>
      <c r="BC105"/>
      <c r="BD105"/>
      <c r="BE105"/>
      <c r="BF105"/>
      <c r="BG105" t="s">
        <v>5</v>
      </c>
      <c r="BH105" t="s">
        <v>5</v>
      </c>
      <c r="BI105" t="s">
        <v>1903</v>
      </c>
      <c r="BJ105"/>
      <c r="BK105" t="s">
        <v>5</v>
      </c>
      <c r="BL105"/>
      <c r="BM105">
        <v>0</v>
      </c>
      <c r="BN105"/>
      <c r="BO105" t="s">
        <v>5</v>
      </c>
      <c r="BP105"/>
      <c r="BQ105"/>
      <c r="BR105"/>
      <c r="BS105"/>
      <c r="BT105" t="s">
        <v>5</v>
      </c>
      <c r="BU105"/>
      <c r="BV105"/>
      <c r="BW105"/>
      <c r="BX105" t="s">
        <v>1904</v>
      </c>
      <c r="BY105" t="s">
        <v>6</v>
      </c>
      <c r="BZ105" t="s">
        <v>1197</v>
      </c>
      <c r="CA105"/>
      <c r="CB105" s="9"/>
    </row>
    <row r="106" spans="1:80" ht="15" x14ac:dyDescent="0.25">
      <c r="A106">
        <v>161</v>
      </c>
      <c r="B106" t="s">
        <v>2320</v>
      </c>
      <c r="C106" t="s">
        <v>2321</v>
      </c>
      <c r="D106" t="s">
        <v>2322</v>
      </c>
      <c r="E106">
        <v>3</v>
      </c>
      <c r="F106" t="s">
        <v>1896</v>
      </c>
      <c r="G106" t="s">
        <v>2323</v>
      </c>
      <c r="H106" t="s">
        <v>2324</v>
      </c>
      <c r="I106" t="s">
        <v>2325</v>
      </c>
      <c r="J106" t="s">
        <v>2326</v>
      </c>
      <c r="K106" t="s">
        <v>2327</v>
      </c>
      <c r="L106" t="s">
        <v>1913</v>
      </c>
      <c r="M106">
        <v>1.655409455299377</v>
      </c>
      <c r="N106" t="s">
        <v>6</v>
      </c>
      <c r="O106" t="s">
        <v>5</v>
      </c>
      <c r="P106" t="s">
        <v>5</v>
      </c>
      <c r="Q106" t="s">
        <v>5</v>
      </c>
      <c r="R106" t="s">
        <v>5</v>
      </c>
      <c r="S106" t="s">
        <v>2328</v>
      </c>
      <c r="T106" t="s">
        <v>2328</v>
      </c>
      <c r="U106" t="s">
        <v>5</v>
      </c>
      <c r="V106" t="s">
        <v>50</v>
      </c>
      <c r="W106">
        <v>100000</v>
      </c>
      <c r="X106">
        <v>100000</v>
      </c>
      <c r="Y106" t="s">
        <v>6</v>
      </c>
      <c r="Z106" t="s">
        <v>1922</v>
      </c>
      <c r="AA106">
        <v>10000</v>
      </c>
      <c r="AB106">
        <v>0.12252920120954509</v>
      </c>
      <c r="AC106">
        <v>3.3813010901212692E-2</v>
      </c>
      <c r="AD106">
        <v>0</v>
      </c>
      <c r="AE106">
        <v>25</v>
      </c>
      <c r="AF106">
        <v>26</v>
      </c>
      <c r="AG106">
        <v>12</v>
      </c>
      <c r="AH106">
        <v>76</v>
      </c>
      <c r="AI106">
        <v>23</v>
      </c>
      <c r="AJ106">
        <v>91</v>
      </c>
      <c r="AK106">
        <v>1</v>
      </c>
      <c r="AL106">
        <v>0</v>
      </c>
      <c r="AM106">
        <v>1</v>
      </c>
      <c r="AN106">
        <v>0</v>
      </c>
      <c r="AO106">
        <v>24.06868934631348</v>
      </c>
      <c r="AP106"/>
      <c r="AQ106"/>
      <c r="AR106"/>
      <c r="AS106"/>
      <c r="AT106"/>
      <c r="AU106"/>
      <c r="AV106"/>
      <c r="AW106"/>
      <c r="AX106"/>
      <c r="AY106"/>
      <c r="AZ106"/>
      <c r="BA106"/>
      <c r="BB106"/>
      <c r="BC106"/>
      <c r="BD106"/>
      <c r="BE106"/>
      <c r="BF106"/>
      <c r="BG106" t="s">
        <v>5</v>
      </c>
      <c r="BH106" t="s">
        <v>5</v>
      </c>
      <c r="BI106" t="s">
        <v>1903</v>
      </c>
      <c r="BJ106"/>
      <c r="BK106" t="s">
        <v>5</v>
      </c>
      <c r="BL106"/>
      <c r="BM106">
        <v>0</v>
      </c>
      <c r="BN106"/>
      <c r="BO106" t="s">
        <v>5</v>
      </c>
      <c r="BP106"/>
      <c r="BQ106"/>
      <c r="BR106"/>
      <c r="BS106"/>
      <c r="BT106" t="s">
        <v>5</v>
      </c>
      <c r="BU106"/>
      <c r="BV106"/>
      <c r="BW106"/>
      <c r="BX106" t="s">
        <v>1904</v>
      </c>
      <c r="BY106" t="s">
        <v>6</v>
      </c>
      <c r="BZ106" t="s">
        <v>1197</v>
      </c>
      <c r="CA106"/>
      <c r="CB106" s="9"/>
    </row>
    <row r="107" spans="1:80" ht="15" x14ac:dyDescent="0.25">
      <c r="A107">
        <v>162</v>
      </c>
      <c r="B107" t="s">
        <v>2329</v>
      </c>
      <c r="C107" t="s">
        <v>2330</v>
      </c>
      <c r="D107" t="s">
        <v>2331</v>
      </c>
      <c r="E107">
        <v>3</v>
      </c>
      <c r="F107" t="s">
        <v>1896</v>
      </c>
      <c r="G107" t="s">
        <v>1946</v>
      </c>
      <c r="H107" t="s">
        <v>2217</v>
      </c>
      <c r="I107" t="s">
        <v>2332</v>
      </c>
      <c r="J107" t="s">
        <v>2333</v>
      </c>
      <c r="K107" t="s">
        <v>2334</v>
      </c>
      <c r="L107" t="s">
        <v>1953</v>
      </c>
      <c r="M107">
        <v>9.8797454833984375</v>
      </c>
      <c r="N107" t="s">
        <v>6</v>
      </c>
      <c r="O107" t="s">
        <v>5</v>
      </c>
      <c r="P107" t="s">
        <v>5</v>
      </c>
      <c r="Q107" t="s">
        <v>5</v>
      </c>
      <c r="R107" t="s">
        <v>5</v>
      </c>
      <c r="S107" t="s">
        <v>2335</v>
      </c>
      <c r="T107" t="s">
        <v>2335</v>
      </c>
      <c r="U107" t="s">
        <v>5</v>
      </c>
      <c r="V107" t="s">
        <v>4</v>
      </c>
      <c r="W107">
        <v>1000000</v>
      </c>
      <c r="X107">
        <v>100000</v>
      </c>
      <c r="Y107" t="s">
        <v>6</v>
      </c>
      <c r="Z107" t="s">
        <v>1922</v>
      </c>
      <c r="AA107">
        <v>100000</v>
      </c>
      <c r="AB107">
        <v>1.1885629892349241</v>
      </c>
      <c r="AC107">
        <v>0.47141420841217041</v>
      </c>
      <c r="AD107">
        <v>1.118159980251221E-5</v>
      </c>
      <c r="AE107">
        <v>71</v>
      </c>
      <c r="AF107">
        <v>81</v>
      </c>
      <c r="AG107">
        <v>61</v>
      </c>
      <c r="AH107">
        <v>56</v>
      </c>
      <c r="AI107">
        <v>239</v>
      </c>
      <c r="AJ107">
        <v>240</v>
      </c>
      <c r="AK107">
        <v>0</v>
      </c>
      <c r="AL107">
        <v>6</v>
      </c>
      <c r="AM107">
        <v>4</v>
      </c>
      <c r="AN107">
        <v>0</v>
      </c>
      <c r="AO107">
        <v>253.77830505371091</v>
      </c>
      <c r="AP107"/>
      <c r="AQ107"/>
      <c r="AR107"/>
      <c r="AS107"/>
      <c r="AT107"/>
      <c r="AU107"/>
      <c r="AV107"/>
      <c r="AW107"/>
      <c r="AX107"/>
      <c r="AY107"/>
      <c r="AZ107"/>
      <c r="BA107"/>
      <c r="BB107"/>
      <c r="BC107"/>
      <c r="BD107"/>
      <c r="BE107"/>
      <c r="BF107"/>
      <c r="BG107" t="s">
        <v>2336</v>
      </c>
      <c r="BH107" t="s">
        <v>5</v>
      </c>
      <c r="BI107" t="s">
        <v>1903</v>
      </c>
      <c r="BJ107"/>
      <c r="BK107" t="s">
        <v>5</v>
      </c>
      <c r="BL107"/>
      <c r="BM107">
        <v>100</v>
      </c>
      <c r="BN107"/>
      <c r="BO107" t="s">
        <v>5</v>
      </c>
      <c r="BP107"/>
      <c r="BQ107"/>
      <c r="BR107"/>
      <c r="BS107"/>
      <c r="BT107" t="s">
        <v>5</v>
      </c>
      <c r="BU107"/>
      <c r="BV107"/>
      <c r="BW107"/>
      <c r="BX107" t="s">
        <v>1904</v>
      </c>
      <c r="BY107" t="s">
        <v>6</v>
      </c>
      <c r="BZ107" t="s">
        <v>1197</v>
      </c>
      <c r="CA107"/>
      <c r="CB107" s="9"/>
    </row>
    <row r="108" spans="1:80" ht="15" x14ac:dyDescent="0.25">
      <c r="A108">
        <v>163</v>
      </c>
      <c r="B108" t="s">
        <v>2337</v>
      </c>
      <c r="C108" t="s">
        <v>2338</v>
      </c>
      <c r="D108" t="s">
        <v>2339</v>
      </c>
      <c r="E108">
        <v>3</v>
      </c>
      <c r="F108" t="s">
        <v>1896</v>
      </c>
      <c r="G108" t="s">
        <v>1946</v>
      </c>
      <c r="H108" t="s">
        <v>2340</v>
      </c>
      <c r="I108" t="s">
        <v>2341</v>
      </c>
      <c r="J108" t="s">
        <v>2342</v>
      </c>
      <c r="K108" t="s">
        <v>2343</v>
      </c>
      <c r="L108" t="s">
        <v>2344</v>
      </c>
      <c r="M108">
        <v>37.255313873291023</v>
      </c>
      <c r="N108" t="s">
        <v>6</v>
      </c>
      <c r="O108" t="s">
        <v>5</v>
      </c>
      <c r="P108" t="s">
        <v>5</v>
      </c>
      <c r="Q108" t="s">
        <v>5</v>
      </c>
      <c r="R108" t="s">
        <v>5</v>
      </c>
      <c r="S108" t="s">
        <v>2345</v>
      </c>
      <c r="T108" t="s">
        <v>2345</v>
      </c>
      <c r="U108" t="s">
        <v>5</v>
      </c>
      <c r="V108" t="s">
        <v>98</v>
      </c>
      <c r="W108">
        <v>5000000</v>
      </c>
      <c r="X108">
        <v>500000</v>
      </c>
      <c r="Y108" t="s">
        <v>6</v>
      </c>
      <c r="Z108" t="s">
        <v>1922</v>
      </c>
      <c r="AA108">
        <v>500000</v>
      </c>
      <c r="AB108">
        <v>9.5464811325073242</v>
      </c>
      <c r="AC108">
        <v>1.0165009498596189</v>
      </c>
      <c r="AD108">
        <v>0.2602216899394989</v>
      </c>
      <c r="AE108">
        <v>1068</v>
      </c>
      <c r="AF108">
        <v>550</v>
      </c>
      <c r="AG108">
        <v>930</v>
      </c>
      <c r="AH108">
        <v>11104</v>
      </c>
      <c r="AI108">
        <v>5847</v>
      </c>
      <c r="AJ108">
        <v>15723</v>
      </c>
      <c r="AK108">
        <v>18</v>
      </c>
      <c r="AL108">
        <v>19</v>
      </c>
      <c r="AM108">
        <v>48</v>
      </c>
      <c r="AN108">
        <v>0</v>
      </c>
      <c r="AO108">
        <v>617.09588623046875</v>
      </c>
      <c r="AP108"/>
      <c r="AQ108"/>
      <c r="AR108"/>
      <c r="AS108"/>
      <c r="AT108"/>
      <c r="AU108"/>
      <c r="AV108"/>
      <c r="AW108"/>
      <c r="AX108"/>
      <c r="AY108"/>
      <c r="AZ108"/>
      <c r="BA108"/>
      <c r="BB108"/>
      <c r="BC108"/>
      <c r="BD108"/>
      <c r="BE108"/>
      <c r="BF108"/>
      <c r="BG108" t="s">
        <v>5</v>
      </c>
      <c r="BH108" t="s">
        <v>5</v>
      </c>
      <c r="BI108" t="s">
        <v>1903</v>
      </c>
      <c r="BJ108"/>
      <c r="BK108" t="s">
        <v>5</v>
      </c>
      <c r="BL108"/>
      <c r="BM108">
        <v>0</v>
      </c>
      <c r="BN108"/>
      <c r="BO108" t="s">
        <v>5</v>
      </c>
      <c r="BP108"/>
      <c r="BQ108"/>
      <c r="BR108"/>
      <c r="BS108"/>
      <c r="BT108" t="s">
        <v>5</v>
      </c>
      <c r="BU108"/>
      <c r="BV108"/>
      <c r="BW108"/>
      <c r="BX108" t="s">
        <v>1904</v>
      </c>
      <c r="BY108" t="s">
        <v>6</v>
      </c>
      <c r="BZ108" t="s">
        <v>1197</v>
      </c>
      <c r="CA108"/>
      <c r="CB108" s="9"/>
    </row>
    <row r="109" spans="1:80" ht="15" x14ac:dyDescent="0.25">
      <c r="A109">
        <v>164</v>
      </c>
      <c r="B109" t="s">
        <v>2346</v>
      </c>
      <c r="C109" t="s">
        <v>2347</v>
      </c>
      <c r="D109" t="s">
        <v>2348</v>
      </c>
      <c r="E109">
        <v>3</v>
      </c>
      <c r="F109" t="s">
        <v>1896</v>
      </c>
      <c r="G109" t="s">
        <v>1946</v>
      </c>
      <c r="H109" t="s">
        <v>2217</v>
      </c>
      <c r="I109" t="s">
        <v>2349</v>
      </c>
      <c r="J109" t="s">
        <v>2350</v>
      </c>
      <c r="K109" t="s">
        <v>2351</v>
      </c>
      <c r="L109" t="s">
        <v>2078</v>
      </c>
      <c r="M109">
        <v>16.718423843383789</v>
      </c>
      <c r="N109" t="s">
        <v>6</v>
      </c>
      <c r="O109" t="s">
        <v>5</v>
      </c>
      <c r="P109" t="s">
        <v>5</v>
      </c>
      <c r="Q109" t="s">
        <v>5</v>
      </c>
      <c r="R109" t="s">
        <v>5</v>
      </c>
      <c r="S109" t="s">
        <v>2352</v>
      </c>
      <c r="T109" t="s">
        <v>2352</v>
      </c>
      <c r="U109" t="s">
        <v>5</v>
      </c>
      <c r="V109" t="s">
        <v>50</v>
      </c>
      <c r="W109">
        <v>100000</v>
      </c>
      <c r="X109">
        <v>100000</v>
      </c>
      <c r="Y109" t="s">
        <v>6</v>
      </c>
      <c r="Z109" t="s">
        <v>1922</v>
      </c>
      <c r="AA109">
        <v>10000</v>
      </c>
      <c r="AB109">
        <v>3.3918850421905522</v>
      </c>
      <c r="AC109">
        <v>0.53205102682113647</v>
      </c>
      <c r="AD109">
        <v>4.7956299385987222E-4</v>
      </c>
      <c r="AE109">
        <v>54</v>
      </c>
      <c r="AF109">
        <v>31</v>
      </c>
      <c r="AG109">
        <v>48</v>
      </c>
      <c r="AH109">
        <v>41</v>
      </c>
      <c r="AI109">
        <v>159</v>
      </c>
      <c r="AJ109">
        <v>164</v>
      </c>
      <c r="AK109">
        <v>0</v>
      </c>
      <c r="AL109">
        <v>2</v>
      </c>
      <c r="AM109">
        <v>6</v>
      </c>
      <c r="AN109">
        <v>0</v>
      </c>
      <c r="AO109">
        <v>1002.135009765625</v>
      </c>
      <c r="AP109"/>
      <c r="AQ109"/>
      <c r="AR109"/>
      <c r="AS109"/>
      <c r="AT109"/>
      <c r="AU109"/>
      <c r="AV109"/>
      <c r="AW109"/>
      <c r="AX109"/>
      <c r="AY109"/>
      <c r="AZ109"/>
      <c r="BA109"/>
      <c r="BB109"/>
      <c r="BC109"/>
      <c r="BD109"/>
      <c r="BE109"/>
      <c r="BF109"/>
      <c r="BG109" t="s">
        <v>5</v>
      </c>
      <c r="BH109" t="s">
        <v>5</v>
      </c>
      <c r="BI109" t="s">
        <v>1903</v>
      </c>
      <c r="BJ109"/>
      <c r="BK109" t="s">
        <v>5</v>
      </c>
      <c r="BL109"/>
      <c r="BM109">
        <v>0</v>
      </c>
      <c r="BN109"/>
      <c r="BO109" t="s">
        <v>5</v>
      </c>
      <c r="BP109"/>
      <c r="BQ109"/>
      <c r="BR109"/>
      <c r="BS109"/>
      <c r="BT109" t="s">
        <v>5</v>
      </c>
      <c r="BU109"/>
      <c r="BV109"/>
      <c r="BW109"/>
      <c r="BX109" t="s">
        <v>1904</v>
      </c>
      <c r="BY109" t="s">
        <v>6</v>
      </c>
      <c r="BZ109" t="s">
        <v>1197</v>
      </c>
      <c r="CA109"/>
      <c r="CB109" s="9"/>
    </row>
    <row r="110" spans="1:80" ht="15" x14ac:dyDescent="0.25">
      <c r="A110">
        <v>165</v>
      </c>
      <c r="B110" t="s">
        <v>2353</v>
      </c>
      <c r="C110" t="s">
        <v>2354</v>
      </c>
      <c r="D110" t="s">
        <v>2355</v>
      </c>
      <c r="E110">
        <v>3</v>
      </c>
      <c r="F110" t="s">
        <v>1896</v>
      </c>
      <c r="G110" t="s">
        <v>2356</v>
      </c>
      <c r="H110" t="s">
        <v>2357</v>
      </c>
      <c r="I110" t="s">
        <v>2358</v>
      </c>
      <c r="J110" t="s">
        <v>2359</v>
      </c>
      <c r="K110" t="s">
        <v>2360</v>
      </c>
      <c r="L110" t="s">
        <v>2078</v>
      </c>
      <c r="M110">
        <v>0.69417399168014526</v>
      </c>
      <c r="N110" t="s">
        <v>6</v>
      </c>
      <c r="O110" t="s">
        <v>5</v>
      </c>
      <c r="P110" t="s">
        <v>5</v>
      </c>
      <c r="Q110" t="s">
        <v>5</v>
      </c>
      <c r="R110" t="s">
        <v>5</v>
      </c>
      <c r="S110" t="s">
        <v>2361</v>
      </c>
      <c r="T110" t="s">
        <v>2361</v>
      </c>
      <c r="U110" t="s">
        <v>5</v>
      </c>
      <c r="V110" t="s">
        <v>50</v>
      </c>
      <c r="W110">
        <v>100000</v>
      </c>
      <c r="X110">
        <v>100000</v>
      </c>
      <c r="Y110" t="s">
        <v>6</v>
      </c>
      <c r="Z110" t="s">
        <v>1922</v>
      </c>
      <c r="AA110">
        <v>10000</v>
      </c>
      <c r="AB110">
        <v>6.316644698381424E-2</v>
      </c>
      <c r="AC110">
        <v>1.796187087893486E-2</v>
      </c>
      <c r="AD110">
        <v>0</v>
      </c>
      <c r="AE110">
        <v>4</v>
      </c>
      <c r="AF110">
        <v>0</v>
      </c>
      <c r="AG110">
        <v>0</v>
      </c>
      <c r="AH110">
        <v>2</v>
      </c>
      <c r="AI110">
        <v>0</v>
      </c>
      <c r="AJ110">
        <v>2</v>
      </c>
      <c r="AK110">
        <v>0</v>
      </c>
      <c r="AL110">
        <v>0</v>
      </c>
      <c r="AM110">
        <v>0</v>
      </c>
      <c r="AN110">
        <v>0</v>
      </c>
      <c r="AO110">
        <v>25.802450180053711</v>
      </c>
      <c r="AP110"/>
      <c r="AQ110"/>
      <c r="AR110"/>
      <c r="AS110"/>
      <c r="AT110"/>
      <c r="AU110"/>
      <c r="AV110"/>
      <c r="AW110"/>
      <c r="AX110"/>
      <c r="AY110"/>
      <c r="AZ110"/>
      <c r="BA110"/>
      <c r="BB110"/>
      <c r="BC110"/>
      <c r="BD110"/>
      <c r="BE110"/>
      <c r="BF110"/>
      <c r="BG110" t="s">
        <v>5</v>
      </c>
      <c r="BH110" t="s">
        <v>5</v>
      </c>
      <c r="BI110" t="s">
        <v>1903</v>
      </c>
      <c r="BJ110"/>
      <c r="BK110" t="s">
        <v>5</v>
      </c>
      <c r="BL110"/>
      <c r="BM110">
        <v>0</v>
      </c>
      <c r="BN110"/>
      <c r="BO110" t="s">
        <v>5</v>
      </c>
      <c r="BP110"/>
      <c r="BQ110"/>
      <c r="BR110"/>
      <c r="BS110"/>
      <c r="BT110" t="s">
        <v>5</v>
      </c>
      <c r="BU110"/>
      <c r="BV110"/>
      <c r="BW110"/>
      <c r="BX110" t="s">
        <v>1904</v>
      </c>
      <c r="BY110" t="s">
        <v>6</v>
      </c>
      <c r="BZ110" t="s">
        <v>1197</v>
      </c>
      <c r="CA110"/>
      <c r="CB110" s="9"/>
    </row>
    <row r="111" spans="1:80" ht="15" x14ac:dyDescent="0.25">
      <c r="A111">
        <v>166</v>
      </c>
      <c r="B111" t="s">
        <v>2362</v>
      </c>
      <c r="C111" t="s">
        <v>2363</v>
      </c>
      <c r="D111" t="s">
        <v>2364</v>
      </c>
      <c r="E111">
        <v>3</v>
      </c>
      <c r="F111" t="s">
        <v>1896</v>
      </c>
      <c r="G111" t="s">
        <v>2365</v>
      </c>
      <c r="H111" t="s">
        <v>2235</v>
      </c>
      <c r="I111" t="s">
        <v>2236</v>
      </c>
      <c r="J111" t="s">
        <v>2359</v>
      </c>
      <c r="K111" t="s">
        <v>2237</v>
      </c>
      <c r="L111" t="s">
        <v>2366</v>
      </c>
      <c r="M111">
        <v>1231.75537109375</v>
      </c>
      <c r="N111" t="s">
        <v>6</v>
      </c>
      <c r="O111" t="s">
        <v>5</v>
      </c>
      <c r="P111" t="s">
        <v>5</v>
      </c>
      <c r="Q111" t="s">
        <v>5</v>
      </c>
      <c r="R111" t="s">
        <v>5</v>
      </c>
      <c r="S111" t="s">
        <v>2238</v>
      </c>
      <c r="T111" t="s">
        <v>2238</v>
      </c>
      <c r="U111" t="s">
        <v>5</v>
      </c>
      <c r="V111" t="s">
        <v>4</v>
      </c>
      <c r="W111">
        <v>100000</v>
      </c>
      <c r="X111">
        <v>100000</v>
      </c>
      <c r="Y111" t="s">
        <v>6</v>
      </c>
      <c r="Z111" t="s">
        <v>1922</v>
      </c>
      <c r="AA111">
        <v>10000</v>
      </c>
      <c r="AB111">
        <v>245.76220703125</v>
      </c>
      <c r="AC111">
        <v>18.119829177856449</v>
      </c>
      <c r="AD111">
        <v>0.15924020111560819</v>
      </c>
      <c r="AE111">
        <v>0</v>
      </c>
      <c r="AF111">
        <v>0</v>
      </c>
      <c r="AG111">
        <v>0</v>
      </c>
      <c r="AH111">
        <v>0</v>
      </c>
      <c r="AI111">
        <v>0</v>
      </c>
      <c r="AJ111">
        <v>0</v>
      </c>
      <c r="AK111">
        <v>5</v>
      </c>
      <c r="AL111">
        <v>18</v>
      </c>
      <c r="AM111">
        <v>110</v>
      </c>
      <c r="AN111">
        <v>0</v>
      </c>
      <c r="AO111">
        <v>0</v>
      </c>
      <c r="AP111"/>
      <c r="AQ111"/>
      <c r="AR111"/>
      <c r="AS111"/>
      <c r="AT111"/>
      <c r="AU111"/>
      <c r="AV111"/>
      <c r="AW111"/>
      <c r="AX111"/>
      <c r="AY111"/>
      <c r="AZ111"/>
      <c r="BA111"/>
      <c r="BB111"/>
      <c r="BC111"/>
      <c r="BD111"/>
      <c r="BE111"/>
      <c r="BF111"/>
      <c r="BG111" t="s">
        <v>5</v>
      </c>
      <c r="BH111" t="s">
        <v>5</v>
      </c>
      <c r="BI111" t="s">
        <v>1903</v>
      </c>
      <c r="BJ111"/>
      <c r="BK111" t="s">
        <v>5</v>
      </c>
      <c r="BL111"/>
      <c r="BM111">
        <v>0</v>
      </c>
      <c r="BN111"/>
      <c r="BO111" t="s">
        <v>5</v>
      </c>
      <c r="BP111"/>
      <c r="BQ111"/>
      <c r="BR111"/>
      <c r="BS111"/>
      <c r="BT111" t="s">
        <v>5</v>
      </c>
      <c r="BU111"/>
      <c r="BV111"/>
      <c r="BW111"/>
      <c r="BX111" t="s">
        <v>1904</v>
      </c>
      <c r="BY111" t="s">
        <v>6</v>
      </c>
      <c r="BZ111" t="s">
        <v>1197</v>
      </c>
      <c r="CA111"/>
      <c r="CB111" s="9"/>
    </row>
    <row r="112" spans="1:80" ht="15" x14ac:dyDescent="0.25">
      <c r="A112">
        <v>167</v>
      </c>
      <c r="B112" t="s">
        <v>2367</v>
      </c>
      <c r="C112" t="s">
        <v>2368</v>
      </c>
      <c r="D112" t="s">
        <v>2369</v>
      </c>
      <c r="E112">
        <v>3</v>
      </c>
      <c r="F112" t="s">
        <v>1896</v>
      </c>
      <c r="G112" t="s">
        <v>1946</v>
      </c>
      <c r="H112" t="s">
        <v>2018</v>
      </c>
      <c r="I112" t="s">
        <v>2019</v>
      </c>
      <c r="J112" t="s">
        <v>2370</v>
      </c>
      <c r="K112" t="s">
        <v>2371</v>
      </c>
      <c r="L112" t="s">
        <v>1997</v>
      </c>
      <c r="M112">
        <v>56.686695098876953</v>
      </c>
      <c r="N112" t="s">
        <v>6</v>
      </c>
      <c r="O112" t="s">
        <v>5</v>
      </c>
      <c r="P112" t="s">
        <v>5</v>
      </c>
      <c r="Q112" t="s">
        <v>5</v>
      </c>
      <c r="R112" t="s">
        <v>5</v>
      </c>
      <c r="S112" t="s">
        <v>2335</v>
      </c>
      <c r="T112" t="s">
        <v>2335</v>
      </c>
      <c r="U112" t="s">
        <v>5</v>
      </c>
      <c r="V112" t="s">
        <v>4</v>
      </c>
      <c r="W112">
        <v>250000</v>
      </c>
      <c r="X112">
        <v>250000</v>
      </c>
      <c r="Y112" t="s">
        <v>6</v>
      </c>
      <c r="Z112" t="s">
        <v>1922</v>
      </c>
      <c r="AA112">
        <v>25000</v>
      </c>
      <c r="AB112">
        <v>6.5094590187072754</v>
      </c>
      <c r="AC112">
        <v>0.82901769876480103</v>
      </c>
      <c r="AD112">
        <v>0.49760571122169489</v>
      </c>
      <c r="AE112">
        <v>1005</v>
      </c>
      <c r="AF112">
        <v>593</v>
      </c>
      <c r="AG112">
        <v>944</v>
      </c>
      <c r="AH112">
        <v>2788</v>
      </c>
      <c r="AI112">
        <v>6348</v>
      </c>
      <c r="AJ112">
        <v>7586</v>
      </c>
      <c r="AK112">
        <v>10</v>
      </c>
      <c r="AL112">
        <v>39</v>
      </c>
      <c r="AM112">
        <v>30</v>
      </c>
      <c r="AN112">
        <v>0</v>
      </c>
      <c r="AO112">
        <v>627.4970703125</v>
      </c>
      <c r="AP112"/>
      <c r="AQ112"/>
      <c r="AR112"/>
      <c r="AS112"/>
      <c r="AT112"/>
      <c r="AU112"/>
      <c r="AV112"/>
      <c r="AW112"/>
      <c r="AX112"/>
      <c r="AY112"/>
      <c r="AZ112"/>
      <c r="BA112"/>
      <c r="BB112"/>
      <c r="BC112"/>
      <c r="BD112"/>
      <c r="BE112"/>
      <c r="BF112"/>
      <c r="BG112" t="s">
        <v>5</v>
      </c>
      <c r="BH112" t="s">
        <v>5</v>
      </c>
      <c r="BI112" t="s">
        <v>1903</v>
      </c>
      <c r="BJ112"/>
      <c r="BK112" t="s">
        <v>5</v>
      </c>
      <c r="BL112"/>
      <c r="BM112">
        <v>0</v>
      </c>
      <c r="BN112"/>
      <c r="BO112" t="s">
        <v>5</v>
      </c>
      <c r="BP112"/>
      <c r="BQ112"/>
      <c r="BR112"/>
      <c r="BS112"/>
      <c r="BT112" t="s">
        <v>5</v>
      </c>
      <c r="BU112"/>
      <c r="BV112"/>
      <c r="BW112"/>
      <c r="BX112" t="s">
        <v>1904</v>
      </c>
      <c r="BY112" t="s">
        <v>6</v>
      </c>
      <c r="BZ112" t="s">
        <v>1197</v>
      </c>
      <c r="CA112"/>
      <c r="CB112" s="9"/>
    </row>
    <row r="113" spans="1:80" ht="15" x14ac:dyDescent="0.25">
      <c r="A113">
        <v>168</v>
      </c>
      <c r="B113" t="s">
        <v>2372</v>
      </c>
      <c r="C113" t="s">
        <v>2373</v>
      </c>
      <c r="D113" t="s">
        <v>2374</v>
      </c>
      <c r="E113">
        <v>3</v>
      </c>
      <c r="F113" t="s">
        <v>1896</v>
      </c>
      <c r="G113" t="s">
        <v>1946</v>
      </c>
      <c r="H113" t="s">
        <v>2340</v>
      </c>
      <c r="I113" t="s">
        <v>2341</v>
      </c>
      <c r="J113" t="s">
        <v>2375</v>
      </c>
      <c r="K113" t="s">
        <v>2376</v>
      </c>
      <c r="L113" t="s">
        <v>1997</v>
      </c>
      <c r="M113">
        <v>41.597930908203118</v>
      </c>
      <c r="N113" t="s">
        <v>6</v>
      </c>
      <c r="O113" t="s">
        <v>5</v>
      </c>
      <c r="P113" t="s">
        <v>5</v>
      </c>
      <c r="Q113" t="s">
        <v>5</v>
      </c>
      <c r="R113" t="s">
        <v>5</v>
      </c>
      <c r="S113" t="s">
        <v>2377</v>
      </c>
      <c r="T113" t="s">
        <v>2377</v>
      </c>
      <c r="U113" t="s">
        <v>5</v>
      </c>
      <c r="V113" t="s">
        <v>4</v>
      </c>
      <c r="W113">
        <v>100000</v>
      </c>
      <c r="X113">
        <v>100000</v>
      </c>
      <c r="Y113" t="s">
        <v>6</v>
      </c>
      <c r="Z113" t="s">
        <v>1922</v>
      </c>
      <c r="AA113">
        <v>10000</v>
      </c>
      <c r="AB113">
        <v>9.6214046478271484</v>
      </c>
      <c r="AC113">
        <v>1.0906829833984379</v>
      </c>
      <c r="AD113">
        <v>0.30953928828239441</v>
      </c>
      <c r="AE113">
        <v>1081</v>
      </c>
      <c r="AF113">
        <v>592</v>
      </c>
      <c r="AG113">
        <v>943</v>
      </c>
      <c r="AH113">
        <v>11298</v>
      </c>
      <c r="AI113">
        <v>6705</v>
      </c>
      <c r="AJ113">
        <v>16581</v>
      </c>
      <c r="AK113">
        <v>18</v>
      </c>
      <c r="AL113">
        <v>19</v>
      </c>
      <c r="AM113">
        <v>49</v>
      </c>
      <c r="AN113">
        <v>0</v>
      </c>
      <c r="AO113">
        <v>617.09698486328125</v>
      </c>
      <c r="AP113"/>
      <c r="AQ113"/>
      <c r="AR113"/>
      <c r="AS113"/>
      <c r="AT113"/>
      <c r="AU113"/>
      <c r="AV113"/>
      <c r="AW113"/>
      <c r="AX113"/>
      <c r="AY113"/>
      <c r="AZ113"/>
      <c r="BA113"/>
      <c r="BB113"/>
      <c r="BC113"/>
      <c r="BD113"/>
      <c r="BE113"/>
      <c r="BF113"/>
      <c r="BG113" t="s">
        <v>5</v>
      </c>
      <c r="BH113" t="s">
        <v>5</v>
      </c>
      <c r="BI113" t="s">
        <v>1903</v>
      </c>
      <c r="BJ113"/>
      <c r="BK113" t="s">
        <v>5</v>
      </c>
      <c r="BL113"/>
      <c r="BM113">
        <v>0</v>
      </c>
      <c r="BN113"/>
      <c r="BO113" t="s">
        <v>5</v>
      </c>
      <c r="BP113"/>
      <c r="BQ113"/>
      <c r="BR113"/>
      <c r="BS113"/>
      <c r="BT113" t="s">
        <v>5</v>
      </c>
      <c r="BU113"/>
      <c r="BV113"/>
      <c r="BW113"/>
      <c r="BX113" t="s">
        <v>1904</v>
      </c>
      <c r="BY113" t="s">
        <v>6</v>
      </c>
      <c r="BZ113" t="s">
        <v>1197</v>
      </c>
      <c r="CA113"/>
      <c r="CB113" s="9"/>
    </row>
    <row r="114" spans="1:80" ht="15" x14ac:dyDescent="0.25">
      <c r="A114">
        <v>169</v>
      </c>
      <c r="B114" t="s">
        <v>2378</v>
      </c>
      <c r="C114" t="s">
        <v>2379</v>
      </c>
      <c r="D114" t="s">
        <v>2380</v>
      </c>
      <c r="E114">
        <v>3</v>
      </c>
      <c r="F114" t="s">
        <v>1896</v>
      </c>
      <c r="G114" t="s">
        <v>2381</v>
      </c>
      <c r="H114" t="s">
        <v>2382</v>
      </c>
      <c r="I114" t="s">
        <v>2383</v>
      </c>
      <c r="J114" t="s">
        <v>2384</v>
      </c>
      <c r="K114" t="s">
        <v>2385</v>
      </c>
      <c r="L114" t="s">
        <v>2386</v>
      </c>
      <c r="M114">
        <v>26.1434326171875</v>
      </c>
      <c r="N114" t="s">
        <v>6</v>
      </c>
      <c r="O114" t="s">
        <v>5</v>
      </c>
      <c r="P114" t="s">
        <v>5</v>
      </c>
      <c r="Q114" t="s">
        <v>5</v>
      </c>
      <c r="R114" t="s">
        <v>5</v>
      </c>
      <c r="S114" t="s">
        <v>2387</v>
      </c>
      <c r="T114" t="s">
        <v>2387</v>
      </c>
      <c r="U114" t="s">
        <v>5</v>
      </c>
      <c r="V114" t="s">
        <v>4</v>
      </c>
      <c r="W114">
        <v>50000</v>
      </c>
      <c r="X114">
        <v>50000</v>
      </c>
      <c r="Y114" t="s">
        <v>6</v>
      </c>
      <c r="Z114" t="s">
        <v>1922</v>
      </c>
      <c r="AA114">
        <v>5000</v>
      </c>
      <c r="AB114">
        <v>5.6314778327941886</v>
      </c>
      <c r="AC114">
        <v>0.50827288627624512</v>
      </c>
      <c r="AD114">
        <v>0</v>
      </c>
      <c r="AE114">
        <v>520</v>
      </c>
      <c r="AF114">
        <v>218</v>
      </c>
      <c r="AG114">
        <v>468</v>
      </c>
      <c r="AH114">
        <v>1442</v>
      </c>
      <c r="AI114">
        <v>1159</v>
      </c>
      <c r="AJ114">
        <v>2170</v>
      </c>
      <c r="AK114">
        <v>5</v>
      </c>
      <c r="AL114">
        <v>6</v>
      </c>
      <c r="AM114">
        <v>18</v>
      </c>
      <c r="AN114">
        <v>0</v>
      </c>
      <c r="AO114">
        <v>759.00537109375</v>
      </c>
      <c r="AP114"/>
      <c r="AQ114"/>
      <c r="AR114"/>
      <c r="AS114"/>
      <c r="AT114"/>
      <c r="AU114"/>
      <c r="AV114"/>
      <c r="AW114"/>
      <c r="AX114"/>
      <c r="AY114"/>
      <c r="AZ114"/>
      <c r="BA114"/>
      <c r="BB114"/>
      <c r="BC114"/>
      <c r="BD114"/>
      <c r="BE114"/>
      <c r="BF114"/>
      <c r="BG114" t="s">
        <v>5</v>
      </c>
      <c r="BH114" t="s">
        <v>5</v>
      </c>
      <c r="BI114" t="s">
        <v>1903</v>
      </c>
      <c r="BJ114"/>
      <c r="BK114" t="s">
        <v>5</v>
      </c>
      <c r="BL114"/>
      <c r="BM114">
        <v>0</v>
      </c>
      <c r="BN114"/>
      <c r="BO114" t="s">
        <v>5</v>
      </c>
      <c r="BP114"/>
      <c r="BQ114"/>
      <c r="BR114"/>
      <c r="BS114"/>
      <c r="BT114" t="s">
        <v>5</v>
      </c>
      <c r="BU114"/>
      <c r="BV114"/>
      <c r="BW114"/>
      <c r="BX114" t="s">
        <v>1904</v>
      </c>
      <c r="BY114" t="s">
        <v>6</v>
      </c>
      <c r="BZ114" t="s">
        <v>1197</v>
      </c>
      <c r="CA114"/>
      <c r="CB114" s="9"/>
    </row>
    <row r="115" spans="1:80" ht="15" x14ac:dyDescent="0.25">
      <c r="A115">
        <v>170</v>
      </c>
      <c r="B115" t="s">
        <v>2388</v>
      </c>
      <c r="C115" t="s">
        <v>2389</v>
      </c>
      <c r="D115" t="s">
        <v>2390</v>
      </c>
      <c r="E115">
        <v>3</v>
      </c>
      <c r="F115" t="s">
        <v>1896</v>
      </c>
      <c r="G115" t="s">
        <v>1992</v>
      </c>
      <c r="H115" t="s">
        <v>1993</v>
      </c>
      <c r="I115" t="s">
        <v>2391</v>
      </c>
      <c r="J115" t="s">
        <v>2392</v>
      </c>
      <c r="K115" t="s">
        <v>2393</v>
      </c>
      <c r="L115" t="s">
        <v>2386</v>
      </c>
      <c r="M115">
        <v>3.0940384864807129</v>
      </c>
      <c r="N115" t="s">
        <v>6</v>
      </c>
      <c r="O115" t="s">
        <v>5</v>
      </c>
      <c r="P115" t="s">
        <v>5</v>
      </c>
      <c r="Q115" t="s">
        <v>5</v>
      </c>
      <c r="R115" t="s">
        <v>5</v>
      </c>
      <c r="S115" t="s">
        <v>2394</v>
      </c>
      <c r="T115" t="s">
        <v>2394</v>
      </c>
      <c r="U115" t="s">
        <v>5</v>
      </c>
      <c r="V115" t="s">
        <v>4</v>
      </c>
      <c r="W115">
        <v>50000</v>
      </c>
      <c r="X115">
        <v>50000</v>
      </c>
      <c r="Y115" t="s">
        <v>5</v>
      </c>
      <c r="Z115"/>
      <c r="AA115"/>
      <c r="AB115">
        <v>0.50899362564086914</v>
      </c>
      <c r="AC115">
        <v>2.7080880478024479E-2</v>
      </c>
      <c r="AD115">
        <v>6.0822781175374978E-2</v>
      </c>
      <c r="AE115">
        <v>404</v>
      </c>
      <c r="AF115">
        <v>21</v>
      </c>
      <c r="AG115">
        <v>397</v>
      </c>
      <c r="AH115">
        <v>856</v>
      </c>
      <c r="AI115">
        <v>1393</v>
      </c>
      <c r="AJ115">
        <v>1882</v>
      </c>
      <c r="AK115">
        <v>2</v>
      </c>
      <c r="AL115">
        <v>15</v>
      </c>
      <c r="AM115">
        <v>7</v>
      </c>
      <c r="AN115">
        <v>0</v>
      </c>
      <c r="AO115">
        <v>3.5095570087432861</v>
      </c>
      <c r="AP115"/>
      <c r="AQ115"/>
      <c r="AR115"/>
      <c r="AS115"/>
      <c r="AT115"/>
      <c r="AU115"/>
      <c r="AV115"/>
      <c r="AW115"/>
      <c r="AX115"/>
      <c r="AY115"/>
      <c r="AZ115"/>
      <c r="BA115"/>
      <c r="BB115"/>
      <c r="BC115"/>
      <c r="BD115"/>
      <c r="BE115"/>
      <c r="BF115"/>
      <c r="BG115" t="s">
        <v>5</v>
      </c>
      <c r="BH115" t="s">
        <v>5</v>
      </c>
      <c r="BI115" t="s">
        <v>1903</v>
      </c>
      <c r="BJ115"/>
      <c r="BK115" t="s">
        <v>5</v>
      </c>
      <c r="BL115"/>
      <c r="BM115">
        <v>0</v>
      </c>
      <c r="BN115"/>
      <c r="BO115" t="s">
        <v>5</v>
      </c>
      <c r="BP115"/>
      <c r="BQ115"/>
      <c r="BR115"/>
      <c r="BS115"/>
      <c r="BT115" t="s">
        <v>5</v>
      </c>
      <c r="BU115"/>
      <c r="BV115"/>
      <c r="BW115"/>
      <c r="BX115" t="s">
        <v>1904</v>
      </c>
      <c r="BY115" t="s">
        <v>6</v>
      </c>
      <c r="BZ115" t="s">
        <v>1197</v>
      </c>
      <c r="CA115"/>
      <c r="CB115" s="9"/>
    </row>
    <row r="116" spans="1:80" ht="15" x14ac:dyDescent="0.25">
      <c r="A116">
        <v>171</v>
      </c>
      <c r="B116" t="s">
        <v>2395</v>
      </c>
      <c r="C116" t="s">
        <v>2396</v>
      </c>
      <c r="D116" t="s">
        <v>2397</v>
      </c>
      <c r="E116">
        <v>3</v>
      </c>
      <c r="F116" t="s">
        <v>1896</v>
      </c>
      <c r="G116" t="s">
        <v>2314</v>
      </c>
      <c r="H116" t="s">
        <v>2315</v>
      </c>
      <c r="I116" t="s">
        <v>2316</v>
      </c>
      <c r="J116" t="s">
        <v>2333</v>
      </c>
      <c r="K116" t="s">
        <v>2317</v>
      </c>
      <c r="L116" t="s">
        <v>1901</v>
      </c>
      <c r="M116">
        <v>933.20196533203125</v>
      </c>
      <c r="N116" t="s">
        <v>6</v>
      </c>
      <c r="O116" t="s">
        <v>5</v>
      </c>
      <c r="P116" t="s">
        <v>5</v>
      </c>
      <c r="Q116" t="s">
        <v>5</v>
      </c>
      <c r="R116" t="s">
        <v>5</v>
      </c>
      <c r="S116" t="s">
        <v>2319</v>
      </c>
      <c r="T116" t="s">
        <v>2319</v>
      </c>
      <c r="U116" t="s">
        <v>5</v>
      </c>
      <c r="V116" t="s">
        <v>98</v>
      </c>
      <c r="W116">
        <v>5000000</v>
      </c>
      <c r="X116">
        <v>500000</v>
      </c>
      <c r="Y116" t="s">
        <v>6</v>
      </c>
      <c r="Z116" t="s">
        <v>1922</v>
      </c>
      <c r="AA116">
        <v>500000</v>
      </c>
      <c r="AB116">
        <v>68.970542907714844</v>
      </c>
      <c r="AC116">
        <v>7.8149361610412598</v>
      </c>
      <c r="AD116">
        <v>4.4384528882801527E-4</v>
      </c>
      <c r="AE116">
        <v>0</v>
      </c>
      <c r="AF116">
        <v>0</v>
      </c>
      <c r="AG116">
        <v>0</v>
      </c>
      <c r="AH116">
        <v>0</v>
      </c>
      <c r="AI116">
        <v>0</v>
      </c>
      <c r="AJ116">
        <v>0</v>
      </c>
      <c r="AK116">
        <v>0</v>
      </c>
      <c r="AL116">
        <v>3</v>
      </c>
      <c r="AM116">
        <v>57</v>
      </c>
      <c r="AN116">
        <v>0</v>
      </c>
      <c r="AO116">
        <v>0</v>
      </c>
      <c r="AP116"/>
      <c r="AQ116"/>
      <c r="AR116"/>
      <c r="AS116"/>
      <c r="AT116"/>
      <c r="AU116"/>
      <c r="AV116"/>
      <c r="AW116"/>
      <c r="AX116"/>
      <c r="AY116"/>
      <c r="AZ116"/>
      <c r="BA116"/>
      <c r="BB116"/>
      <c r="BC116"/>
      <c r="BD116"/>
      <c r="BE116"/>
      <c r="BF116"/>
      <c r="BG116" t="s">
        <v>2397</v>
      </c>
      <c r="BH116" t="s">
        <v>5</v>
      </c>
      <c r="BI116" t="s">
        <v>1903</v>
      </c>
      <c r="BJ116"/>
      <c r="BK116" t="s">
        <v>5</v>
      </c>
      <c r="BL116"/>
      <c r="BM116">
        <v>100</v>
      </c>
      <c r="BN116"/>
      <c r="BO116" t="s">
        <v>5</v>
      </c>
      <c r="BP116"/>
      <c r="BQ116"/>
      <c r="BR116"/>
      <c r="BS116"/>
      <c r="BT116" t="s">
        <v>5</v>
      </c>
      <c r="BU116"/>
      <c r="BV116"/>
      <c r="BW116"/>
      <c r="BX116" t="s">
        <v>1904</v>
      </c>
      <c r="BY116" t="s">
        <v>6</v>
      </c>
      <c r="BZ116" t="s">
        <v>1197</v>
      </c>
      <c r="CA116"/>
      <c r="CB116" s="9"/>
    </row>
    <row r="117" spans="1:80" ht="15" x14ac:dyDescent="0.25">
      <c r="A117">
        <v>172</v>
      </c>
      <c r="B117" t="s">
        <v>2398</v>
      </c>
      <c r="C117" t="s">
        <v>2399</v>
      </c>
      <c r="D117" t="s">
        <v>2400</v>
      </c>
      <c r="E117">
        <v>3</v>
      </c>
      <c r="F117" t="s">
        <v>1896</v>
      </c>
      <c r="G117" t="s">
        <v>2314</v>
      </c>
      <c r="H117" t="s">
        <v>2315</v>
      </c>
      <c r="I117" t="s">
        <v>2316</v>
      </c>
      <c r="J117" t="s">
        <v>2333</v>
      </c>
      <c r="K117" t="s">
        <v>2317</v>
      </c>
      <c r="L117" t="s">
        <v>2173</v>
      </c>
      <c r="M117">
        <v>933.20196533203125</v>
      </c>
      <c r="N117" t="s">
        <v>6</v>
      </c>
      <c r="O117" t="s">
        <v>5</v>
      </c>
      <c r="P117" t="s">
        <v>5</v>
      </c>
      <c r="Q117" t="s">
        <v>5</v>
      </c>
      <c r="R117" t="s">
        <v>5</v>
      </c>
      <c r="S117" t="s">
        <v>2319</v>
      </c>
      <c r="T117" t="s">
        <v>2319</v>
      </c>
      <c r="U117" t="s">
        <v>5</v>
      </c>
      <c r="V117" t="s">
        <v>98</v>
      </c>
      <c r="W117">
        <v>500000</v>
      </c>
      <c r="X117">
        <v>50000</v>
      </c>
      <c r="Y117" t="s">
        <v>6</v>
      </c>
      <c r="Z117" t="s">
        <v>1922</v>
      </c>
      <c r="AA117">
        <v>500000</v>
      </c>
      <c r="AB117">
        <v>68.970542907714844</v>
      </c>
      <c r="AC117">
        <v>7.8149361610412598</v>
      </c>
      <c r="AD117">
        <v>4.4384528882801527E-4</v>
      </c>
      <c r="AE117">
        <v>0</v>
      </c>
      <c r="AF117">
        <v>0</v>
      </c>
      <c r="AG117">
        <v>0</v>
      </c>
      <c r="AH117">
        <v>0</v>
      </c>
      <c r="AI117">
        <v>0</v>
      </c>
      <c r="AJ117">
        <v>0</v>
      </c>
      <c r="AK117">
        <v>0</v>
      </c>
      <c r="AL117">
        <v>3</v>
      </c>
      <c r="AM117">
        <v>57</v>
      </c>
      <c r="AN117">
        <v>0</v>
      </c>
      <c r="AO117">
        <v>0</v>
      </c>
      <c r="AP117"/>
      <c r="AQ117"/>
      <c r="AR117"/>
      <c r="AS117"/>
      <c r="AT117"/>
      <c r="AU117"/>
      <c r="AV117"/>
      <c r="AW117"/>
      <c r="AX117"/>
      <c r="AY117"/>
      <c r="AZ117"/>
      <c r="BA117"/>
      <c r="BB117"/>
      <c r="BC117"/>
      <c r="BD117"/>
      <c r="BE117"/>
      <c r="BF117"/>
      <c r="BG117" t="s">
        <v>5</v>
      </c>
      <c r="BH117" t="s">
        <v>5</v>
      </c>
      <c r="BI117" t="s">
        <v>1903</v>
      </c>
      <c r="BJ117"/>
      <c r="BK117" t="s">
        <v>5</v>
      </c>
      <c r="BL117"/>
      <c r="BM117">
        <v>0</v>
      </c>
      <c r="BN117"/>
      <c r="BO117" t="s">
        <v>5</v>
      </c>
      <c r="BP117"/>
      <c r="BQ117"/>
      <c r="BR117"/>
      <c r="BS117"/>
      <c r="BT117" t="s">
        <v>5</v>
      </c>
      <c r="BU117"/>
      <c r="BV117"/>
      <c r="BW117"/>
      <c r="BX117" t="s">
        <v>1904</v>
      </c>
      <c r="BY117" t="s">
        <v>6</v>
      </c>
      <c r="BZ117" t="s">
        <v>1197</v>
      </c>
      <c r="CA117"/>
      <c r="CB117" s="9"/>
    </row>
    <row r="118" spans="1:80" ht="15" x14ac:dyDescent="0.25">
      <c r="A118">
        <v>173</v>
      </c>
      <c r="B118" t="s">
        <v>2401</v>
      </c>
      <c r="C118" t="s">
        <v>2402</v>
      </c>
      <c r="D118" t="s">
        <v>2403</v>
      </c>
      <c r="E118">
        <v>3</v>
      </c>
      <c r="F118" t="s">
        <v>1896</v>
      </c>
      <c r="G118" t="s">
        <v>2404</v>
      </c>
      <c r="H118" t="s">
        <v>2405</v>
      </c>
      <c r="I118" t="s">
        <v>2406</v>
      </c>
      <c r="J118" t="s">
        <v>2333</v>
      </c>
      <c r="K118" t="s">
        <v>2407</v>
      </c>
      <c r="L118" t="s">
        <v>1920</v>
      </c>
      <c r="M118">
        <v>730.85418701171875</v>
      </c>
      <c r="N118" t="s">
        <v>6</v>
      </c>
      <c r="O118" t="s">
        <v>5</v>
      </c>
      <c r="P118" t="s">
        <v>5</v>
      </c>
      <c r="Q118" t="s">
        <v>5</v>
      </c>
      <c r="R118" t="s">
        <v>5</v>
      </c>
      <c r="S118" t="s">
        <v>2408</v>
      </c>
      <c r="T118" t="s">
        <v>2408</v>
      </c>
      <c r="U118" t="s">
        <v>5</v>
      </c>
      <c r="V118" t="s">
        <v>98</v>
      </c>
      <c r="W118">
        <v>5000000</v>
      </c>
      <c r="X118">
        <v>500000</v>
      </c>
      <c r="Y118" t="s">
        <v>5</v>
      </c>
      <c r="Z118"/>
      <c r="AA118"/>
      <c r="AB118">
        <v>55.601528167724609</v>
      </c>
      <c r="AC118">
        <v>7.7318110466003418</v>
      </c>
      <c r="AD118">
        <v>6.0637249946594238</v>
      </c>
      <c r="AE118">
        <v>1851</v>
      </c>
      <c r="AF118">
        <v>1002</v>
      </c>
      <c r="AG118">
        <v>1555</v>
      </c>
      <c r="AH118">
        <v>2434</v>
      </c>
      <c r="AI118">
        <v>3610</v>
      </c>
      <c r="AJ118">
        <v>4897</v>
      </c>
      <c r="AK118">
        <v>12</v>
      </c>
      <c r="AL118">
        <v>372</v>
      </c>
      <c r="AM118">
        <v>62</v>
      </c>
      <c r="AN118">
        <v>0</v>
      </c>
      <c r="AO118">
        <v>18202.359375</v>
      </c>
      <c r="AP118"/>
      <c r="AQ118"/>
      <c r="AR118"/>
      <c r="AS118"/>
      <c r="AT118"/>
      <c r="AU118"/>
      <c r="AV118"/>
      <c r="AW118"/>
      <c r="AX118"/>
      <c r="AY118"/>
      <c r="AZ118"/>
      <c r="BA118"/>
      <c r="BB118"/>
      <c r="BC118"/>
      <c r="BD118"/>
      <c r="BE118"/>
      <c r="BF118"/>
      <c r="BG118" t="s">
        <v>5</v>
      </c>
      <c r="BH118" t="s">
        <v>5</v>
      </c>
      <c r="BI118" t="s">
        <v>1903</v>
      </c>
      <c r="BJ118"/>
      <c r="BK118" t="s">
        <v>5</v>
      </c>
      <c r="BL118"/>
      <c r="BM118">
        <v>0</v>
      </c>
      <c r="BN118"/>
      <c r="BO118" t="s">
        <v>5</v>
      </c>
      <c r="BP118"/>
      <c r="BQ118"/>
      <c r="BR118"/>
      <c r="BS118"/>
      <c r="BT118" t="s">
        <v>5</v>
      </c>
      <c r="BU118"/>
      <c r="BV118"/>
      <c r="BW118"/>
      <c r="BX118" t="s">
        <v>1904</v>
      </c>
      <c r="BY118" t="s">
        <v>6</v>
      </c>
      <c r="BZ118" t="s">
        <v>1197</v>
      </c>
      <c r="CA118"/>
      <c r="CB118" s="9"/>
    </row>
    <row r="119" spans="1:80" ht="15" x14ac:dyDescent="0.25">
      <c r="A119">
        <v>174</v>
      </c>
      <c r="B119" t="s">
        <v>2409</v>
      </c>
      <c r="C119" t="s">
        <v>2410</v>
      </c>
      <c r="D119" t="s">
        <v>2411</v>
      </c>
      <c r="E119">
        <v>3</v>
      </c>
      <c r="F119" t="s">
        <v>1896</v>
      </c>
      <c r="G119" t="s">
        <v>2412</v>
      </c>
      <c r="H119" t="s">
        <v>2280</v>
      </c>
      <c r="I119" t="s">
        <v>2281</v>
      </c>
      <c r="J119" t="s">
        <v>2333</v>
      </c>
      <c r="K119" t="s">
        <v>2282</v>
      </c>
      <c r="L119" t="s">
        <v>1920</v>
      </c>
      <c r="M119">
        <v>976.48260498046875</v>
      </c>
      <c r="N119" t="s">
        <v>6</v>
      </c>
      <c r="O119" t="s">
        <v>5</v>
      </c>
      <c r="P119" t="s">
        <v>5</v>
      </c>
      <c r="Q119" t="s">
        <v>5</v>
      </c>
      <c r="R119" t="s">
        <v>5</v>
      </c>
      <c r="S119" t="s">
        <v>1737</v>
      </c>
      <c r="T119" t="s">
        <v>1737</v>
      </c>
      <c r="U119" t="s">
        <v>5</v>
      </c>
      <c r="V119" t="s">
        <v>98</v>
      </c>
      <c r="W119">
        <v>5000000</v>
      </c>
      <c r="X119">
        <v>500000</v>
      </c>
      <c r="Y119" t="s">
        <v>6</v>
      </c>
      <c r="Z119" t="s">
        <v>1922</v>
      </c>
      <c r="AA119">
        <v>500000</v>
      </c>
      <c r="AB119">
        <v>68.025527954101563</v>
      </c>
      <c r="AC119">
        <v>7.2295022010803223</v>
      </c>
      <c r="AD119">
        <v>7.1393699645996094</v>
      </c>
      <c r="AE119">
        <v>436</v>
      </c>
      <c r="AF119">
        <v>219</v>
      </c>
      <c r="AG119">
        <v>376</v>
      </c>
      <c r="AH119">
        <v>160</v>
      </c>
      <c r="AI119">
        <v>514</v>
      </c>
      <c r="AJ119">
        <v>541</v>
      </c>
      <c r="AK119">
        <v>5</v>
      </c>
      <c r="AL119">
        <v>1</v>
      </c>
      <c r="AM119">
        <v>43</v>
      </c>
      <c r="AN119">
        <v>0</v>
      </c>
      <c r="AO119">
        <v>21311.439453125</v>
      </c>
      <c r="AP119"/>
      <c r="AQ119"/>
      <c r="AR119"/>
      <c r="AS119"/>
      <c r="AT119"/>
      <c r="AU119"/>
      <c r="AV119"/>
      <c r="AW119"/>
      <c r="AX119"/>
      <c r="AY119"/>
      <c r="AZ119"/>
      <c r="BA119"/>
      <c r="BB119"/>
      <c r="BC119"/>
      <c r="BD119"/>
      <c r="BE119"/>
      <c r="BF119"/>
      <c r="BG119" t="s">
        <v>5</v>
      </c>
      <c r="BH119" t="s">
        <v>5</v>
      </c>
      <c r="BI119" t="s">
        <v>1903</v>
      </c>
      <c r="BJ119"/>
      <c r="BK119" t="s">
        <v>5</v>
      </c>
      <c r="BL119"/>
      <c r="BM119">
        <v>0</v>
      </c>
      <c r="BN119"/>
      <c r="BO119" t="s">
        <v>5</v>
      </c>
      <c r="BP119"/>
      <c r="BQ119"/>
      <c r="BR119"/>
      <c r="BS119"/>
      <c r="BT119" t="s">
        <v>5</v>
      </c>
      <c r="BU119"/>
      <c r="BV119"/>
      <c r="BW119"/>
      <c r="BX119" t="s">
        <v>1904</v>
      </c>
      <c r="BY119" t="s">
        <v>6</v>
      </c>
      <c r="BZ119" t="s">
        <v>1197</v>
      </c>
      <c r="CA119"/>
      <c r="CB119" s="9"/>
    </row>
    <row r="120" spans="1:80" ht="15" x14ac:dyDescent="0.25">
      <c r="A120">
        <v>175</v>
      </c>
      <c r="B120" t="s">
        <v>2413</v>
      </c>
      <c r="C120" t="s">
        <v>2414</v>
      </c>
      <c r="D120" t="s">
        <v>2415</v>
      </c>
      <c r="E120">
        <v>3</v>
      </c>
      <c r="F120" t="s">
        <v>1896</v>
      </c>
      <c r="G120" t="s">
        <v>1976</v>
      </c>
      <c r="H120" t="s">
        <v>2035</v>
      </c>
      <c r="I120" t="s">
        <v>2416</v>
      </c>
      <c r="J120" t="s">
        <v>2417</v>
      </c>
      <c r="K120" t="s">
        <v>2418</v>
      </c>
      <c r="L120" t="s">
        <v>1920</v>
      </c>
      <c r="M120">
        <v>25.108327865600589</v>
      </c>
      <c r="N120" t="s">
        <v>6</v>
      </c>
      <c r="O120" t="s">
        <v>5</v>
      </c>
      <c r="P120" t="s">
        <v>5</v>
      </c>
      <c r="Q120" t="s">
        <v>5</v>
      </c>
      <c r="R120" t="s">
        <v>5</v>
      </c>
      <c r="S120" t="s">
        <v>2419</v>
      </c>
      <c r="T120" t="s">
        <v>2419</v>
      </c>
      <c r="U120" t="s">
        <v>5</v>
      </c>
      <c r="V120" t="s">
        <v>98</v>
      </c>
      <c r="W120">
        <v>5000000</v>
      </c>
      <c r="X120">
        <v>500000</v>
      </c>
      <c r="Y120" t="s">
        <v>6</v>
      </c>
      <c r="Z120" t="s">
        <v>1922</v>
      </c>
      <c r="AA120">
        <v>500000</v>
      </c>
      <c r="AB120">
        <v>5.9406619071960449</v>
      </c>
      <c r="AC120">
        <v>0.48021429777145391</v>
      </c>
      <c r="AD120">
        <v>8.9035749435424805E-2</v>
      </c>
      <c r="AE120">
        <v>156</v>
      </c>
      <c r="AF120">
        <v>205</v>
      </c>
      <c r="AG120">
        <v>131</v>
      </c>
      <c r="AH120">
        <v>478</v>
      </c>
      <c r="AI120">
        <v>509</v>
      </c>
      <c r="AJ120">
        <v>836</v>
      </c>
      <c r="AK120">
        <v>6</v>
      </c>
      <c r="AL120">
        <v>6</v>
      </c>
      <c r="AM120">
        <v>23</v>
      </c>
      <c r="AN120">
        <v>0</v>
      </c>
      <c r="AO120">
        <v>1654.744995117188</v>
      </c>
      <c r="AP120"/>
      <c r="AQ120"/>
      <c r="AR120"/>
      <c r="AS120"/>
      <c r="AT120"/>
      <c r="AU120"/>
      <c r="AV120"/>
      <c r="AW120"/>
      <c r="AX120"/>
      <c r="AY120"/>
      <c r="AZ120"/>
      <c r="BA120"/>
      <c r="BB120"/>
      <c r="BC120"/>
      <c r="BD120"/>
      <c r="BE120"/>
      <c r="BF120"/>
      <c r="BG120" t="s">
        <v>5</v>
      </c>
      <c r="BH120" t="s">
        <v>5</v>
      </c>
      <c r="BI120" t="s">
        <v>1903</v>
      </c>
      <c r="BJ120"/>
      <c r="BK120" t="s">
        <v>5</v>
      </c>
      <c r="BL120"/>
      <c r="BM120">
        <v>0</v>
      </c>
      <c r="BN120"/>
      <c r="BO120" t="s">
        <v>5</v>
      </c>
      <c r="BP120"/>
      <c r="BQ120"/>
      <c r="BR120"/>
      <c r="BS120"/>
      <c r="BT120" t="s">
        <v>5</v>
      </c>
      <c r="BU120"/>
      <c r="BV120"/>
      <c r="BW120"/>
      <c r="BX120" t="s">
        <v>1904</v>
      </c>
      <c r="BY120" t="s">
        <v>6</v>
      </c>
      <c r="BZ120" t="s">
        <v>1197</v>
      </c>
      <c r="CA120"/>
      <c r="CB120" s="9"/>
    </row>
    <row r="121" spans="1:80" ht="15" x14ac:dyDescent="0.25">
      <c r="A121">
        <v>176</v>
      </c>
      <c r="B121" t="s">
        <v>2420</v>
      </c>
      <c r="C121" t="s">
        <v>2421</v>
      </c>
      <c r="D121" t="s">
        <v>2422</v>
      </c>
      <c r="E121">
        <v>3</v>
      </c>
      <c r="F121" t="s">
        <v>1896</v>
      </c>
      <c r="G121" t="s">
        <v>2423</v>
      </c>
      <c r="H121" t="s">
        <v>2250</v>
      </c>
      <c r="I121" t="s">
        <v>2251</v>
      </c>
      <c r="J121" t="s">
        <v>2417</v>
      </c>
      <c r="K121" t="s">
        <v>2252</v>
      </c>
      <c r="L121" t="s">
        <v>1920</v>
      </c>
      <c r="M121">
        <v>1075.85205078125</v>
      </c>
      <c r="N121" t="s">
        <v>6</v>
      </c>
      <c r="O121" t="s">
        <v>5</v>
      </c>
      <c r="P121" t="s">
        <v>5</v>
      </c>
      <c r="Q121" t="s">
        <v>5</v>
      </c>
      <c r="R121" t="s">
        <v>5</v>
      </c>
      <c r="S121" t="s">
        <v>2253</v>
      </c>
      <c r="T121" t="s">
        <v>2253</v>
      </c>
      <c r="U121" t="s">
        <v>5</v>
      </c>
      <c r="V121" t="s">
        <v>98</v>
      </c>
      <c r="W121">
        <v>5000000</v>
      </c>
      <c r="X121">
        <v>500000</v>
      </c>
      <c r="Y121" t="s">
        <v>6</v>
      </c>
      <c r="Z121" t="s">
        <v>1922</v>
      </c>
      <c r="AA121">
        <v>500000</v>
      </c>
      <c r="AB121">
        <v>239.10459899902341</v>
      </c>
      <c r="AC121">
        <v>18.933229446411129</v>
      </c>
      <c r="AD121">
        <v>2.8697899542748928E-3</v>
      </c>
      <c r="AE121">
        <v>428</v>
      </c>
      <c r="AF121">
        <v>103</v>
      </c>
      <c r="AG121">
        <v>292</v>
      </c>
      <c r="AH121">
        <v>540</v>
      </c>
      <c r="AI121">
        <v>284</v>
      </c>
      <c r="AJ121">
        <v>636</v>
      </c>
      <c r="AK121">
        <v>6</v>
      </c>
      <c r="AL121">
        <v>5</v>
      </c>
      <c r="AM121">
        <v>100</v>
      </c>
      <c r="AN121">
        <v>0</v>
      </c>
      <c r="AO121">
        <v>54925.91015625</v>
      </c>
      <c r="AP121"/>
      <c r="AQ121"/>
      <c r="AR121"/>
      <c r="AS121"/>
      <c r="AT121"/>
      <c r="AU121"/>
      <c r="AV121"/>
      <c r="AW121"/>
      <c r="AX121"/>
      <c r="AY121"/>
      <c r="AZ121"/>
      <c r="BA121"/>
      <c r="BB121"/>
      <c r="BC121"/>
      <c r="BD121"/>
      <c r="BE121"/>
      <c r="BF121"/>
      <c r="BG121" t="s">
        <v>5</v>
      </c>
      <c r="BH121" t="s">
        <v>5</v>
      </c>
      <c r="BI121" t="s">
        <v>1903</v>
      </c>
      <c r="BJ121"/>
      <c r="BK121" t="s">
        <v>5</v>
      </c>
      <c r="BL121"/>
      <c r="BM121">
        <v>0</v>
      </c>
      <c r="BN121"/>
      <c r="BO121" t="s">
        <v>5</v>
      </c>
      <c r="BP121"/>
      <c r="BQ121"/>
      <c r="BR121"/>
      <c r="BS121"/>
      <c r="BT121" t="s">
        <v>5</v>
      </c>
      <c r="BU121"/>
      <c r="BV121"/>
      <c r="BW121"/>
      <c r="BX121" t="s">
        <v>1904</v>
      </c>
      <c r="BY121" t="s">
        <v>6</v>
      </c>
      <c r="BZ121" t="s">
        <v>1197</v>
      </c>
      <c r="CA121"/>
      <c r="CB121" s="9"/>
    </row>
    <row r="122" spans="1:80" ht="15" x14ac:dyDescent="0.25">
      <c r="A122">
        <v>177</v>
      </c>
      <c r="B122" t="s">
        <v>2424</v>
      </c>
      <c r="C122" t="s">
        <v>2425</v>
      </c>
      <c r="D122" t="s">
        <v>2426</v>
      </c>
      <c r="E122">
        <v>3</v>
      </c>
      <c r="F122" t="s">
        <v>1896</v>
      </c>
      <c r="G122" t="s">
        <v>2427</v>
      </c>
      <c r="H122" t="s">
        <v>2428</v>
      </c>
      <c r="I122" t="s">
        <v>2429</v>
      </c>
      <c r="J122" t="s">
        <v>2430</v>
      </c>
      <c r="K122" t="s">
        <v>2431</v>
      </c>
      <c r="L122" t="s">
        <v>1920</v>
      </c>
      <c r="M122">
        <v>1.521098375320435</v>
      </c>
      <c r="N122" t="s">
        <v>6</v>
      </c>
      <c r="O122" t="s">
        <v>5</v>
      </c>
      <c r="P122" t="s">
        <v>5</v>
      </c>
      <c r="Q122" t="s">
        <v>5</v>
      </c>
      <c r="R122" t="s">
        <v>5</v>
      </c>
      <c r="S122" t="s">
        <v>2432</v>
      </c>
      <c r="T122" t="s">
        <v>2432</v>
      </c>
      <c r="U122" t="s">
        <v>5</v>
      </c>
      <c r="V122" t="s">
        <v>98</v>
      </c>
      <c r="W122">
        <v>5000000</v>
      </c>
      <c r="X122">
        <v>500000</v>
      </c>
      <c r="Y122" t="s">
        <v>6</v>
      </c>
      <c r="Z122" t="s">
        <v>1922</v>
      </c>
      <c r="AA122">
        <v>500000</v>
      </c>
      <c r="AB122">
        <v>0.22886960208415991</v>
      </c>
      <c r="AC122">
        <v>4.497259110212326E-2</v>
      </c>
      <c r="AD122">
        <v>0</v>
      </c>
      <c r="AE122">
        <v>0</v>
      </c>
      <c r="AF122">
        <v>0</v>
      </c>
      <c r="AG122">
        <v>0</v>
      </c>
      <c r="AH122">
        <v>0</v>
      </c>
      <c r="AI122">
        <v>0</v>
      </c>
      <c r="AJ122">
        <v>0</v>
      </c>
      <c r="AK122">
        <v>2</v>
      </c>
      <c r="AL122">
        <v>0</v>
      </c>
      <c r="AM122">
        <v>2</v>
      </c>
      <c r="AN122">
        <v>0</v>
      </c>
      <c r="AO122">
        <v>0</v>
      </c>
      <c r="AP122"/>
      <c r="AQ122"/>
      <c r="AR122"/>
      <c r="AS122"/>
      <c r="AT122"/>
      <c r="AU122"/>
      <c r="AV122"/>
      <c r="AW122"/>
      <c r="AX122"/>
      <c r="AY122"/>
      <c r="AZ122"/>
      <c r="BA122"/>
      <c r="BB122"/>
      <c r="BC122"/>
      <c r="BD122"/>
      <c r="BE122"/>
      <c r="BF122"/>
      <c r="BG122" t="s">
        <v>5</v>
      </c>
      <c r="BH122" t="s">
        <v>5</v>
      </c>
      <c r="BI122" t="s">
        <v>1903</v>
      </c>
      <c r="BJ122"/>
      <c r="BK122" t="s">
        <v>5</v>
      </c>
      <c r="BL122"/>
      <c r="BM122">
        <v>0</v>
      </c>
      <c r="BN122"/>
      <c r="BO122" t="s">
        <v>5</v>
      </c>
      <c r="BP122"/>
      <c r="BQ122"/>
      <c r="BR122"/>
      <c r="BS122"/>
      <c r="BT122" t="s">
        <v>5</v>
      </c>
      <c r="BU122"/>
      <c r="BV122"/>
      <c r="BW122"/>
      <c r="BX122" t="s">
        <v>1904</v>
      </c>
      <c r="BY122" t="s">
        <v>6</v>
      </c>
      <c r="BZ122" t="s">
        <v>1197</v>
      </c>
      <c r="CA122"/>
      <c r="CB122" s="9"/>
    </row>
    <row r="123" spans="1:80" ht="15" x14ac:dyDescent="0.25">
      <c r="A123">
        <v>178</v>
      </c>
      <c r="B123" t="s">
        <v>2433</v>
      </c>
      <c r="C123" t="s">
        <v>2434</v>
      </c>
      <c r="D123" t="s">
        <v>2435</v>
      </c>
      <c r="E123">
        <v>3</v>
      </c>
      <c r="F123" t="s">
        <v>1896</v>
      </c>
      <c r="G123" t="s">
        <v>2436</v>
      </c>
      <c r="H123" t="s">
        <v>2437</v>
      </c>
      <c r="I123" t="s">
        <v>2438</v>
      </c>
      <c r="J123" t="s">
        <v>2439</v>
      </c>
      <c r="K123" t="s">
        <v>2440</v>
      </c>
      <c r="L123" t="s">
        <v>2141</v>
      </c>
      <c r="M123">
        <v>28.000944137573239</v>
      </c>
      <c r="N123" t="s">
        <v>6</v>
      </c>
      <c r="O123" t="s">
        <v>5</v>
      </c>
      <c r="P123" t="s">
        <v>5</v>
      </c>
      <c r="Q123" t="s">
        <v>5</v>
      </c>
      <c r="R123" t="s">
        <v>5</v>
      </c>
      <c r="S123" t="s">
        <v>2441</v>
      </c>
      <c r="T123" t="s">
        <v>2441</v>
      </c>
      <c r="U123" t="s">
        <v>5</v>
      </c>
      <c r="V123" t="s">
        <v>98</v>
      </c>
      <c r="W123">
        <v>5000000</v>
      </c>
      <c r="X123">
        <v>500000</v>
      </c>
      <c r="Y123" t="s">
        <v>6</v>
      </c>
      <c r="Z123" t="s">
        <v>1922</v>
      </c>
      <c r="AA123">
        <v>500000</v>
      </c>
      <c r="AB123">
        <v>4.6980838775634766</v>
      </c>
      <c r="AC123">
        <v>0.61922711133956909</v>
      </c>
      <c r="AD123">
        <v>6.191181018948555E-3</v>
      </c>
      <c r="AE123">
        <v>269</v>
      </c>
      <c r="AF123">
        <v>207</v>
      </c>
      <c r="AG123">
        <v>224</v>
      </c>
      <c r="AH123">
        <v>832</v>
      </c>
      <c r="AI123">
        <v>730</v>
      </c>
      <c r="AJ123">
        <v>1305</v>
      </c>
      <c r="AK123">
        <v>1</v>
      </c>
      <c r="AL123">
        <v>17</v>
      </c>
      <c r="AM123">
        <v>18</v>
      </c>
      <c r="AN123">
        <v>0</v>
      </c>
      <c r="AO123">
        <v>1045.640014648438</v>
      </c>
      <c r="AP123"/>
      <c r="AQ123"/>
      <c r="AR123"/>
      <c r="AS123"/>
      <c r="AT123"/>
      <c r="AU123"/>
      <c r="AV123"/>
      <c r="AW123"/>
      <c r="AX123"/>
      <c r="AY123"/>
      <c r="AZ123"/>
      <c r="BA123"/>
      <c r="BB123"/>
      <c r="BC123"/>
      <c r="BD123"/>
      <c r="BE123"/>
      <c r="BF123"/>
      <c r="BG123" t="s">
        <v>5</v>
      </c>
      <c r="BH123" t="s">
        <v>5</v>
      </c>
      <c r="BI123" t="s">
        <v>1903</v>
      </c>
      <c r="BJ123"/>
      <c r="BK123" t="s">
        <v>5</v>
      </c>
      <c r="BL123"/>
      <c r="BM123">
        <v>0</v>
      </c>
      <c r="BN123"/>
      <c r="BO123" t="s">
        <v>5</v>
      </c>
      <c r="BP123"/>
      <c r="BQ123"/>
      <c r="BR123"/>
      <c r="BS123"/>
      <c r="BT123" t="s">
        <v>5</v>
      </c>
      <c r="BU123"/>
      <c r="BV123"/>
      <c r="BW123"/>
      <c r="BX123" t="s">
        <v>1904</v>
      </c>
      <c r="BY123" t="s">
        <v>6</v>
      </c>
      <c r="BZ123" t="s">
        <v>1197</v>
      </c>
      <c r="CA123"/>
      <c r="CB123" s="9"/>
    </row>
    <row r="124" spans="1:80" ht="15" x14ac:dyDescent="0.25">
      <c r="A124">
        <v>179</v>
      </c>
      <c r="B124" t="s">
        <v>2442</v>
      </c>
      <c r="C124" t="s">
        <v>2443</v>
      </c>
      <c r="D124" t="s">
        <v>2444</v>
      </c>
      <c r="E124">
        <v>3</v>
      </c>
      <c r="F124" t="s">
        <v>1896</v>
      </c>
      <c r="G124" t="s">
        <v>2266</v>
      </c>
      <c r="H124" t="s">
        <v>2018</v>
      </c>
      <c r="I124" t="s">
        <v>2445</v>
      </c>
      <c r="J124" t="s">
        <v>2446</v>
      </c>
      <c r="K124" t="s">
        <v>2447</v>
      </c>
      <c r="L124" t="s">
        <v>1909</v>
      </c>
      <c r="M124">
        <v>34.355403900146477</v>
      </c>
      <c r="N124" t="s">
        <v>6</v>
      </c>
      <c r="O124" t="s">
        <v>5</v>
      </c>
      <c r="P124" t="s">
        <v>5</v>
      </c>
      <c r="Q124" t="s">
        <v>5</v>
      </c>
      <c r="R124" t="s">
        <v>5</v>
      </c>
      <c r="S124" t="s">
        <v>2448</v>
      </c>
      <c r="T124" t="s">
        <v>2448</v>
      </c>
      <c r="U124" t="s">
        <v>5</v>
      </c>
      <c r="V124" t="s">
        <v>13</v>
      </c>
      <c r="W124">
        <v>50000</v>
      </c>
      <c r="X124">
        <v>50000</v>
      </c>
      <c r="Y124" t="s">
        <v>6</v>
      </c>
      <c r="Z124" t="s">
        <v>1922</v>
      </c>
      <c r="AA124">
        <v>5000</v>
      </c>
      <c r="AB124">
        <v>7.8206729888916016</v>
      </c>
      <c r="AC124">
        <v>0.78574961423873901</v>
      </c>
      <c r="AD124">
        <v>0.52719169855117798</v>
      </c>
      <c r="AE124">
        <v>440</v>
      </c>
      <c r="AF124">
        <v>244</v>
      </c>
      <c r="AG124">
        <v>427</v>
      </c>
      <c r="AH124">
        <v>796</v>
      </c>
      <c r="AI124">
        <v>1076</v>
      </c>
      <c r="AJ124">
        <v>1610</v>
      </c>
      <c r="AK124">
        <v>7</v>
      </c>
      <c r="AL124">
        <v>17</v>
      </c>
      <c r="AM124">
        <v>18</v>
      </c>
      <c r="AN124">
        <v>0</v>
      </c>
      <c r="AO124">
        <v>2059.093994140625</v>
      </c>
      <c r="AP124"/>
      <c r="AQ124"/>
      <c r="AR124"/>
      <c r="AS124"/>
      <c r="AT124"/>
      <c r="AU124"/>
      <c r="AV124"/>
      <c r="AW124"/>
      <c r="AX124"/>
      <c r="AY124"/>
      <c r="AZ124"/>
      <c r="BA124"/>
      <c r="BB124"/>
      <c r="BC124"/>
      <c r="BD124"/>
      <c r="BE124"/>
      <c r="BF124"/>
      <c r="BG124" t="s">
        <v>5</v>
      </c>
      <c r="BH124" t="s">
        <v>5</v>
      </c>
      <c r="BI124" t="s">
        <v>1903</v>
      </c>
      <c r="BJ124"/>
      <c r="BK124" t="s">
        <v>5</v>
      </c>
      <c r="BL124"/>
      <c r="BM124">
        <v>0</v>
      </c>
      <c r="BN124"/>
      <c r="BO124" t="s">
        <v>5</v>
      </c>
      <c r="BP124"/>
      <c r="BQ124"/>
      <c r="BR124"/>
      <c r="BS124"/>
      <c r="BT124" t="s">
        <v>5</v>
      </c>
      <c r="BU124"/>
      <c r="BV124"/>
      <c r="BW124"/>
      <c r="BX124" t="s">
        <v>1904</v>
      </c>
      <c r="BY124" t="s">
        <v>6</v>
      </c>
      <c r="BZ124" t="s">
        <v>1197</v>
      </c>
      <c r="CA124"/>
      <c r="CB124" s="9"/>
    </row>
    <row r="125" spans="1:80" ht="15" x14ac:dyDescent="0.25">
      <c r="A125">
        <v>180</v>
      </c>
      <c r="B125" t="s">
        <v>2449</v>
      </c>
      <c r="C125" t="s">
        <v>2450</v>
      </c>
      <c r="D125" t="s">
        <v>2451</v>
      </c>
      <c r="E125">
        <v>3</v>
      </c>
      <c r="F125" t="s">
        <v>1896</v>
      </c>
      <c r="G125" t="s">
        <v>2286</v>
      </c>
      <c r="H125" t="s">
        <v>1938</v>
      </c>
      <c r="I125" t="s">
        <v>2452</v>
      </c>
      <c r="J125" t="s">
        <v>2453</v>
      </c>
      <c r="K125" t="s">
        <v>2454</v>
      </c>
      <c r="L125" t="s">
        <v>1909</v>
      </c>
      <c r="M125">
        <v>2.4494128227233891</v>
      </c>
      <c r="N125" t="s">
        <v>6</v>
      </c>
      <c r="O125" t="s">
        <v>5</v>
      </c>
      <c r="P125" t="s">
        <v>5</v>
      </c>
      <c r="Q125" t="s">
        <v>5</v>
      </c>
      <c r="R125" t="s">
        <v>5</v>
      </c>
      <c r="S125" t="s">
        <v>2455</v>
      </c>
      <c r="T125" t="s">
        <v>2455</v>
      </c>
      <c r="U125" t="s">
        <v>5</v>
      </c>
      <c r="V125" t="s">
        <v>13</v>
      </c>
      <c r="W125">
        <v>50000</v>
      </c>
      <c r="X125">
        <v>50000</v>
      </c>
      <c r="Y125" t="s">
        <v>6</v>
      </c>
      <c r="Z125" t="s">
        <v>1922</v>
      </c>
      <c r="AA125">
        <v>5000</v>
      </c>
      <c r="AB125">
        <v>0.26559439301490778</v>
      </c>
      <c r="AC125">
        <v>2.907470986247063E-2</v>
      </c>
      <c r="AD125">
        <v>1.482991967350245E-2</v>
      </c>
      <c r="AE125">
        <v>31</v>
      </c>
      <c r="AF125">
        <v>12</v>
      </c>
      <c r="AG125">
        <v>28</v>
      </c>
      <c r="AH125">
        <v>15</v>
      </c>
      <c r="AI125">
        <v>72</v>
      </c>
      <c r="AJ125">
        <v>72</v>
      </c>
      <c r="AK125">
        <v>0</v>
      </c>
      <c r="AL125">
        <v>0</v>
      </c>
      <c r="AM125">
        <v>2</v>
      </c>
      <c r="AN125">
        <v>0</v>
      </c>
      <c r="AO125">
        <v>126.7267990112305</v>
      </c>
      <c r="AP125"/>
      <c r="AQ125"/>
      <c r="AR125"/>
      <c r="AS125"/>
      <c r="AT125"/>
      <c r="AU125"/>
      <c r="AV125"/>
      <c r="AW125"/>
      <c r="AX125"/>
      <c r="AY125"/>
      <c r="AZ125"/>
      <c r="BA125"/>
      <c r="BB125"/>
      <c r="BC125"/>
      <c r="BD125"/>
      <c r="BE125"/>
      <c r="BF125"/>
      <c r="BG125" t="s">
        <v>5</v>
      </c>
      <c r="BH125" t="s">
        <v>5</v>
      </c>
      <c r="BI125" t="s">
        <v>1903</v>
      </c>
      <c r="BJ125"/>
      <c r="BK125" t="s">
        <v>5</v>
      </c>
      <c r="BL125"/>
      <c r="BM125">
        <v>0</v>
      </c>
      <c r="BN125"/>
      <c r="BO125" t="s">
        <v>5</v>
      </c>
      <c r="BP125"/>
      <c r="BQ125"/>
      <c r="BR125"/>
      <c r="BS125"/>
      <c r="BT125" t="s">
        <v>5</v>
      </c>
      <c r="BU125"/>
      <c r="BV125"/>
      <c r="BW125"/>
      <c r="BX125" t="s">
        <v>1904</v>
      </c>
      <c r="BY125" t="s">
        <v>6</v>
      </c>
      <c r="BZ125" t="s">
        <v>1197</v>
      </c>
      <c r="CA125"/>
      <c r="CB125" s="9"/>
    </row>
    <row r="126" spans="1:80" ht="15" x14ac:dyDescent="0.25">
      <c r="A126">
        <v>181</v>
      </c>
      <c r="B126" t="s">
        <v>2456</v>
      </c>
      <c r="C126" t="s">
        <v>2457</v>
      </c>
      <c r="D126" t="s">
        <v>2458</v>
      </c>
      <c r="E126">
        <v>3</v>
      </c>
      <c r="F126" t="s">
        <v>1896</v>
      </c>
      <c r="G126" t="s">
        <v>1719</v>
      </c>
      <c r="H126" t="s">
        <v>2459</v>
      </c>
      <c r="I126" t="s">
        <v>2460</v>
      </c>
      <c r="J126" t="s">
        <v>2453</v>
      </c>
      <c r="K126" t="s">
        <v>2461</v>
      </c>
      <c r="L126" t="s">
        <v>1909</v>
      </c>
      <c r="M126">
        <v>896.794189453125</v>
      </c>
      <c r="N126" t="s">
        <v>6</v>
      </c>
      <c r="O126" t="s">
        <v>5</v>
      </c>
      <c r="P126" t="s">
        <v>5</v>
      </c>
      <c r="Q126" t="s">
        <v>5</v>
      </c>
      <c r="R126" t="s">
        <v>5</v>
      </c>
      <c r="S126" t="s">
        <v>1723</v>
      </c>
      <c r="T126" t="s">
        <v>1723</v>
      </c>
      <c r="U126" t="s">
        <v>5</v>
      </c>
      <c r="V126" t="s">
        <v>13</v>
      </c>
      <c r="W126">
        <v>50000</v>
      </c>
      <c r="X126">
        <v>50000</v>
      </c>
      <c r="Y126" t="s">
        <v>6</v>
      </c>
      <c r="Z126" t="s">
        <v>303</v>
      </c>
      <c r="AA126">
        <v>2500</v>
      </c>
      <c r="AB126">
        <v>5.7018928527832031</v>
      </c>
      <c r="AC126">
        <v>0.54852932691574097</v>
      </c>
      <c r="AD126">
        <v>5.4823698997497559</v>
      </c>
      <c r="AE126">
        <v>139</v>
      </c>
      <c r="AF126">
        <v>61</v>
      </c>
      <c r="AG126">
        <v>119</v>
      </c>
      <c r="AH126">
        <v>22</v>
      </c>
      <c r="AI126">
        <v>91</v>
      </c>
      <c r="AJ126">
        <v>93</v>
      </c>
      <c r="AK126">
        <v>0</v>
      </c>
      <c r="AL126">
        <v>0</v>
      </c>
      <c r="AM126">
        <v>4</v>
      </c>
      <c r="AN126">
        <v>0</v>
      </c>
      <c r="AO126">
        <v>1782.619995117188</v>
      </c>
      <c r="AP126"/>
      <c r="AQ126"/>
      <c r="AR126"/>
      <c r="AS126"/>
      <c r="AT126"/>
      <c r="AU126"/>
      <c r="AV126"/>
      <c r="AW126"/>
      <c r="AX126"/>
      <c r="AY126"/>
      <c r="AZ126"/>
      <c r="BA126"/>
      <c r="BB126"/>
      <c r="BC126"/>
      <c r="BD126"/>
      <c r="BE126"/>
      <c r="BF126"/>
      <c r="BG126" t="s">
        <v>5</v>
      </c>
      <c r="BH126" t="s">
        <v>5</v>
      </c>
      <c r="BI126" t="s">
        <v>1903</v>
      </c>
      <c r="BJ126"/>
      <c r="BK126" t="s">
        <v>5</v>
      </c>
      <c r="BL126"/>
      <c r="BM126">
        <v>0</v>
      </c>
      <c r="BN126"/>
      <c r="BO126" t="s">
        <v>5</v>
      </c>
      <c r="BP126"/>
      <c r="BQ126"/>
      <c r="BR126"/>
      <c r="BS126"/>
      <c r="BT126" t="s">
        <v>5</v>
      </c>
      <c r="BU126"/>
      <c r="BV126"/>
      <c r="BW126"/>
      <c r="BX126" t="s">
        <v>1904</v>
      </c>
      <c r="BY126" t="s">
        <v>6</v>
      </c>
      <c r="BZ126" t="s">
        <v>1197</v>
      </c>
      <c r="CA126"/>
      <c r="CB126" s="9"/>
    </row>
    <row r="127" spans="1:80" ht="15" x14ac:dyDescent="0.25">
      <c r="A127">
        <v>182</v>
      </c>
      <c r="B127" t="s">
        <v>2462</v>
      </c>
      <c r="C127" t="s">
        <v>2463</v>
      </c>
      <c r="D127" t="s">
        <v>2464</v>
      </c>
      <c r="E127">
        <v>3</v>
      </c>
      <c r="F127" t="s">
        <v>1896</v>
      </c>
      <c r="G127" t="s">
        <v>1719</v>
      </c>
      <c r="H127" t="s">
        <v>2459</v>
      </c>
      <c r="I127" t="s">
        <v>2460</v>
      </c>
      <c r="J127" t="s">
        <v>2453</v>
      </c>
      <c r="K127" t="s">
        <v>2461</v>
      </c>
      <c r="L127" t="s">
        <v>1930</v>
      </c>
      <c r="M127">
        <v>896.794189453125</v>
      </c>
      <c r="N127" t="s">
        <v>6</v>
      </c>
      <c r="O127" t="s">
        <v>5</v>
      </c>
      <c r="P127" t="s">
        <v>5</v>
      </c>
      <c r="Q127" t="s">
        <v>5</v>
      </c>
      <c r="R127" t="s">
        <v>5</v>
      </c>
      <c r="S127" t="s">
        <v>1723</v>
      </c>
      <c r="T127" t="s">
        <v>1723</v>
      </c>
      <c r="U127" t="s">
        <v>5</v>
      </c>
      <c r="V127" t="s">
        <v>13</v>
      </c>
      <c r="W127">
        <v>50000</v>
      </c>
      <c r="X127">
        <v>50000</v>
      </c>
      <c r="Y127" t="s">
        <v>5</v>
      </c>
      <c r="Z127"/>
      <c r="AA127"/>
      <c r="AB127">
        <v>5.7018928527832031</v>
      </c>
      <c r="AC127">
        <v>0.54852932691574097</v>
      </c>
      <c r="AD127">
        <v>5.4823698997497559</v>
      </c>
      <c r="AE127">
        <v>139</v>
      </c>
      <c r="AF127">
        <v>61</v>
      </c>
      <c r="AG127">
        <v>119</v>
      </c>
      <c r="AH127">
        <v>22</v>
      </c>
      <c r="AI127">
        <v>91</v>
      </c>
      <c r="AJ127">
        <v>93</v>
      </c>
      <c r="AK127">
        <v>0</v>
      </c>
      <c r="AL127">
        <v>0</v>
      </c>
      <c r="AM127">
        <v>4</v>
      </c>
      <c r="AN127">
        <v>0</v>
      </c>
      <c r="AO127">
        <v>1782.619995117188</v>
      </c>
      <c r="AP127"/>
      <c r="AQ127"/>
      <c r="AR127"/>
      <c r="AS127"/>
      <c r="AT127"/>
      <c r="AU127"/>
      <c r="AV127"/>
      <c r="AW127"/>
      <c r="AX127"/>
      <c r="AY127"/>
      <c r="AZ127"/>
      <c r="BA127"/>
      <c r="BB127"/>
      <c r="BC127"/>
      <c r="BD127"/>
      <c r="BE127"/>
      <c r="BF127"/>
      <c r="BG127" t="s">
        <v>5</v>
      </c>
      <c r="BH127" t="s">
        <v>5</v>
      </c>
      <c r="BI127" t="s">
        <v>1903</v>
      </c>
      <c r="BJ127"/>
      <c r="BK127" t="s">
        <v>5</v>
      </c>
      <c r="BL127"/>
      <c r="BM127">
        <v>0</v>
      </c>
      <c r="BN127"/>
      <c r="BO127" t="s">
        <v>5</v>
      </c>
      <c r="BP127"/>
      <c r="BQ127"/>
      <c r="BR127"/>
      <c r="BS127"/>
      <c r="BT127" t="s">
        <v>5</v>
      </c>
      <c r="BU127"/>
      <c r="BV127"/>
      <c r="BW127"/>
      <c r="BX127" t="s">
        <v>1904</v>
      </c>
      <c r="BY127" t="s">
        <v>6</v>
      </c>
      <c r="BZ127" t="s">
        <v>1197</v>
      </c>
      <c r="CA127"/>
      <c r="CB127" s="9"/>
    </row>
    <row r="128" spans="1:80" ht="15" x14ac:dyDescent="0.25">
      <c r="A128">
        <v>183</v>
      </c>
      <c r="B128" t="s">
        <v>2465</v>
      </c>
      <c r="C128" t="s">
        <v>2466</v>
      </c>
      <c r="D128" t="s">
        <v>2467</v>
      </c>
      <c r="E128">
        <v>3</v>
      </c>
      <c r="F128" t="s">
        <v>1896</v>
      </c>
      <c r="G128" t="s">
        <v>2412</v>
      </c>
      <c r="H128" t="s">
        <v>2280</v>
      </c>
      <c r="I128" t="s">
        <v>2281</v>
      </c>
      <c r="J128" t="s">
        <v>2453</v>
      </c>
      <c r="K128" t="s">
        <v>2282</v>
      </c>
      <c r="L128" t="s">
        <v>1930</v>
      </c>
      <c r="M128">
        <v>976.48260498046875</v>
      </c>
      <c r="N128" t="s">
        <v>6</v>
      </c>
      <c r="O128" t="s">
        <v>5</v>
      </c>
      <c r="P128" t="s">
        <v>5</v>
      </c>
      <c r="Q128" t="s">
        <v>5</v>
      </c>
      <c r="R128" t="s">
        <v>5</v>
      </c>
      <c r="S128" t="s">
        <v>1737</v>
      </c>
      <c r="T128" t="s">
        <v>1737</v>
      </c>
      <c r="U128" t="s">
        <v>5</v>
      </c>
      <c r="V128" t="s">
        <v>13</v>
      </c>
      <c r="W128">
        <v>50000</v>
      </c>
      <c r="X128">
        <v>50000</v>
      </c>
      <c r="Y128" t="s">
        <v>6</v>
      </c>
      <c r="Z128" t="s">
        <v>1922</v>
      </c>
      <c r="AA128">
        <v>5000</v>
      </c>
      <c r="AB128">
        <v>68.025527954101563</v>
      </c>
      <c r="AC128">
        <v>7.2295022010803223</v>
      </c>
      <c r="AD128">
        <v>7.1393699645996094</v>
      </c>
      <c r="AE128">
        <v>436</v>
      </c>
      <c r="AF128">
        <v>219</v>
      </c>
      <c r="AG128">
        <v>376</v>
      </c>
      <c r="AH128">
        <v>160</v>
      </c>
      <c r="AI128">
        <v>514</v>
      </c>
      <c r="AJ128">
        <v>541</v>
      </c>
      <c r="AK128">
        <v>5</v>
      </c>
      <c r="AL128">
        <v>1</v>
      </c>
      <c r="AM128">
        <v>43</v>
      </c>
      <c r="AN128">
        <v>0</v>
      </c>
      <c r="AO128">
        <v>21311.439453125</v>
      </c>
      <c r="AP128"/>
      <c r="AQ128"/>
      <c r="AR128"/>
      <c r="AS128"/>
      <c r="AT128"/>
      <c r="AU128"/>
      <c r="AV128"/>
      <c r="AW128"/>
      <c r="AX128"/>
      <c r="AY128"/>
      <c r="AZ128"/>
      <c r="BA128"/>
      <c r="BB128"/>
      <c r="BC128"/>
      <c r="BD128"/>
      <c r="BE128"/>
      <c r="BF128"/>
      <c r="BG128" t="s">
        <v>5</v>
      </c>
      <c r="BH128" t="s">
        <v>5</v>
      </c>
      <c r="BI128" t="s">
        <v>1903</v>
      </c>
      <c r="BJ128"/>
      <c r="BK128" t="s">
        <v>5</v>
      </c>
      <c r="BL128"/>
      <c r="BM128">
        <v>0</v>
      </c>
      <c r="BN128"/>
      <c r="BO128" t="s">
        <v>5</v>
      </c>
      <c r="BP128"/>
      <c r="BQ128"/>
      <c r="BR128"/>
      <c r="BS128"/>
      <c r="BT128" t="s">
        <v>5</v>
      </c>
      <c r="BU128"/>
      <c r="BV128"/>
      <c r="BW128"/>
      <c r="BX128" t="s">
        <v>1904</v>
      </c>
      <c r="BY128" t="s">
        <v>6</v>
      </c>
      <c r="BZ128" t="s">
        <v>1197</v>
      </c>
      <c r="CA128"/>
      <c r="CB128" s="9"/>
    </row>
    <row r="129" spans="1:80" ht="15" x14ac:dyDescent="0.25">
      <c r="A129">
        <v>184</v>
      </c>
      <c r="B129" t="s">
        <v>2468</v>
      </c>
      <c r="C129" t="s">
        <v>2469</v>
      </c>
      <c r="D129" t="s">
        <v>2470</v>
      </c>
      <c r="E129">
        <v>3</v>
      </c>
      <c r="F129" t="s">
        <v>1896</v>
      </c>
      <c r="G129" t="s">
        <v>2234</v>
      </c>
      <c r="H129" t="s">
        <v>2235</v>
      </c>
      <c r="I129" t="s">
        <v>2236</v>
      </c>
      <c r="J129" t="s">
        <v>2453</v>
      </c>
      <c r="K129" t="s">
        <v>2237</v>
      </c>
      <c r="L129" t="s">
        <v>1930</v>
      </c>
      <c r="M129">
        <v>1231.75537109375</v>
      </c>
      <c r="N129" t="s">
        <v>6</v>
      </c>
      <c r="O129" t="s">
        <v>5</v>
      </c>
      <c r="P129" t="s">
        <v>5</v>
      </c>
      <c r="Q129" t="s">
        <v>5</v>
      </c>
      <c r="R129" t="s">
        <v>5</v>
      </c>
      <c r="S129" t="s">
        <v>2238</v>
      </c>
      <c r="T129" t="s">
        <v>2238</v>
      </c>
      <c r="U129" t="s">
        <v>5</v>
      </c>
      <c r="V129" t="s">
        <v>13</v>
      </c>
      <c r="W129">
        <v>50000</v>
      </c>
      <c r="X129">
        <v>50000</v>
      </c>
      <c r="Y129" t="s">
        <v>6</v>
      </c>
      <c r="Z129" t="s">
        <v>1922</v>
      </c>
      <c r="AA129">
        <v>5000</v>
      </c>
      <c r="AB129">
        <v>245.76220703125</v>
      </c>
      <c r="AC129">
        <v>18.119829177856449</v>
      </c>
      <c r="AD129">
        <v>0.15924020111560819</v>
      </c>
      <c r="AE129">
        <v>0</v>
      </c>
      <c r="AF129">
        <v>0</v>
      </c>
      <c r="AG129">
        <v>0</v>
      </c>
      <c r="AH129">
        <v>0</v>
      </c>
      <c r="AI129">
        <v>0</v>
      </c>
      <c r="AJ129">
        <v>0</v>
      </c>
      <c r="AK129">
        <v>5</v>
      </c>
      <c r="AL129">
        <v>18</v>
      </c>
      <c r="AM129">
        <v>110</v>
      </c>
      <c r="AN129">
        <v>0</v>
      </c>
      <c r="AO129">
        <v>0</v>
      </c>
      <c r="AP129"/>
      <c r="AQ129"/>
      <c r="AR129"/>
      <c r="AS129"/>
      <c r="AT129"/>
      <c r="AU129"/>
      <c r="AV129"/>
      <c r="AW129"/>
      <c r="AX129"/>
      <c r="AY129"/>
      <c r="AZ129"/>
      <c r="BA129"/>
      <c r="BB129"/>
      <c r="BC129"/>
      <c r="BD129"/>
      <c r="BE129"/>
      <c r="BF129"/>
      <c r="BG129" t="s">
        <v>5</v>
      </c>
      <c r="BH129" t="s">
        <v>5</v>
      </c>
      <c r="BI129" t="s">
        <v>1903</v>
      </c>
      <c r="BJ129"/>
      <c r="BK129" t="s">
        <v>5</v>
      </c>
      <c r="BL129"/>
      <c r="BM129">
        <v>0</v>
      </c>
      <c r="BN129"/>
      <c r="BO129" t="s">
        <v>5</v>
      </c>
      <c r="BP129"/>
      <c r="BQ129"/>
      <c r="BR129"/>
      <c r="BS129"/>
      <c r="BT129" t="s">
        <v>5</v>
      </c>
      <c r="BU129"/>
      <c r="BV129"/>
      <c r="BW129"/>
      <c r="BX129" t="s">
        <v>1904</v>
      </c>
      <c r="BY129" t="s">
        <v>6</v>
      </c>
      <c r="BZ129" t="s">
        <v>1197</v>
      </c>
      <c r="CA129"/>
      <c r="CB129" s="9"/>
    </row>
    <row r="130" spans="1:80" ht="15" x14ac:dyDescent="0.25">
      <c r="A130">
        <v>185</v>
      </c>
      <c r="B130" t="s">
        <v>2471</v>
      </c>
      <c r="C130" t="s">
        <v>2472</v>
      </c>
      <c r="D130" t="s">
        <v>2473</v>
      </c>
      <c r="E130">
        <v>3</v>
      </c>
      <c r="F130" t="s">
        <v>1896</v>
      </c>
      <c r="G130" t="s">
        <v>2314</v>
      </c>
      <c r="H130" t="s">
        <v>2315</v>
      </c>
      <c r="I130" t="s">
        <v>2316</v>
      </c>
      <c r="J130" t="s">
        <v>2453</v>
      </c>
      <c r="K130" t="s">
        <v>2317</v>
      </c>
      <c r="L130" t="s">
        <v>1930</v>
      </c>
      <c r="M130">
        <v>933.20196533203125</v>
      </c>
      <c r="N130" t="s">
        <v>6</v>
      </c>
      <c r="O130" t="s">
        <v>5</v>
      </c>
      <c r="P130" t="s">
        <v>5</v>
      </c>
      <c r="Q130" t="s">
        <v>5</v>
      </c>
      <c r="R130" t="s">
        <v>5</v>
      </c>
      <c r="S130" t="s">
        <v>2319</v>
      </c>
      <c r="T130" t="s">
        <v>2319</v>
      </c>
      <c r="U130" t="s">
        <v>5</v>
      </c>
      <c r="V130" t="s">
        <v>13</v>
      </c>
      <c r="W130">
        <v>50000</v>
      </c>
      <c r="X130">
        <v>50000</v>
      </c>
      <c r="Y130" t="s">
        <v>6</v>
      </c>
      <c r="Z130" t="s">
        <v>1922</v>
      </c>
      <c r="AA130">
        <v>5000</v>
      </c>
      <c r="AB130">
        <v>68.970542907714844</v>
      </c>
      <c r="AC130">
        <v>7.8149361610412598</v>
      </c>
      <c r="AD130">
        <v>4.4384528882801527E-4</v>
      </c>
      <c r="AE130">
        <v>0</v>
      </c>
      <c r="AF130">
        <v>0</v>
      </c>
      <c r="AG130">
        <v>0</v>
      </c>
      <c r="AH130">
        <v>0</v>
      </c>
      <c r="AI130">
        <v>0</v>
      </c>
      <c r="AJ130">
        <v>0</v>
      </c>
      <c r="AK130">
        <v>0</v>
      </c>
      <c r="AL130">
        <v>3</v>
      </c>
      <c r="AM130">
        <v>57</v>
      </c>
      <c r="AN130">
        <v>0</v>
      </c>
      <c r="AO130">
        <v>0</v>
      </c>
      <c r="AP130"/>
      <c r="AQ130"/>
      <c r="AR130"/>
      <c r="AS130"/>
      <c r="AT130"/>
      <c r="AU130"/>
      <c r="AV130"/>
      <c r="AW130"/>
      <c r="AX130"/>
      <c r="AY130"/>
      <c r="AZ130"/>
      <c r="BA130"/>
      <c r="BB130"/>
      <c r="BC130"/>
      <c r="BD130"/>
      <c r="BE130"/>
      <c r="BF130"/>
      <c r="BG130" t="s">
        <v>5</v>
      </c>
      <c r="BH130" t="s">
        <v>5</v>
      </c>
      <c r="BI130" t="s">
        <v>1903</v>
      </c>
      <c r="BJ130"/>
      <c r="BK130" t="s">
        <v>5</v>
      </c>
      <c r="BL130"/>
      <c r="BM130">
        <v>0</v>
      </c>
      <c r="BN130"/>
      <c r="BO130" t="s">
        <v>5</v>
      </c>
      <c r="BP130"/>
      <c r="BQ130"/>
      <c r="BR130"/>
      <c r="BS130"/>
      <c r="BT130" t="s">
        <v>5</v>
      </c>
      <c r="BU130"/>
      <c r="BV130"/>
      <c r="BW130"/>
      <c r="BX130" t="s">
        <v>1904</v>
      </c>
      <c r="BY130" t="s">
        <v>6</v>
      </c>
      <c r="BZ130" t="s">
        <v>1197</v>
      </c>
      <c r="CA130"/>
      <c r="CB130" s="9"/>
    </row>
    <row r="131" spans="1:80" ht="15" x14ac:dyDescent="0.25">
      <c r="A131">
        <v>186</v>
      </c>
      <c r="B131" t="s">
        <v>2474</v>
      </c>
      <c r="C131" t="s">
        <v>2475</v>
      </c>
      <c r="D131" t="s">
        <v>2476</v>
      </c>
      <c r="E131">
        <v>3</v>
      </c>
      <c r="F131" t="s">
        <v>1896</v>
      </c>
      <c r="G131" t="s">
        <v>2169</v>
      </c>
      <c r="H131" t="s">
        <v>2148</v>
      </c>
      <c r="I131" t="s">
        <v>2477</v>
      </c>
      <c r="J131" t="s">
        <v>2478</v>
      </c>
      <c r="K131" t="s">
        <v>2479</v>
      </c>
      <c r="L131" t="s">
        <v>2100</v>
      </c>
      <c r="M131">
        <v>8.7496404647827148</v>
      </c>
      <c r="N131" t="s">
        <v>6</v>
      </c>
      <c r="O131" t="s">
        <v>5</v>
      </c>
      <c r="P131" t="s">
        <v>5</v>
      </c>
      <c r="Q131" t="s">
        <v>5</v>
      </c>
      <c r="R131" t="s">
        <v>5</v>
      </c>
      <c r="S131" t="s">
        <v>2480</v>
      </c>
      <c r="T131" t="s">
        <v>2480</v>
      </c>
      <c r="U131" t="s">
        <v>5</v>
      </c>
      <c r="V131" t="s">
        <v>13</v>
      </c>
      <c r="W131">
        <v>60000</v>
      </c>
      <c r="X131">
        <v>60000</v>
      </c>
      <c r="Y131" t="s">
        <v>6</v>
      </c>
      <c r="Z131" t="s">
        <v>1922</v>
      </c>
      <c r="AA131">
        <v>6000</v>
      </c>
      <c r="AB131">
        <v>2.350030899047852</v>
      </c>
      <c r="AC131">
        <v>0.2556493878364563</v>
      </c>
      <c r="AD131">
        <v>0</v>
      </c>
      <c r="AE131">
        <v>140</v>
      </c>
      <c r="AF131">
        <v>151</v>
      </c>
      <c r="AG131">
        <v>128</v>
      </c>
      <c r="AH131">
        <v>112</v>
      </c>
      <c r="AI131">
        <v>207</v>
      </c>
      <c r="AJ131">
        <v>233</v>
      </c>
      <c r="AK131">
        <v>7</v>
      </c>
      <c r="AL131">
        <v>0</v>
      </c>
      <c r="AM131">
        <v>12</v>
      </c>
      <c r="AN131">
        <v>0</v>
      </c>
      <c r="AO131">
        <v>132.8009033203125</v>
      </c>
      <c r="AP131"/>
      <c r="AQ131"/>
      <c r="AR131"/>
      <c r="AS131"/>
      <c r="AT131"/>
      <c r="AU131"/>
      <c r="AV131"/>
      <c r="AW131"/>
      <c r="AX131"/>
      <c r="AY131"/>
      <c r="AZ131"/>
      <c r="BA131"/>
      <c r="BB131"/>
      <c r="BC131"/>
      <c r="BD131"/>
      <c r="BE131"/>
      <c r="BF131"/>
      <c r="BG131" t="s">
        <v>5</v>
      </c>
      <c r="BH131" t="s">
        <v>5</v>
      </c>
      <c r="BI131" t="s">
        <v>1903</v>
      </c>
      <c r="BJ131"/>
      <c r="BK131" t="s">
        <v>5</v>
      </c>
      <c r="BL131"/>
      <c r="BM131">
        <v>0</v>
      </c>
      <c r="BN131"/>
      <c r="BO131" t="s">
        <v>5</v>
      </c>
      <c r="BP131"/>
      <c r="BQ131"/>
      <c r="BR131"/>
      <c r="BS131"/>
      <c r="BT131" t="s">
        <v>5</v>
      </c>
      <c r="BU131"/>
      <c r="BV131"/>
      <c r="BW131"/>
      <c r="BX131" t="s">
        <v>1904</v>
      </c>
      <c r="BY131" t="s">
        <v>6</v>
      </c>
      <c r="BZ131" t="s">
        <v>1197</v>
      </c>
      <c r="CA131"/>
      <c r="CB131" s="9"/>
    </row>
    <row r="132" spans="1:80" ht="15" x14ac:dyDescent="0.25">
      <c r="A132">
        <v>187</v>
      </c>
      <c r="B132" t="s">
        <v>2481</v>
      </c>
      <c r="C132" t="s">
        <v>2482</v>
      </c>
      <c r="D132" t="s">
        <v>2483</v>
      </c>
      <c r="E132">
        <v>3</v>
      </c>
      <c r="F132" t="s">
        <v>1896</v>
      </c>
      <c r="G132" t="s">
        <v>2156</v>
      </c>
      <c r="H132" t="s">
        <v>2428</v>
      </c>
      <c r="I132" t="s">
        <v>2429</v>
      </c>
      <c r="J132" t="s">
        <v>2430</v>
      </c>
      <c r="K132" t="s">
        <v>2431</v>
      </c>
      <c r="L132" t="s">
        <v>1930</v>
      </c>
      <c r="M132">
        <v>1.521098375320435</v>
      </c>
      <c r="N132" t="s">
        <v>6</v>
      </c>
      <c r="O132" t="s">
        <v>5</v>
      </c>
      <c r="P132" t="s">
        <v>5</v>
      </c>
      <c r="Q132" t="s">
        <v>5</v>
      </c>
      <c r="R132" t="s">
        <v>5</v>
      </c>
      <c r="S132" t="s">
        <v>2432</v>
      </c>
      <c r="T132" t="s">
        <v>2432</v>
      </c>
      <c r="U132" t="s">
        <v>5</v>
      </c>
      <c r="V132" t="s">
        <v>13</v>
      </c>
      <c r="W132">
        <v>50000</v>
      </c>
      <c r="X132">
        <v>50000</v>
      </c>
      <c r="Y132" t="s">
        <v>6</v>
      </c>
      <c r="Z132" t="s">
        <v>1922</v>
      </c>
      <c r="AA132">
        <v>5000</v>
      </c>
      <c r="AB132">
        <v>0.22886960208415991</v>
      </c>
      <c r="AC132">
        <v>4.497259110212326E-2</v>
      </c>
      <c r="AD132">
        <v>0</v>
      </c>
      <c r="AE132">
        <v>0</v>
      </c>
      <c r="AF132">
        <v>0</v>
      </c>
      <c r="AG132">
        <v>0</v>
      </c>
      <c r="AH132">
        <v>0</v>
      </c>
      <c r="AI132">
        <v>0</v>
      </c>
      <c r="AJ132">
        <v>0</v>
      </c>
      <c r="AK132">
        <v>2</v>
      </c>
      <c r="AL132">
        <v>0</v>
      </c>
      <c r="AM132">
        <v>2</v>
      </c>
      <c r="AN132">
        <v>0</v>
      </c>
      <c r="AO132">
        <v>0</v>
      </c>
      <c r="AP132"/>
      <c r="AQ132"/>
      <c r="AR132"/>
      <c r="AS132"/>
      <c r="AT132"/>
      <c r="AU132"/>
      <c r="AV132"/>
      <c r="AW132"/>
      <c r="AX132"/>
      <c r="AY132"/>
      <c r="AZ132"/>
      <c r="BA132"/>
      <c r="BB132"/>
      <c r="BC132"/>
      <c r="BD132"/>
      <c r="BE132"/>
      <c r="BF132"/>
      <c r="BG132" t="s">
        <v>5</v>
      </c>
      <c r="BH132" t="s">
        <v>5</v>
      </c>
      <c r="BI132" t="s">
        <v>1903</v>
      </c>
      <c r="BJ132"/>
      <c r="BK132" t="s">
        <v>5</v>
      </c>
      <c r="BL132"/>
      <c r="BM132">
        <v>0</v>
      </c>
      <c r="BN132"/>
      <c r="BO132" t="s">
        <v>5</v>
      </c>
      <c r="BP132"/>
      <c r="BQ132"/>
      <c r="BR132"/>
      <c r="BS132"/>
      <c r="BT132" t="s">
        <v>5</v>
      </c>
      <c r="BU132"/>
      <c r="BV132"/>
      <c r="BW132"/>
      <c r="BX132" t="s">
        <v>1904</v>
      </c>
      <c r="BY132" t="s">
        <v>6</v>
      </c>
      <c r="BZ132" t="s">
        <v>1197</v>
      </c>
      <c r="CA132"/>
      <c r="CB132" s="9"/>
    </row>
    <row r="133" spans="1:80" ht="15" x14ac:dyDescent="0.25">
      <c r="A133">
        <v>188</v>
      </c>
      <c r="B133" t="s">
        <v>2484</v>
      </c>
      <c r="C133" t="s">
        <v>2485</v>
      </c>
      <c r="D133" t="s">
        <v>2486</v>
      </c>
      <c r="E133">
        <v>3</v>
      </c>
      <c r="F133" t="s">
        <v>1896</v>
      </c>
      <c r="G133" t="s">
        <v>2027</v>
      </c>
      <c r="H133" t="s">
        <v>1938</v>
      </c>
      <c r="I133" t="s">
        <v>2487</v>
      </c>
      <c r="J133" t="s">
        <v>2488</v>
      </c>
      <c r="K133" t="s">
        <v>2489</v>
      </c>
      <c r="L133" t="s">
        <v>1997</v>
      </c>
      <c r="M133">
        <v>1.329599022865295</v>
      </c>
      <c r="N133" t="s">
        <v>6</v>
      </c>
      <c r="O133" t="s">
        <v>5</v>
      </c>
      <c r="P133" t="s">
        <v>5</v>
      </c>
      <c r="Q133" t="s">
        <v>5</v>
      </c>
      <c r="R133" t="s">
        <v>5</v>
      </c>
      <c r="S133" t="s">
        <v>2490</v>
      </c>
      <c r="T133" t="s">
        <v>2490</v>
      </c>
      <c r="U133" t="s">
        <v>5</v>
      </c>
      <c r="V133" t="s">
        <v>4</v>
      </c>
      <c r="W133">
        <v>850000</v>
      </c>
      <c r="X133">
        <v>297500</v>
      </c>
      <c r="Y133" t="s">
        <v>6</v>
      </c>
      <c r="Z133" t="s">
        <v>1922</v>
      </c>
      <c r="AA133">
        <v>85000</v>
      </c>
      <c r="AB133">
        <v>0.1070889979600906</v>
      </c>
      <c r="AC133">
        <v>2.5769710540771481E-2</v>
      </c>
      <c r="AD133">
        <v>0</v>
      </c>
      <c r="AE133">
        <v>28</v>
      </c>
      <c r="AF133">
        <v>19</v>
      </c>
      <c r="AG133">
        <v>27</v>
      </c>
      <c r="AH133">
        <v>20</v>
      </c>
      <c r="AI133">
        <v>89</v>
      </c>
      <c r="AJ133">
        <v>89</v>
      </c>
      <c r="AK133">
        <v>0</v>
      </c>
      <c r="AL133">
        <v>1</v>
      </c>
      <c r="AM133">
        <v>2</v>
      </c>
      <c r="AN133">
        <v>0</v>
      </c>
      <c r="AO133">
        <v>28.490390777587891</v>
      </c>
      <c r="AP133"/>
      <c r="AQ133"/>
      <c r="AR133"/>
      <c r="AS133"/>
      <c r="AT133"/>
      <c r="AU133"/>
      <c r="AV133"/>
      <c r="AW133"/>
      <c r="AX133"/>
      <c r="AY133"/>
      <c r="AZ133"/>
      <c r="BA133"/>
      <c r="BB133"/>
      <c r="BC133"/>
      <c r="BD133"/>
      <c r="BE133"/>
      <c r="BF133"/>
      <c r="BG133" t="s">
        <v>5</v>
      </c>
      <c r="BH133" t="s">
        <v>5</v>
      </c>
      <c r="BI133" t="s">
        <v>1903</v>
      </c>
      <c r="BJ133"/>
      <c r="BK133" t="s">
        <v>5</v>
      </c>
      <c r="BL133"/>
      <c r="BM133">
        <v>0</v>
      </c>
      <c r="BN133"/>
      <c r="BO133" t="s">
        <v>5</v>
      </c>
      <c r="BP133"/>
      <c r="BQ133"/>
      <c r="BR133"/>
      <c r="BS133"/>
      <c r="BT133" t="s">
        <v>5</v>
      </c>
      <c r="BU133"/>
      <c r="BV133"/>
      <c r="BW133"/>
      <c r="BX133" t="s">
        <v>1904</v>
      </c>
      <c r="BY133" t="s">
        <v>6</v>
      </c>
      <c r="BZ133" t="s">
        <v>1197</v>
      </c>
      <c r="CA133"/>
      <c r="CB133" s="9"/>
    </row>
    <row r="134" spans="1:80" ht="15" x14ac:dyDescent="0.25">
      <c r="A134">
        <v>189</v>
      </c>
      <c r="B134" t="s">
        <v>2491</v>
      </c>
      <c r="C134" t="s">
        <v>2492</v>
      </c>
      <c r="D134" t="s">
        <v>2493</v>
      </c>
      <c r="E134">
        <v>3</v>
      </c>
      <c r="F134" t="s">
        <v>1896</v>
      </c>
      <c r="G134" t="s">
        <v>2027</v>
      </c>
      <c r="H134" t="s">
        <v>2494</v>
      </c>
      <c r="I134" t="s">
        <v>2495</v>
      </c>
      <c r="J134" t="s">
        <v>2496</v>
      </c>
      <c r="K134" t="s">
        <v>2497</v>
      </c>
      <c r="L134" t="s">
        <v>2498</v>
      </c>
      <c r="M134">
        <v>42.660682678222663</v>
      </c>
      <c r="N134" t="s">
        <v>6</v>
      </c>
      <c r="O134" t="s">
        <v>5</v>
      </c>
      <c r="P134" t="s">
        <v>5</v>
      </c>
      <c r="Q134" t="s">
        <v>5</v>
      </c>
      <c r="R134" t="s">
        <v>5</v>
      </c>
      <c r="S134" t="s">
        <v>2031</v>
      </c>
      <c r="T134" t="s">
        <v>2031</v>
      </c>
      <c r="U134" t="s">
        <v>5</v>
      </c>
      <c r="V134" t="s">
        <v>50</v>
      </c>
      <c r="W134">
        <v>200000</v>
      </c>
      <c r="X134">
        <v>200000</v>
      </c>
      <c r="Y134" t="s">
        <v>6</v>
      </c>
      <c r="Z134" t="s">
        <v>1922</v>
      </c>
      <c r="AA134">
        <v>20000</v>
      </c>
      <c r="AB134">
        <v>14.456130027771</v>
      </c>
      <c r="AC134">
        <v>1.9500570297241211</v>
      </c>
      <c r="AD134">
        <v>4.0355129241943359</v>
      </c>
      <c r="AE134">
        <v>314</v>
      </c>
      <c r="AF134">
        <v>754</v>
      </c>
      <c r="AG134">
        <v>301</v>
      </c>
      <c r="AH134">
        <v>1240</v>
      </c>
      <c r="AI134">
        <v>3245</v>
      </c>
      <c r="AJ134">
        <v>3793</v>
      </c>
      <c r="AK134">
        <v>18</v>
      </c>
      <c r="AL134">
        <v>7</v>
      </c>
      <c r="AM134">
        <v>32</v>
      </c>
      <c r="AN134">
        <v>0</v>
      </c>
      <c r="AO134">
        <v>868.67181396484375</v>
      </c>
      <c r="AP134"/>
      <c r="AQ134"/>
      <c r="AR134"/>
      <c r="AS134"/>
      <c r="AT134"/>
      <c r="AU134"/>
      <c r="AV134"/>
      <c r="AW134"/>
      <c r="AX134"/>
      <c r="AY134"/>
      <c r="AZ134"/>
      <c r="BA134"/>
      <c r="BB134"/>
      <c r="BC134"/>
      <c r="BD134"/>
      <c r="BE134"/>
      <c r="BF134"/>
      <c r="BG134" t="s">
        <v>5</v>
      </c>
      <c r="BH134" t="s">
        <v>5</v>
      </c>
      <c r="BI134" t="s">
        <v>1903</v>
      </c>
      <c r="BJ134"/>
      <c r="BK134" t="s">
        <v>5</v>
      </c>
      <c r="BL134"/>
      <c r="BM134">
        <v>0</v>
      </c>
      <c r="BN134"/>
      <c r="BO134" t="s">
        <v>5</v>
      </c>
      <c r="BP134"/>
      <c r="BQ134"/>
      <c r="BR134"/>
      <c r="BS134"/>
      <c r="BT134" t="s">
        <v>5</v>
      </c>
      <c r="BU134"/>
      <c r="BV134"/>
      <c r="BW134"/>
      <c r="BX134" t="s">
        <v>1904</v>
      </c>
      <c r="BY134" t="s">
        <v>6</v>
      </c>
      <c r="BZ134" t="s">
        <v>1197</v>
      </c>
      <c r="CA134"/>
      <c r="CB134" s="9"/>
    </row>
    <row r="135" spans="1:80" ht="15" x14ac:dyDescent="0.25">
      <c r="A135">
        <v>190</v>
      </c>
      <c r="B135" t="s">
        <v>2499</v>
      </c>
      <c r="C135" t="s">
        <v>2500</v>
      </c>
      <c r="D135" t="s">
        <v>2501</v>
      </c>
      <c r="E135">
        <v>3</v>
      </c>
      <c r="F135" t="s">
        <v>1896</v>
      </c>
      <c r="G135" t="s">
        <v>2502</v>
      </c>
      <c r="H135" t="s">
        <v>2120</v>
      </c>
      <c r="I135" t="s">
        <v>2121</v>
      </c>
      <c r="J135" t="s">
        <v>2503</v>
      </c>
      <c r="K135" t="s">
        <v>2504</v>
      </c>
      <c r="L135" t="s">
        <v>1913</v>
      </c>
      <c r="M135">
        <v>4.984379768371582</v>
      </c>
      <c r="N135" t="s">
        <v>6</v>
      </c>
      <c r="O135" t="s">
        <v>5</v>
      </c>
      <c r="P135" t="s">
        <v>5</v>
      </c>
      <c r="Q135" t="s">
        <v>5</v>
      </c>
      <c r="R135" t="s">
        <v>5</v>
      </c>
      <c r="S135" t="s">
        <v>2505</v>
      </c>
      <c r="T135" t="s">
        <v>2505</v>
      </c>
      <c r="U135" t="s">
        <v>5</v>
      </c>
      <c r="V135" t="s">
        <v>50</v>
      </c>
      <c r="W135">
        <v>100000</v>
      </c>
      <c r="X135">
        <v>100000</v>
      </c>
      <c r="Y135" t="s">
        <v>6</v>
      </c>
      <c r="Z135" t="s">
        <v>1922</v>
      </c>
      <c r="AA135">
        <v>10000</v>
      </c>
      <c r="AB135">
        <v>0.46326220035552979</v>
      </c>
      <c r="AC135">
        <v>0.1140656024217606</v>
      </c>
      <c r="AD135">
        <v>0</v>
      </c>
      <c r="AE135">
        <v>10</v>
      </c>
      <c r="AF135">
        <v>8</v>
      </c>
      <c r="AG135">
        <v>2</v>
      </c>
      <c r="AH135">
        <v>8</v>
      </c>
      <c r="AI135">
        <v>4</v>
      </c>
      <c r="AJ135">
        <v>11</v>
      </c>
      <c r="AK135">
        <v>0</v>
      </c>
      <c r="AL135">
        <v>0</v>
      </c>
      <c r="AM135">
        <v>0</v>
      </c>
      <c r="AN135">
        <v>0</v>
      </c>
      <c r="AO135">
        <v>208.12260437011719</v>
      </c>
      <c r="AP135"/>
      <c r="AQ135"/>
      <c r="AR135"/>
      <c r="AS135"/>
      <c r="AT135"/>
      <c r="AU135"/>
      <c r="AV135"/>
      <c r="AW135"/>
      <c r="AX135"/>
      <c r="AY135"/>
      <c r="AZ135"/>
      <c r="BA135"/>
      <c r="BB135"/>
      <c r="BC135"/>
      <c r="BD135"/>
      <c r="BE135"/>
      <c r="BF135"/>
      <c r="BG135" t="s">
        <v>5</v>
      </c>
      <c r="BH135" t="s">
        <v>5</v>
      </c>
      <c r="BI135" t="s">
        <v>1903</v>
      </c>
      <c r="BJ135"/>
      <c r="BK135" t="s">
        <v>5</v>
      </c>
      <c r="BL135"/>
      <c r="BM135">
        <v>0</v>
      </c>
      <c r="BN135"/>
      <c r="BO135" t="s">
        <v>5</v>
      </c>
      <c r="BP135"/>
      <c r="BQ135"/>
      <c r="BR135"/>
      <c r="BS135"/>
      <c r="BT135" t="s">
        <v>5</v>
      </c>
      <c r="BU135"/>
      <c r="BV135"/>
      <c r="BW135"/>
      <c r="BX135" t="s">
        <v>1904</v>
      </c>
      <c r="BY135" t="s">
        <v>6</v>
      </c>
      <c r="BZ135" t="s">
        <v>1197</v>
      </c>
      <c r="CA135"/>
      <c r="CB135" s="9"/>
    </row>
    <row r="136" spans="1:80" ht="15" x14ac:dyDescent="0.25">
      <c r="A136">
        <v>191</v>
      </c>
      <c r="B136" t="s">
        <v>2506</v>
      </c>
      <c r="C136" t="s">
        <v>2507</v>
      </c>
      <c r="D136" t="s">
        <v>2501</v>
      </c>
      <c r="E136">
        <v>3</v>
      </c>
      <c r="F136" t="s">
        <v>1896</v>
      </c>
      <c r="G136" t="s">
        <v>2508</v>
      </c>
      <c r="H136" t="s">
        <v>2509</v>
      </c>
      <c r="I136" t="s">
        <v>2510</v>
      </c>
      <c r="J136" t="s">
        <v>2511</v>
      </c>
      <c r="K136" t="s">
        <v>2512</v>
      </c>
      <c r="L136" t="s">
        <v>1913</v>
      </c>
      <c r="M136">
        <v>1.5836373567581179</v>
      </c>
      <c r="N136" t="s">
        <v>6</v>
      </c>
      <c r="O136" t="s">
        <v>5</v>
      </c>
      <c r="P136" t="s">
        <v>5</v>
      </c>
      <c r="Q136" t="s">
        <v>5</v>
      </c>
      <c r="R136" t="s">
        <v>5</v>
      </c>
      <c r="S136" t="s">
        <v>2513</v>
      </c>
      <c r="T136" t="s">
        <v>2513</v>
      </c>
      <c r="U136" t="s">
        <v>5</v>
      </c>
      <c r="V136" t="s">
        <v>50</v>
      </c>
      <c r="W136">
        <v>100000</v>
      </c>
      <c r="X136">
        <v>100000</v>
      </c>
      <c r="Y136" t="s">
        <v>6</v>
      </c>
      <c r="Z136" t="s">
        <v>1922</v>
      </c>
      <c r="AA136">
        <v>10000</v>
      </c>
      <c r="AB136">
        <v>0.23776780068874359</v>
      </c>
      <c r="AC136">
        <v>2.818337082862854E-2</v>
      </c>
      <c r="AD136">
        <v>7.6462281867861748E-3</v>
      </c>
      <c r="AE136">
        <v>4</v>
      </c>
      <c r="AF136">
        <v>4</v>
      </c>
      <c r="AG136">
        <v>3</v>
      </c>
      <c r="AH136">
        <v>1</v>
      </c>
      <c r="AI136">
        <v>3</v>
      </c>
      <c r="AJ136">
        <v>3</v>
      </c>
      <c r="AK136">
        <v>1</v>
      </c>
      <c r="AL136">
        <v>1</v>
      </c>
      <c r="AM136">
        <v>3</v>
      </c>
      <c r="AN136">
        <v>0</v>
      </c>
      <c r="AO136">
        <v>50.739658355712891</v>
      </c>
      <c r="AP136"/>
      <c r="AQ136"/>
      <c r="AR136"/>
      <c r="AS136"/>
      <c r="AT136"/>
      <c r="AU136"/>
      <c r="AV136"/>
      <c r="AW136"/>
      <c r="AX136"/>
      <c r="AY136"/>
      <c r="AZ136"/>
      <c r="BA136"/>
      <c r="BB136"/>
      <c r="BC136"/>
      <c r="BD136"/>
      <c r="BE136"/>
      <c r="BF136"/>
      <c r="BG136" t="s">
        <v>5</v>
      </c>
      <c r="BH136" t="s">
        <v>5</v>
      </c>
      <c r="BI136" t="s">
        <v>1903</v>
      </c>
      <c r="BJ136"/>
      <c r="BK136" t="s">
        <v>5</v>
      </c>
      <c r="BL136"/>
      <c r="BM136">
        <v>0</v>
      </c>
      <c r="BN136"/>
      <c r="BO136" t="s">
        <v>5</v>
      </c>
      <c r="BP136"/>
      <c r="BQ136"/>
      <c r="BR136"/>
      <c r="BS136"/>
      <c r="BT136" t="s">
        <v>5</v>
      </c>
      <c r="BU136"/>
      <c r="BV136"/>
      <c r="BW136"/>
      <c r="BX136" t="s">
        <v>1904</v>
      </c>
      <c r="BY136" t="s">
        <v>6</v>
      </c>
      <c r="BZ136" t="s">
        <v>1197</v>
      </c>
      <c r="CA136"/>
      <c r="CB136" s="9"/>
    </row>
    <row r="137" spans="1:80" ht="15" x14ac:dyDescent="0.25">
      <c r="A137">
        <v>192</v>
      </c>
      <c r="B137" t="s">
        <v>2514</v>
      </c>
      <c r="C137" t="s">
        <v>2515</v>
      </c>
      <c r="D137" t="s">
        <v>2501</v>
      </c>
      <c r="E137">
        <v>3</v>
      </c>
      <c r="F137" t="s">
        <v>1896</v>
      </c>
      <c r="G137" t="s">
        <v>2516</v>
      </c>
      <c r="H137" t="s">
        <v>2517</v>
      </c>
      <c r="I137" t="s">
        <v>2518</v>
      </c>
      <c r="J137" t="s">
        <v>2519</v>
      </c>
      <c r="K137" t="s">
        <v>2520</v>
      </c>
      <c r="L137" t="s">
        <v>1913</v>
      </c>
      <c r="M137">
        <v>5.1499824523925781</v>
      </c>
      <c r="N137" t="s">
        <v>6</v>
      </c>
      <c r="O137" t="s">
        <v>5</v>
      </c>
      <c r="P137" t="s">
        <v>5</v>
      </c>
      <c r="Q137" t="s">
        <v>5</v>
      </c>
      <c r="R137" t="s">
        <v>5</v>
      </c>
      <c r="S137" t="s">
        <v>2521</v>
      </c>
      <c r="T137" t="s">
        <v>2521</v>
      </c>
      <c r="U137" t="s">
        <v>5</v>
      </c>
      <c r="V137" t="s">
        <v>50</v>
      </c>
      <c r="W137">
        <v>100000</v>
      </c>
      <c r="X137">
        <v>100000</v>
      </c>
      <c r="Y137" t="s">
        <v>6</v>
      </c>
      <c r="Z137" t="s">
        <v>1922</v>
      </c>
      <c r="AA137">
        <v>10000</v>
      </c>
      <c r="AB137">
        <v>0.82182848453521729</v>
      </c>
      <c r="AC137">
        <v>9.1553092002868652E-2</v>
      </c>
      <c r="AD137">
        <v>0</v>
      </c>
      <c r="AE137">
        <v>6</v>
      </c>
      <c r="AF137">
        <v>3</v>
      </c>
      <c r="AG137">
        <v>4</v>
      </c>
      <c r="AH137">
        <v>2</v>
      </c>
      <c r="AI137">
        <v>14</v>
      </c>
      <c r="AJ137">
        <v>14</v>
      </c>
      <c r="AK137">
        <v>0</v>
      </c>
      <c r="AL137">
        <v>0</v>
      </c>
      <c r="AM137">
        <v>2</v>
      </c>
      <c r="AN137">
        <v>0</v>
      </c>
      <c r="AO137">
        <v>363.41070556640619</v>
      </c>
      <c r="AP137"/>
      <c r="AQ137"/>
      <c r="AR137"/>
      <c r="AS137"/>
      <c r="AT137"/>
      <c r="AU137"/>
      <c r="AV137"/>
      <c r="AW137"/>
      <c r="AX137"/>
      <c r="AY137"/>
      <c r="AZ137"/>
      <c r="BA137"/>
      <c r="BB137"/>
      <c r="BC137"/>
      <c r="BD137"/>
      <c r="BE137"/>
      <c r="BF137"/>
      <c r="BG137" t="s">
        <v>5</v>
      </c>
      <c r="BH137" t="s">
        <v>5</v>
      </c>
      <c r="BI137" t="s">
        <v>1903</v>
      </c>
      <c r="BJ137"/>
      <c r="BK137" t="s">
        <v>5</v>
      </c>
      <c r="BL137"/>
      <c r="BM137">
        <v>0</v>
      </c>
      <c r="BN137"/>
      <c r="BO137" t="s">
        <v>5</v>
      </c>
      <c r="BP137"/>
      <c r="BQ137"/>
      <c r="BR137"/>
      <c r="BS137"/>
      <c r="BT137" t="s">
        <v>5</v>
      </c>
      <c r="BU137"/>
      <c r="BV137"/>
      <c r="BW137"/>
      <c r="BX137" t="s">
        <v>1904</v>
      </c>
      <c r="BY137" t="s">
        <v>6</v>
      </c>
      <c r="BZ137" t="s">
        <v>1197</v>
      </c>
      <c r="CA137"/>
      <c r="CB137" s="9"/>
    </row>
    <row r="138" spans="1:80" ht="15" x14ac:dyDescent="0.25">
      <c r="A138">
        <v>193</v>
      </c>
      <c r="B138" t="s">
        <v>2522</v>
      </c>
      <c r="C138" t="s">
        <v>2523</v>
      </c>
      <c r="D138" t="s">
        <v>2501</v>
      </c>
      <c r="E138">
        <v>3</v>
      </c>
      <c r="F138" t="s">
        <v>1896</v>
      </c>
      <c r="G138" t="s">
        <v>2427</v>
      </c>
      <c r="H138" t="s">
        <v>2428</v>
      </c>
      <c r="I138" t="s">
        <v>2524</v>
      </c>
      <c r="J138" t="s">
        <v>2525</v>
      </c>
      <c r="K138" t="s">
        <v>2526</v>
      </c>
      <c r="L138" t="s">
        <v>1913</v>
      </c>
      <c r="M138">
        <v>1.531737327575684</v>
      </c>
      <c r="N138" t="s">
        <v>6</v>
      </c>
      <c r="O138" t="s">
        <v>5</v>
      </c>
      <c r="P138" t="s">
        <v>5</v>
      </c>
      <c r="Q138" t="s">
        <v>5</v>
      </c>
      <c r="R138" t="s">
        <v>5</v>
      </c>
      <c r="S138" t="s">
        <v>2527</v>
      </c>
      <c r="T138" t="s">
        <v>2527</v>
      </c>
      <c r="U138" t="s">
        <v>5</v>
      </c>
      <c r="V138" t="s">
        <v>50</v>
      </c>
      <c r="W138">
        <v>100000</v>
      </c>
      <c r="X138">
        <v>100000</v>
      </c>
      <c r="Y138" t="s">
        <v>6</v>
      </c>
      <c r="Z138" t="s">
        <v>1922</v>
      </c>
      <c r="AA138">
        <v>10000</v>
      </c>
      <c r="AB138">
        <v>0.1184443011879921</v>
      </c>
      <c r="AC138">
        <v>2.5571649894118309E-2</v>
      </c>
      <c r="AD138">
        <v>0</v>
      </c>
      <c r="AE138">
        <v>0</v>
      </c>
      <c r="AF138">
        <v>0</v>
      </c>
      <c r="AG138">
        <v>0</v>
      </c>
      <c r="AH138">
        <v>0</v>
      </c>
      <c r="AI138">
        <v>0</v>
      </c>
      <c r="AJ138">
        <v>0</v>
      </c>
      <c r="AK138">
        <v>0</v>
      </c>
      <c r="AL138">
        <v>0</v>
      </c>
      <c r="AM138">
        <v>2</v>
      </c>
      <c r="AN138">
        <v>0</v>
      </c>
      <c r="AO138">
        <v>0</v>
      </c>
      <c r="AP138"/>
      <c r="AQ138"/>
      <c r="AR138"/>
      <c r="AS138"/>
      <c r="AT138"/>
      <c r="AU138"/>
      <c r="AV138"/>
      <c r="AW138"/>
      <c r="AX138"/>
      <c r="AY138"/>
      <c r="AZ138"/>
      <c r="BA138"/>
      <c r="BB138"/>
      <c r="BC138"/>
      <c r="BD138"/>
      <c r="BE138"/>
      <c r="BF138"/>
      <c r="BG138" t="s">
        <v>5</v>
      </c>
      <c r="BH138" t="s">
        <v>5</v>
      </c>
      <c r="BI138" t="s">
        <v>1903</v>
      </c>
      <c r="BJ138"/>
      <c r="BK138" t="s">
        <v>5</v>
      </c>
      <c r="BL138"/>
      <c r="BM138">
        <v>0</v>
      </c>
      <c r="BN138"/>
      <c r="BO138" t="s">
        <v>5</v>
      </c>
      <c r="BP138"/>
      <c r="BQ138"/>
      <c r="BR138"/>
      <c r="BS138"/>
      <c r="BT138" t="s">
        <v>5</v>
      </c>
      <c r="BU138"/>
      <c r="BV138"/>
      <c r="BW138"/>
      <c r="BX138" t="s">
        <v>1904</v>
      </c>
      <c r="BY138" t="s">
        <v>6</v>
      </c>
      <c r="BZ138" t="s">
        <v>1197</v>
      </c>
      <c r="CA138"/>
      <c r="CB138" s="9"/>
    </row>
    <row r="139" spans="1:80" ht="15" x14ac:dyDescent="0.25">
      <c r="A139">
        <v>194</v>
      </c>
      <c r="B139" t="s">
        <v>2528</v>
      </c>
      <c r="C139" t="s">
        <v>2529</v>
      </c>
      <c r="D139" t="s">
        <v>2501</v>
      </c>
      <c r="E139">
        <v>3</v>
      </c>
      <c r="F139" t="s">
        <v>1896</v>
      </c>
      <c r="G139" t="s">
        <v>2502</v>
      </c>
      <c r="H139" t="s">
        <v>2530</v>
      </c>
      <c r="I139" t="s">
        <v>2531</v>
      </c>
      <c r="J139" t="s">
        <v>2532</v>
      </c>
      <c r="K139" t="s">
        <v>2533</v>
      </c>
      <c r="L139" t="s">
        <v>1913</v>
      </c>
      <c r="M139">
        <v>3.118697881698608</v>
      </c>
      <c r="N139" t="s">
        <v>6</v>
      </c>
      <c r="O139" t="s">
        <v>5</v>
      </c>
      <c r="P139" t="s">
        <v>5</v>
      </c>
      <c r="Q139" t="s">
        <v>5</v>
      </c>
      <c r="R139" t="s">
        <v>5</v>
      </c>
      <c r="S139" t="s">
        <v>2534</v>
      </c>
      <c r="T139" t="s">
        <v>2534</v>
      </c>
      <c r="U139" t="s">
        <v>5</v>
      </c>
      <c r="V139" t="s">
        <v>50</v>
      </c>
      <c r="W139">
        <v>100000</v>
      </c>
      <c r="X139">
        <v>100000</v>
      </c>
      <c r="Y139" t="s">
        <v>6</v>
      </c>
      <c r="Z139" t="s">
        <v>1922</v>
      </c>
      <c r="AA139">
        <v>10000</v>
      </c>
      <c r="AB139">
        <v>0.36969149112701422</v>
      </c>
      <c r="AC139">
        <v>6.6343769431114197E-2</v>
      </c>
      <c r="AD139">
        <v>6.6103260032832623E-3</v>
      </c>
      <c r="AE139">
        <v>13</v>
      </c>
      <c r="AF139">
        <v>10</v>
      </c>
      <c r="AG139">
        <v>8</v>
      </c>
      <c r="AH139">
        <v>4</v>
      </c>
      <c r="AI139">
        <v>15</v>
      </c>
      <c r="AJ139">
        <v>15</v>
      </c>
      <c r="AK139">
        <v>0</v>
      </c>
      <c r="AL139">
        <v>0</v>
      </c>
      <c r="AM139">
        <v>2</v>
      </c>
      <c r="AN139">
        <v>0</v>
      </c>
      <c r="AO139">
        <v>94.386093139648438</v>
      </c>
      <c r="AP139"/>
      <c r="AQ139"/>
      <c r="AR139"/>
      <c r="AS139"/>
      <c r="AT139"/>
      <c r="AU139"/>
      <c r="AV139"/>
      <c r="AW139"/>
      <c r="AX139"/>
      <c r="AY139"/>
      <c r="AZ139"/>
      <c r="BA139"/>
      <c r="BB139"/>
      <c r="BC139"/>
      <c r="BD139"/>
      <c r="BE139"/>
      <c r="BF139"/>
      <c r="BG139" t="s">
        <v>5</v>
      </c>
      <c r="BH139" t="s">
        <v>5</v>
      </c>
      <c r="BI139" t="s">
        <v>1903</v>
      </c>
      <c r="BJ139"/>
      <c r="BK139" t="s">
        <v>5</v>
      </c>
      <c r="BL139"/>
      <c r="BM139">
        <v>0</v>
      </c>
      <c r="BN139"/>
      <c r="BO139" t="s">
        <v>5</v>
      </c>
      <c r="BP139"/>
      <c r="BQ139"/>
      <c r="BR139"/>
      <c r="BS139"/>
      <c r="BT139" t="s">
        <v>5</v>
      </c>
      <c r="BU139"/>
      <c r="BV139"/>
      <c r="BW139"/>
      <c r="BX139" t="s">
        <v>1904</v>
      </c>
      <c r="BY139" t="s">
        <v>6</v>
      </c>
      <c r="BZ139" t="s">
        <v>1197</v>
      </c>
      <c r="CA139"/>
      <c r="CB139" s="9"/>
    </row>
    <row r="140" spans="1:80" ht="15" x14ac:dyDescent="0.25">
      <c r="A140">
        <v>195</v>
      </c>
      <c r="B140" t="s">
        <v>2535</v>
      </c>
      <c r="C140" t="s">
        <v>2536</v>
      </c>
      <c r="D140" t="s">
        <v>2501</v>
      </c>
      <c r="E140">
        <v>3</v>
      </c>
      <c r="F140" t="s">
        <v>1896</v>
      </c>
      <c r="G140" t="s">
        <v>73</v>
      </c>
      <c r="H140" t="s">
        <v>2148</v>
      </c>
      <c r="I140" t="s">
        <v>2537</v>
      </c>
      <c r="J140" t="s">
        <v>2538</v>
      </c>
      <c r="K140" t="s">
        <v>2539</v>
      </c>
      <c r="L140" t="s">
        <v>1913</v>
      </c>
      <c r="M140">
        <v>1.1369413137435911</v>
      </c>
      <c r="N140" t="s">
        <v>6</v>
      </c>
      <c r="O140" t="s">
        <v>5</v>
      </c>
      <c r="P140" t="s">
        <v>5</v>
      </c>
      <c r="Q140" t="s">
        <v>5</v>
      </c>
      <c r="R140" t="s">
        <v>5</v>
      </c>
      <c r="S140" t="s">
        <v>2540</v>
      </c>
      <c r="T140" t="s">
        <v>2540</v>
      </c>
      <c r="U140" t="s">
        <v>5</v>
      </c>
      <c r="V140" t="s">
        <v>50</v>
      </c>
      <c r="W140">
        <v>100000</v>
      </c>
      <c r="X140">
        <v>100000</v>
      </c>
      <c r="Y140" t="s">
        <v>6</v>
      </c>
      <c r="Z140" t="s">
        <v>1922</v>
      </c>
      <c r="AA140">
        <v>10000</v>
      </c>
      <c r="AB140">
        <v>0.11969749629497529</v>
      </c>
      <c r="AC140">
        <v>2.756581082940102E-2</v>
      </c>
      <c r="AD140">
        <v>0</v>
      </c>
      <c r="AE140">
        <v>5</v>
      </c>
      <c r="AF140">
        <v>6</v>
      </c>
      <c r="AG140">
        <v>4</v>
      </c>
      <c r="AH140">
        <v>2</v>
      </c>
      <c r="AI140">
        <v>3</v>
      </c>
      <c r="AJ140">
        <v>3</v>
      </c>
      <c r="AK140">
        <v>0</v>
      </c>
      <c r="AL140">
        <v>0</v>
      </c>
      <c r="AM140">
        <v>0</v>
      </c>
      <c r="AN140">
        <v>0</v>
      </c>
      <c r="AO140">
        <v>19.52272987365723</v>
      </c>
      <c r="AP140"/>
      <c r="AQ140"/>
      <c r="AR140"/>
      <c r="AS140"/>
      <c r="AT140"/>
      <c r="AU140"/>
      <c r="AV140"/>
      <c r="AW140"/>
      <c r="AX140"/>
      <c r="AY140"/>
      <c r="AZ140"/>
      <c r="BA140"/>
      <c r="BB140"/>
      <c r="BC140"/>
      <c r="BD140"/>
      <c r="BE140"/>
      <c r="BF140"/>
      <c r="BG140" t="s">
        <v>5</v>
      </c>
      <c r="BH140" t="s">
        <v>5</v>
      </c>
      <c r="BI140" t="s">
        <v>1903</v>
      </c>
      <c r="BJ140"/>
      <c r="BK140" t="s">
        <v>5</v>
      </c>
      <c r="BL140"/>
      <c r="BM140">
        <v>0</v>
      </c>
      <c r="BN140"/>
      <c r="BO140" t="s">
        <v>5</v>
      </c>
      <c r="BP140"/>
      <c r="BQ140"/>
      <c r="BR140"/>
      <c r="BS140"/>
      <c r="BT140" t="s">
        <v>5</v>
      </c>
      <c r="BU140"/>
      <c r="BV140"/>
      <c r="BW140"/>
      <c r="BX140" t="s">
        <v>1904</v>
      </c>
      <c r="BY140" t="s">
        <v>6</v>
      </c>
      <c r="BZ140" t="s">
        <v>1197</v>
      </c>
      <c r="CA140"/>
      <c r="CB140" s="9"/>
    </row>
    <row r="141" spans="1:80" ht="15" x14ac:dyDescent="0.25">
      <c r="A141">
        <v>196</v>
      </c>
      <c r="B141" t="s">
        <v>2541</v>
      </c>
      <c r="C141" t="s">
        <v>2542</v>
      </c>
      <c r="D141" t="s">
        <v>2501</v>
      </c>
      <c r="E141">
        <v>3</v>
      </c>
      <c r="F141" t="s">
        <v>1896</v>
      </c>
      <c r="G141" t="s">
        <v>2356</v>
      </c>
      <c r="H141" t="s">
        <v>2530</v>
      </c>
      <c r="I141" t="s">
        <v>2543</v>
      </c>
      <c r="J141" t="s">
        <v>2068</v>
      </c>
      <c r="K141" t="s">
        <v>2544</v>
      </c>
      <c r="L141" t="s">
        <v>1913</v>
      </c>
      <c r="M141">
        <v>0.14401854574680331</v>
      </c>
      <c r="N141" t="s">
        <v>6</v>
      </c>
      <c r="O141" t="s">
        <v>5</v>
      </c>
      <c r="P141" t="s">
        <v>5</v>
      </c>
      <c r="Q141" t="s">
        <v>5</v>
      </c>
      <c r="R141" t="s">
        <v>5</v>
      </c>
      <c r="S141" t="s">
        <v>2545</v>
      </c>
      <c r="T141" t="s">
        <v>2545</v>
      </c>
      <c r="U141" t="s">
        <v>5</v>
      </c>
      <c r="V141" t="s">
        <v>50</v>
      </c>
      <c r="W141">
        <v>100000</v>
      </c>
      <c r="X141">
        <v>100000</v>
      </c>
      <c r="Y141" t="s">
        <v>6</v>
      </c>
      <c r="Z141" t="s">
        <v>1922</v>
      </c>
      <c r="AA141">
        <v>10000</v>
      </c>
      <c r="AB141">
        <v>8.8149617658928037E-4</v>
      </c>
      <c r="AC141">
        <v>3.4450969542376702E-4</v>
      </c>
      <c r="AD141">
        <v>0</v>
      </c>
      <c r="AE141">
        <v>0</v>
      </c>
      <c r="AF141">
        <v>0</v>
      </c>
      <c r="AG141">
        <v>0</v>
      </c>
      <c r="AH141">
        <v>0</v>
      </c>
      <c r="AI141">
        <v>0</v>
      </c>
      <c r="AJ141">
        <v>0</v>
      </c>
      <c r="AK141">
        <v>0</v>
      </c>
      <c r="AL141">
        <v>0</v>
      </c>
      <c r="AM141">
        <v>0</v>
      </c>
      <c r="AN141">
        <v>0</v>
      </c>
      <c r="AO141">
        <v>0.56415760517120361</v>
      </c>
      <c r="AP141"/>
      <c r="AQ141"/>
      <c r="AR141"/>
      <c r="AS141"/>
      <c r="AT141"/>
      <c r="AU141"/>
      <c r="AV141"/>
      <c r="AW141"/>
      <c r="AX141"/>
      <c r="AY141"/>
      <c r="AZ141"/>
      <c r="BA141"/>
      <c r="BB141"/>
      <c r="BC141"/>
      <c r="BD141"/>
      <c r="BE141"/>
      <c r="BF141"/>
      <c r="BG141" t="s">
        <v>5</v>
      </c>
      <c r="BH141" t="s">
        <v>5</v>
      </c>
      <c r="BI141" t="s">
        <v>1903</v>
      </c>
      <c r="BJ141"/>
      <c r="BK141" t="s">
        <v>5</v>
      </c>
      <c r="BL141"/>
      <c r="BM141">
        <v>0</v>
      </c>
      <c r="BN141"/>
      <c r="BO141" t="s">
        <v>5</v>
      </c>
      <c r="BP141"/>
      <c r="BQ141"/>
      <c r="BR141"/>
      <c r="BS141"/>
      <c r="BT141" t="s">
        <v>5</v>
      </c>
      <c r="BU141"/>
      <c r="BV141"/>
      <c r="BW141"/>
      <c r="BX141" t="s">
        <v>1904</v>
      </c>
      <c r="BY141" t="s">
        <v>6</v>
      </c>
      <c r="BZ141" t="s">
        <v>1197</v>
      </c>
      <c r="CA141"/>
      <c r="CB141" s="9"/>
    </row>
    <row r="142" spans="1:80" ht="15" x14ac:dyDescent="0.25">
      <c r="A142">
        <v>197</v>
      </c>
      <c r="B142" t="s">
        <v>2546</v>
      </c>
      <c r="C142" t="s">
        <v>2547</v>
      </c>
      <c r="D142" t="s">
        <v>2501</v>
      </c>
      <c r="E142">
        <v>3</v>
      </c>
      <c r="F142" t="s">
        <v>1896</v>
      </c>
      <c r="G142" t="s">
        <v>2356</v>
      </c>
      <c r="H142" t="s">
        <v>2548</v>
      </c>
      <c r="I142" t="s">
        <v>2549</v>
      </c>
      <c r="J142" t="s">
        <v>2550</v>
      </c>
      <c r="K142" t="s">
        <v>2551</v>
      </c>
      <c r="L142" t="s">
        <v>1913</v>
      </c>
      <c r="M142">
        <v>1.6062086820602419</v>
      </c>
      <c r="N142" t="s">
        <v>6</v>
      </c>
      <c r="O142" t="s">
        <v>5</v>
      </c>
      <c r="P142" t="s">
        <v>5</v>
      </c>
      <c r="Q142" t="s">
        <v>5</v>
      </c>
      <c r="R142" t="s">
        <v>5</v>
      </c>
      <c r="S142" t="s">
        <v>2552</v>
      </c>
      <c r="T142" t="s">
        <v>2552</v>
      </c>
      <c r="U142" t="s">
        <v>5</v>
      </c>
      <c r="V142" t="s">
        <v>50</v>
      </c>
      <c r="W142">
        <v>100000</v>
      </c>
      <c r="X142">
        <v>100000</v>
      </c>
      <c r="Y142" t="s">
        <v>6</v>
      </c>
      <c r="Z142" t="s">
        <v>1922</v>
      </c>
      <c r="AA142">
        <v>10000</v>
      </c>
      <c r="AB142">
        <v>0.19437380135059359</v>
      </c>
      <c r="AC142">
        <v>1.6657590866088871E-2</v>
      </c>
      <c r="AD142">
        <v>0</v>
      </c>
      <c r="AE142">
        <v>7</v>
      </c>
      <c r="AF142">
        <v>1</v>
      </c>
      <c r="AG142">
        <v>6</v>
      </c>
      <c r="AH142">
        <v>11</v>
      </c>
      <c r="AI142">
        <v>12</v>
      </c>
      <c r="AJ142">
        <v>17</v>
      </c>
      <c r="AK142">
        <v>0</v>
      </c>
      <c r="AL142">
        <v>0</v>
      </c>
      <c r="AM142">
        <v>0</v>
      </c>
      <c r="AN142">
        <v>0</v>
      </c>
      <c r="AO142">
        <v>28.191680908203121</v>
      </c>
      <c r="AP142"/>
      <c r="AQ142"/>
      <c r="AR142"/>
      <c r="AS142"/>
      <c r="AT142"/>
      <c r="AU142"/>
      <c r="AV142"/>
      <c r="AW142"/>
      <c r="AX142"/>
      <c r="AY142"/>
      <c r="AZ142"/>
      <c r="BA142"/>
      <c r="BB142"/>
      <c r="BC142"/>
      <c r="BD142"/>
      <c r="BE142"/>
      <c r="BF142"/>
      <c r="BG142" t="s">
        <v>5</v>
      </c>
      <c r="BH142" t="s">
        <v>5</v>
      </c>
      <c r="BI142" t="s">
        <v>1903</v>
      </c>
      <c r="BJ142"/>
      <c r="BK142" t="s">
        <v>5</v>
      </c>
      <c r="BL142"/>
      <c r="BM142">
        <v>0</v>
      </c>
      <c r="BN142"/>
      <c r="BO142" t="s">
        <v>5</v>
      </c>
      <c r="BP142"/>
      <c r="BQ142"/>
      <c r="BR142"/>
      <c r="BS142"/>
      <c r="BT142" t="s">
        <v>5</v>
      </c>
      <c r="BU142"/>
      <c r="BV142"/>
      <c r="BW142"/>
      <c r="BX142" t="s">
        <v>1904</v>
      </c>
      <c r="BY142" t="s">
        <v>6</v>
      </c>
      <c r="BZ142" t="s">
        <v>1197</v>
      </c>
      <c r="CA142"/>
      <c r="CB142" s="9"/>
    </row>
    <row r="143" spans="1:80" ht="15" x14ac:dyDescent="0.25">
      <c r="A143">
        <v>198</v>
      </c>
      <c r="B143" t="s">
        <v>2553</v>
      </c>
      <c r="C143" t="s">
        <v>2554</v>
      </c>
      <c r="D143" t="s">
        <v>2501</v>
      </c>
      <c r="E143">
        <v>3</v>
      </c>
      <c r="F143" t="s">
        <v>1896</v>
      </c>
      <c r="G143" t="s">
        <v>2555</v>
      </c>
      <c r="H143" t="s">
        <v>2018</v>
      </c>
      <c r="I143" t="s">
        <v>2556</v>
      </c>
      <c r="J143" t="s">
        <v>2557</v>
      </c>
      <c r="K143" t="s">
        <v>2558</v>
      </c>
      <c r="L143" t="s">
        <v>1913</v>
      </c>
      <c r="M143">
        <v>7.5776915550231934</v>
      </c>
      <c r="N143" t="s">
        <v>6</v>
      </c>
      <c r="O143" t="s">
        <v>5</v>
      </c>
      <c r="P143" t="s">
        <v>5</v>
      </c>
      <c r="Q143" t="s">
        <v>5</v>
      </c>
      <c r="R143" t="s">
        <v>5</v>
      </c>
      <c r="S143" t="s">
        <v>2559</v>
      </c>
      <c r="T143" t="s">
        <v>2559</v>
      </c>
      <c r="U143" t="s">
        <v>5</v>
      </c>
      <c r="V143" t="s">
        <v>50</v>
      </c>
      <c r="W143">
        <v>100000</v>
      </c>
      <c r="X143">
        <v>100000</v>
      </c>
      <c r="Y143" t="s">
        <v>6</v>
      </c>
      <c r="Z143" t="s">
        <v>1922</v>
      </c>
      <c r="AA143">
        <v>10000</v>
      </c>
      <c r="AB143">
        <v>2.0256390571594238</v>
      </c>
      <c r="AC143">
        <v>0.3694072961807251</v>
      </c>
      <c r="AD143">
        <v>5.533452145755291E-3</v>
      </c>
      <c r="AE143">
        <v>202</v>
      </c>
      <c r="AF143">
        <v>58</v>
      </c>
      <c r="AG143">
        <v>196</v>
      </c>
      <c r="AH143">
        <v>127</v>
      </c>
      <c r="AI143">
        <v>512</v>
      </c>
      <c r="AJ143">
        <v>514</v>
      </c>
      <c r="AK143">
        <v>0</v>
      </c>
      <c r="AL143">
        <v>0</v>
      </c>
      <c r="AM143">
        <v>3</v>
      </c>
      <c r="AN143">
        <v>0</v>
      </c>
      <c r="AO143">
        <v>701.3402099609375</v>
      </c>
      <c r="AP143"/>
      <c r="AQ143"/>
      <c r="AR143"/>
      <c r="AS143"/>
      <c r="AT143"/>
      <c r="AU143"/>
      <c r="AV143"/>
      <c r="AW143"/>
      <c r="AX143"/>
      <c r="AY143"/>
      <c r="AZ143"/>
      <c r="BA143"/>
      <c r="BB143"/>
      <c r="BC143"/>
      <c r="BD143"/>
      <c r="BE143"/>
      <c r="BF143"/>
      <c r="BG143" t="s">
        <v>5</v>
      </c>
      <c r="BH143" t="s">
        <v>5</v>
      </c>
      <c r="BI143" t="s">
        <v>1903</v>
      </c>
      <c r="BJ143"/>
      <c r="BK143" t="s">
        <v>5</v>
      </c>
      <c r="BL143"/>
      <c r="BM143">
        <v>0</v>
      </c>
      <c r="BN143"/>
      <c r="BO143" t="s">
        <v>5</v>
      </c>
      <c r="BP143"/>
      <c r="BQ143"/>
      <c r="BR143"/>
      <c r="BS143"/>
      <c r="BT143" t="s">
        <v>5</v>
      </c>
      <c r="BU143"/>
      <c r="BV143"/>
      <c r="BW143"/>
      <c r="BX143" t="s">
        <v>1904</v>
      </c>
      <c r="BY143" t="s">
        <v>6</v>
      </c>
      <c r="BZ143" t="s">
        <v>1197</v>
      </c>
      <c r="CA143"/>
      <c r="CB143" s="9"/>
    </row>
    <row r="144" spans="1:80" ht="15" x14ac:dyDescent="0.25">
      <c r="A144">
        <v>199</v>
      </c>
      <c r="B144" t="s">
        <v>2560</v>
      </c>
      <c r="C144" t="s">
        <v>2561</v>
      </c>
      <c r="D144" t="s">
        <v>2501</v>
      </c>
      <c r="E144">
        <v>3</v>
      </c>
      <c r="F144" t="s">
        <v>1896</v>
      </c>
      <c r="G144" t="s">
        <v>2562</v>
      </c>
      <c r="H144" t="s">
        <v>2357</v>
      </c>
      <c r="I144" t="s">
        <v>2563</v>
      </c>
      <c r="J144" t="s">
        <v>2564</v>
      </c>
      <c r="K144" t="s">
        <v>2565</v>
      </c>
      <c r="L144" t="s">
        <v>1913</v>
      </c>
      <c r="M144">
        <v>1.6684278249740601</v>
      </c>
      <c r="N144" t="s">
        <v>6</v>
      </c>
      <c r="O144" t="s">
        <v>5</v>
      </c>
      <c r="P144" t="s">
        <v>5</v>
      </c>
      <c r="Q144" t="s">
        <v>5</v>
      </c>
      <c r="R144" t="s">
        <v>5</v>
      </c>
      <c r="S144" t="s">
        <v>2566</v>
      </c>
      <c r="T144" t="s">
        <v>2566</v>
      </c>
      <c r="U144" t="s">
        <v>5</v>
      </c>
      <c r="V144" t="s">
        <v>50</v>
      </c>
      <c r="W144">
        <v>100000</v>
      </c>
      <c r="X144">
        <v>100000</v>
      </c>
      <c r="Y144" t="s">
        <v>6</v>
      </c>
      <c r="Z144" t="s">
        <v>1922</v>
      </c>
      <c r="AA144">
        <v>10000</v>
      </c>
      <c r="AB144">
        <v>0.13986590504646301</v>
      </c>
      <c r="AC144">
        <v>1.8005760386586189E-2</v>
      </c>
      <c r="AD144">
        <v>0</v>
      </c>
      <c r="AE144">
        <v>7</v>
      </c>
      <c r="AF144">
        <v>1</v>
      </c>
      <c r="AG144">
        <v>5</v>
      </c>
      <c r="AH144">
        <v>4</v>
      </c>
      <c r="AI144">
        <v>16</v>
      </c>
      <c r="AJ144">
        <v>16</v>
      </c>
      <c r="AK144">
        <v>0</v>
      </c>
      <c r="AL144">
        <v>2</v>
      </c>
      <c r="AM144">
        <v>0</v>
      </c>
      <c r="AN144">
        <v>0</v>
      </c>
      <c r="AO144">
        <v>15.780659675598139</v>
      </c>
      <c r="AP144"/>
      <c r="AQ144"/>
      <c r="AR144"/>
      <c r="AS144"/>
      <c r="AT144"/>
      <c r="AU144"/>
      <c r="AV144"/>
      <c r="AW144"/>
      <c r="AX144"/>
      <c r="AY144"/>
      <c r="AZ144"/>
      <c r="BA144"/>
      <c r="BB144"/>
      <c r="BC144"/>
      <c r="BD144"/>
      <c r="BE144"/>
      <c r="BF144"/>
      <c r="BG144" t="s">
        <v>5</v>
      </c>
      <c r="BH144" t="s">
        <v>5</v>
      </c>
      <c r="BI144" t="s">
        <v>1903</v>
      </c>
      <c r="BJ144"/>
      <c r="BK144" t="s">
        <v>5</v>
      </c>
      <c r="BL144"/>
      <c r="BM144">
        <v>0</v>
      </c>
      <c r="BN144"/>
      <c r="BO144" t="s">
        <v>5</v>
      </c>
      <c r="BP144"/>
      <c r="BQ144"/>
      <c r="BR144"/>
      <c r="BS144"/>
      <c r="BT144" t="s">
        <v>5</v>
      </c>
      <c r="BU144"/>
      <c r="BV144"/>
      <c r="BW144"/>
      <c r="BX144" t="s">
        <v>1904</v>
      </c>
      <c r="BY144" t="s">
        <v>6</v>
      </c>
      <c r="BZ144" t="s">
        <v>1197</v>
      </c>
      <c r="CA144"/>
      <c r="CB144" s="9"/>
    </row>
    <row r="145" spans="1:80" ht="15" x14ac:dyDescent="0.25">
      <c r="A145">
        <v>200</v>
      </c>
      <c r="B145" t="s">
        <v>2567</v>
      </c>
      <c r="C145" t="s">
        <v>2568</v>
      </c>
      <c r="D145" t="s">
        <v>2501</v>
      </c>
      <c r="E145">
        <v>3</v>
      </c>
      <c r="F145" t="s">
        <v>1896</v>
      </c>
      <c r="G145" t="s">
        <v>1630</v>
      </c>
      <c r="H145" t="s">
        <v>2569</v>
      </c>
      <c r="I145" t="s">
        <v>2570</v>
      </c>
      <c r="J145" t="s">
        <v>2571</v>
      </c>
      <c r="K145" t="s">
        <v>2572</v>
      </c>
      <c r="L145" t="s">
        <v>1913</v>
      </c>
      <c r="M145">
        <v>1.401795625686646</v>
      </c>
      <c r="N145" t="s">
        <v>6</v>
      </c>
      <c r="O145" t="s">
        <v>5</v>
      </c>
      <c r="P145" t="s">
        <v>5</v>
      </c>
      <c r="Q145" t="s">
        <v>5</v>
      </c>
      <c r="R145" t="s">
        <v>5</v>
      </c>
      <c r="S145" t="s">
        <v>2573</v>
      </c>
      <c r="T145" t="s">
        <v>2573</v>
      </c>
      <c r="U145" t="s">
        <v>5</v>
      </c>
      <c r="V145" t="s">
        <v>50</v>
      </c>
      <c r="W145">
        <v>100000</v>
      </c>
      <c r="X145">
        <v>100000</v>
      </c>
      <c r="Y145" t="s">
        <v>6</v>
      </c>
      <c r="Z145" t="s">
        <v>1922</v>
      </c>
      <c r="AA145">
        <v>10000</v>
      </c>
      <c r="AB145">
        <v>0.1479962021112442</v>
      </c>
      <c r="AC145">
        <v>3.7321001291275017E-2</v>
      </c>
      <c r="AD145">
        <v>0</v>
      </c>
      <c r="AE145">
        <v>0</v>
      </c>
      <c r="AF145">
        <v>1</v>
      </c>
      <c r="AG145">
        <v>0</v>
      </c>
      <c r="AH145">
        <v>0</v>
      </c>
      <c r="AI145">
        <v>0</v>
      </c>
      <c r="AJ145">
        <v>0</v>
      </c>
      <c r="AK145">
        <v>0</v>
      </c>
      <c r="AL145">
        <v>0</v>
      </c>
      <c r="AM145">
        <v>0</v>
      </c>
      <c r="AN145">
        <v>0</v>
      </c>
      <c r="AO145">
        <v>31.516939163208011</v>
      </c>
      <c r="AP145"/>
      <c r="AQ145"/>
      <c r="AR145"/>
      <c r="AS145"/>
      <c r="AT145"/>
      <c r="AU145"/>
      <c r="AV145"/>
      <c r="AW145"/>
      <c r="AX145"/>
      <c r="AY145"/>
      <c r="AZ145"/>
      <c r="BA145"/>
      <c r="BB145"/>
      <c r="BC145"/>
      <c r="BD145"/>
      <c r="BE145"/>
      <c r="BF145"/>
      <c r="BG145" t="s">
        <v>5</v>
      </c>
      <c r="BH145" t="s">
        <v>5</v>
      </c>
      <c r="BI145" t="s">
        <v>1903</v>
      </c>
      <c r="BJ145"/>
      <c r="BK145" t="s">
        <v>5</v>
      </c>
      <c r="BL145"/>
      <c r="BM145">
        <v>0</v>
      </c>
      <c r="BN145"/>
      <c r="BO145" t="s">
        <v>5</v>
      </c>
      <c r="BP145"/>
      <c r="BQ145"/>
      <c r="BR145"/>
      <c r="BS145"/>
      <c r="BT145" t="s">
        <v>5</v>
      </c>
      <c r="BU145"/>
      <c r="BV145"/>
      <c r="BW145"/>
      <c r="BX145" t="s">
        <v>1904</v>
      </c>
      <c r="BY145" t="s">
        <v>6</v>
      </c>
      <c r="BZ145" t="s">
        <v>1197</v>
      </c>
      <c r="CA145"/>
      <c r="CB145" s="9"/>
    </row>
    <row r="146" spans="1:80" ht="15" x14ac:dyDescent="0.25">
      <c r="A146">
        <v>201</v>
      </c>
      <c r="B146" t="s">
        <v>2574</v>
      </c>
      <c r="C146" t="s">
        <v>2575</v>
      </c>
      <c r="D146" t="s">
        <v>2501</v>
      </c>
      <c r="E146">
        <v>3</v>
      </c>
      <c r="F146" t="s">
        <v>1896</v>
      </c>
      <c r="G146" t="s">
        <v>2502</v>
      </c>
      <c r="H146" t="s">
        <v>2576</v>
      </c>
      <c r="I146" t="s">
        <v>2577</v>
      </c>
      <c r="J146" t="s">
        <v>2578</v>
      </c>
      <c r="K146" t="s">
        <v>2579</v>
      </c>
      <c r="L146" t="s">
        <v>1913</v>
      </c>
      <c r="M146">
        <v>0.26869073510169977</v>
      </c>
      <c r="N146" t="s">
        <v>6</v>
      </c>
      <c r="O146" t="s">
        <v>5</v>
      </c>
      <c r="P146" t="s">
        <v>5</v>
      </c>
      <c r="Q146" t="s">
        <v>5</v>
      </c>
      <c r="R146" t="s">
        <v>5</v>
      </c>
      <c r="S146" t="s">
        <v>2580</v>
      </c>
      <c r="T146" t="s">
        <v>2580</v>
      </c>
      <c r="U146" t="s">
        <v>5</v>
      </c>
      <c r="V146" t="s">
        <v>50</v>
      </c>
      <c r="W146">
        <v>100000</v>
      </c>
      <c r="X146">
        <v>100000</v>
      </c>
      <c r="Y146" t="s">
        <v>6</v>
      </c>
      <c r="Z146" t="s">
        <v>1922</v>
      </c>
      <c r="AA146">
        <v>10000</v>
      </c>
      <c r="AB146">
        <v>1.7817819491028789E-2</v>
      </c>
      <c r="AC146">
        <v>6.3093029893934727E-3</v>
      </c>
      <c r="AD146">
        <v>0</v>
      </c>
      <c r="AE146">
        <v>3</v>
      </c>
      <c r="AF146">
        <v>0</v>
      </c>
      <c r="AG146">
        <v>3</v>
      </c>
      <c r="AH146">
        <v>1</v>
      </c>
      <c r="AI146">
        <v>2</v>
      </c>
      <c r="AJ146">
        <v>2</v>
      </c>
      <c r="AK146">
        <v>0</v>
      </c>
      <c r="AL146">
        <v>0</v>
      </c>
      <c r="AM146">
        <v>0</v>
      </c>
      <c r="AN146">
        <v>0</v>
      </c>
      <c r="AO146">
        <v>10.030240058898929</v>
      </c>
      <c r="AP146"/>
      <c r="AQ146"/>
      <c r="AR146"/>
      <c r="AS146"/>
      <c r="AT146"/>
      <c r="AU146"/>
      <c r="AV146"/>
      <c r="AW146"/>
      <c r="AX146"/>
      <c r="AY146"/>
      <c r="AZ146"/>
      <c r="BA146"/>
      <c r="BB146"/>
      <c r="BC146"/>
      <c r="BD146"/>
      <c r="BE146"/>
      <c r="BF146"/>
      <c r="BG146" t="s">
        <v>5</v>
      </c>
      <c r="BH146" t="s">
        <v>5</v>
      </c>
      <c r="BI146" t="s">
        <v>1903</v>
      </c>
      <c r="BJ146"/>
      <c r="BK146" t="s">
        <v>5</v>
      </c>
      <c r="BL146"/>
      <c r="BM146">
        <v>0</v>
      </c>
      <c r="BN146"/>
      <c r="BO146" t="s">
        <v>5</v>
      </c>
      <c r="BP146"/>
      <c r="BQ146"/>
      <c r="BR146"/>
      <c r="BS146"/>
      <c r="BT146" t="s">
        <v>5</v>
      </c>
      <c r="BU146"/>
      <c r="BV146"/>
      <c r="BW146"/>
      <c r="BX146" t="s">
        <v>1904</v>
      </c>
      <c r="BY146" t="s">
        <v>6</v>
      </c>
      <c r="BZ146" t="s">
        <v>1197</v>
      </c>
      <c r="CA146"/>
      <c r="CB146" s="9"/>
    </row>
    <row r="147" spans="1:80" ht="15" x14ac:dyDescent="0.25">
      <c r="A147">
        <v>202</v>
      </c>
      <c r="B147" t="s">
        <v>2581</v>
      </c>
      <c r="C147" t="s">
        <v>2582</v>
      </c>
      <c r="D147" t="s">
        <v>2501</v>
      </c>
      <c r="E147">
        <v>3</v>
      </c>
      <c r="F147" t="s">
        <v>1896</v>
      </c>
      <c r="G147" t="s">
        <v>2502</v>
      </c>
      <c r="H147" t="s">
        <v>2120</v>
      </c>
      <c r="I147" t="s">
        <v>2583</v>
      </c>
      <c r="J147" t="s">
        <v>2584</v>
      </c>
      <c r="K147" t="s">
        <v>2585</v>
      </c>
      <c r="L147" t="s">
        <v>1913</v>
      </c>
      <c r="M147">
        <v>2.3612163066864009</v>
      </c>
      <c r="N147" t="s">
        <v>6</v>
      </c>
      <c r="O147" t="s">
        <v>5</v>
      </c>
      <c r="P147" t="s">
        <v>5</v>
      </c>
      <c r="Q147" t="s">
        <v>5</v>
      </c>
      <c r="R147" t="s">
        <v>5</v>
      </c>
      <c r="S147" t="s">
        <v>2586</v>
      </c>
      <c r="T147" t="s">
        <v>2586</v>
      </c>
      <c r="U147" t="s">
        <v>5</v>
      </c>
      <c r="V147" t="s">
        <v>50</v>
      </c>
      <c r="W147">
        <v>100000</v>
      </c>
      <c r="X147">
        <v>100000</v>
      </c>
      <c r="Y147" t="s">
        <v>6</v>
      </c>
      <c r="Z147" t="s">
        <v>1922</v>
      </c>
      <c r="AA147">
        <v>10000</v>
      </c>
      <c r="AB147">
        <v>0.26458409428596502</v>
      </c>
      <c r="AC147">
        <v>7.0650428533554077E-2</v>
      </c>
      <c r="AD147">
        <v>0</v>
      </c>
      <c r="AE147">
        <v>2</v>
      </c>
      <c r="AF147">
        <v>8</v>
      </c>
      <c r="AG147">
        <v>2</v>
      </c>
      <c r="AH147">
        <v>3</v>
      </c>
      <c r="AI147">
        <v>2</v>
      </c>
      <c r="AJ147">
        <v>3</v>
      </c>
      <c r="AK147">
        <v>0</v>
      </c>
      <c r="AL147">
        <v>0</v>
      </c>
      <c r="AM147">
        <v>2</v>
      </c>
      <c r="AN147">
        <v>0</v>
      </c>
      <c r="AO147">
        <v>90.129310607910156</v>
      </c>
      <c r="AP147"/>
      <c r="AQ147"/>
      <c r="AR147"/>
      <c r="AS147"/>
      <c r="AT147"/>
      <c r="AU147"/>
      <c r="AV147"/>
      <c r="AW147"/>
      <c r="AX147"/>
      <c r="AY147"/>
      <c r="AZ147"/>
      <c r="BA147"/>
      <c r="BB147"/>
      <c r="BC147"/>
      <c r="BD147"/>
      <c r="BE147"/>
      <c r="BF147"/>
      <c r="BG147" t="s">
        <v>5</v>
      </c>
      <c r="BH147" t="s">
        <v>5</v>
      </c>
      <c r="BI147" t="s">
        <v>1903</v>
      </c>
      <c r="BJ147"/>
      <c r="BK147" t="s">
        <v>5</v>
      </c>
      <c r="BL147"/>
      <c r="BM147">
        <v>0</v>
      </c>
      <c r="BN147"/>
      <c r="BO147" t="s">
        <v>5</v>
      </c>
      <c r="BP147"/>
      <c r="BQ147"/>
      <c r="BR147"/>
      <c r="BS147"/>
      <c r="BT147" t="s">
        <v>5</v>
      </c>
      <c r="BU147"/>
      <c r="BV147"/>
      <c r="BW147"/>
      <c r="BX147" t="s">
        <v>1904</v>
      </c>
      <c r="BY147" t="s">
        <v>6</v>
      </c>
      <c r="BZ147" t="s">
        <v>1197</v>
      </c>
      <c r="CA147"/>
      <c r="CB147" s="9"/>
    </row>
    <row r="148" spans="1:80" ht="15" x14ac:dyDescent="0.25">
      <c r="A148">
        <v>203</v>
      </c>
      <c r="B148" t="s">
        <v>2587</v>
      </c>
      <c r="C148" t="s">
        <v>2588</v>
      </c>
      <c r="D148" t="s">
        <v>2501</v>
      </c>
      <c r="E148">
        <v>3</v>
      </c>
      <c r="F148" t="s">
        <v>1896</v>
      </c>
      <c r="G148" t="s">
        <v>2502</v>
      </c>
      <c r="H148" t="s">
        <v>2137</v>
      </c>
      <c r="I148" t="s">
        <v>2589</v>
      </c>
      <c r="J148" t="s">
        <v>2590</v>
      </c>
      <c r="K148" t="s">
        <v>2591</v>
      </c>
      <c r="L148" t="s">
        <v>1913</v>
      </c>
      <c r="M148">
        <v>1.0262734889984131</v>
      </c>
      <c r="N148" t="s">
        <v>6</v>
      </c>
      <c r="O148" t="s">
        <v>5</v>
      </c>
      <c r="P148" t="s">
        <v>5</v>
      </c>
      <c r="Q148" t="s">
        <v>5</v>
      </c>
      <c r="R148" t="s">
        <v>5</v>
      </c>
      <c r="S148" t="s">
        <v>2592</v>
      </c>
      <c r="T148" t="s">
        <v>2592</v>
      </c>
      <c r="U148" t="s">
        <v>5</v>
      </c>
      <c r="V148" t="s">
        <v>50</v>
      </c>
      <c r="W148">
        <v>100000</v>
      </c>
      <c r="X148">
        <v>100000</v>
      </c>
      <c r="Y148" t="s">
        <v>6</v>
      </c>
      <c r="Z148" t="s">
        <v>1922</v>
      </c>
      <c r="AA148">
        <v>10000</v>
      </c>
      <c r="AB148">
        <v>0.41629278659820562</v>
      </c>
      <c r="AC148">
        <v>7.6890110969543457E-2</v>
      </c>
      <c r="AD148">
        <v>0</v>
      </c>
      <c r="AE148">
        <v>12</v>
      </c>
      <c r="AF148">
        <v>4</v>
      </c>
      <c r="AG148">
        <v>12</v>
      </c>
      <c r="AH148">
        <v>1</v>
      </c>
      <c r="AI148">
        <v>10</v>
      </c>
      <c r="AJ148">
        <v>11</v>
      </c>
      <c r="AK148">
        <v>0</v>
      </c>
      <c r="AL148">
        <v>2</v>
      </c>
      <c r="AM148">
        <v>0</v>
      </c>
      <c r="AN148">
        <v>0</v>
      </c>
      <c r="AO148">
        <v>91.799369812011719</v>
      </c>
      <c r="AP148"/>
      <c r="AQ148"/>
      <c r="AR148"/>
      <c r="AS148"/>
      <c r="AT148"/>
      <c r="AU148"/>
      <c r="AV148"/>
      <c r="AW148"/>
      <c r="AX148"/>
      <c r="AY148"/>
      <c r="AZ148"/>
      <c r="BA148"/>
      <c r="BB148"/>
      <c r="BC148"/>
      <c r="BD148"/>
      <c r="BE148"/>
      <c r="BF148"/>
      <c r="BG148" t="s">
        <v>5</v>
      </c>
      <c r="BH148" t="s">
        <v>5</v>
      </c>
      <c r="BI148" t="s">
        <v>1903</v>
      </c>
      <c r="BJ148"/>
      <c r="BK148" t="s">
        <v>5</v>
      </c>
      <c r="BL148"/>
      <c r="BM148">
        <v>0</v>
      </c>
      <c r="BN148"/>
      <c r="BO148" t="s">
        <v>5</v>
      </c>
      <c r="BP148"/>
      <c r="BQ148"/>
      <c r="BR148"/>
      <c r="BS148"/>
      <c r="BT148" t="s">
        <v>5</v>
      </c>
      <c r="BU148"/>
      <c r="BV148"/>
      <c r="BW148"/>
      <c r="BX148" t="s">
        <v>1904</v>
      </c>
      <c r="BY148" t="s">
        <v>6</v>
      </c>
      <c r="BZ148" t="s">
        <v>1197</v>
      </c>
      <c r="CA148"/>
      <c r="CB148" s="9"/>
    </row>
    <row r="149" spans="1:80" ht="15" x14ac:dyDescent="0.25">
      <c r="A149">
        <v>204</v>
      </c>
      <c r="B149" t="s">
        <v>2593</v>
      </c>
      <c r="C149" t="s">
        <v>2594</v>
      </c>
      <c r="D149" t="s">
        <v>2501</v>
      </c>
      <c r="E149">
        <v>3</v>
      </c>
      <c r="F149" t="s">
        <v>1896</v>
      </c>
      <c r="G149" t="s">
        <v>2595</v>
      </c>
      <c r="H149" t="s">
        <v>2596</v>
      </c>
      <c r="I149" t="s">
        <v>2597</v>
      </c>
      <c r="J149" t="s">
        <v>2598</v>
      </c>
      <c r="K149" t="s">
        <v>2599</v>
      </c>
      <c r="L149" t="s">
        <v>1913</v>
      </c>
      <c r="M149">
        <v>1.2186746597290039</v>
      </c>
      <c r="N149" t="s">
        <v>6</v>
      </c>
      <c r="O149" t="s">
        <v>5</v>
      </c>
      <c r="P149" t="s">
        <v>5</v>
      </c>
      <c r="Q149" t="s">
        <v>5</v>
      </c>
      <c r="R149" t="s">
        <v>5</v>
      </c>
      <c r="S149" t="s">
        <v>2600</v>
      </c>
      <c r="T149" t="s">
        <v>2600</v>
      </c>
      <c r="U149" t="s">
        <v>5</v>
      </c>
      <c r="V149" t="s">
        <v>50</v>
      </c>
      <c r="W149">
        <v>100000</v>
      </c>
      <c r="X149">
        <v>100000</v>
      </c>
      <c r="Y149" t="s">
        <v>6</v>
      </c>
      <c r="Z149" t="s">
        <v>1922</v>
      </c>
      <c r="AA149">
        <v>10000</v>
      </c>
      <c r="AB149">
        <v>0.15428650379180911</v>
      </c>
      <c r="AC149">
        <v>1.7320500686764721E-2</v>
      </c>
      <c r="AD149">
        <v>0</v>
      </c>
      <c r="AE149">
        <v>18</v>
      </c>
      <c r="AF149">
        <v>6</v>
      </c>
      <c r="AG149">
        <v>11</v>
      </c>
      <c r="AH149">
        <v>5</v>
      </c>
      <c r="AI149">
        <v>18</v>
      </c>
      <c r="AJ149">
        <v>18</v>
      </c>
      <c r="AK149">
        <v>0</v>
      </c>
      <c r="AL149">
        <v>0</v>
      </c>
      <c r="AM149">
        <v>0</v>
      </c>
      <c r="AN149">
        <v>0</v>
      </c>
      <c r="AO149">
        <v>75.9007568359375</v>
      </c>
      <c r="AP149"/>
      <c r="AQ149"/>
      <c r="AR149"/>
      <c r="AS149"/>
      <c r="AT149"/>
      <c r="AU149"/>
      <c r="AV149"/>
      <c r="AW149"/>
      <c r="AX149"/>
      <c r="AY149"/>
      <c r="AZ149"/>
      <c r="BA149"/>
      <c r="BB149"/>
      <c r="BC149"/>
      <c r="BD149"/>
      <c r="BE149"/>
      <c r="BF149"/>
      <c r="BG149" t="s">
        <v>5</v>
      </c>
      <c r="BH149" t="s">
        <v>5</v>
      </c>
      <c r="BI149" t="s">
        <v>1903</v>
      </c>
      <c r="BJ149"/>
      <c r="BK149" t="s">
        <v>5</v>
      </c>
      <c r="BL149"/>
      <c r="BM149">
        <v>0</v>
      </c>
      <c r="BN149"/>
      <c r="BO149" t="s">
        <v>5</v>
      </c>
      <c r="BP149"/>
      <c r="BQ149"/>
      <c r="BR149"/>
      <c r="BS149"/>
      <c r="BT149" t="s">
        <v>5</v>
      </c>
      <c r="BU149"/>
      <c r="BV149"/>
      <c r="BW149"/>
      <c r="BX149" t="s">
        <v>1904</v>
      </c>
      <c r="BY149" t="s">
        <v>6</v>
      </c>
      <c r="BZ149" t="s">
        <v>1197</v>
      </c>
      <c r="CA149"/>
      <c r="CB149" s="9"/>
    </row>
    <row r="150" spans="1:80" ht="15" x14ac:dyDescent="0.25">
      <c r="A150">
        <v>205</v>
      </c>
      <c r="B150" t="s">
        <v>2601</v>
      </c>
      <c r="C150" t="s">
        <v>2602</v>
      </c>
      <c r="D150" t="s">
        <v>2501</v>
      </c>
      <c r="E150">
        <v>3</v>
      </c>
      <c r="F150" t="s">
        <v>1896</v>
      </c>
      <c r="G150" t="s">
        <v>2286</v>
      </c>
      <c r="H150" t="s">
        <v>1938</v>
      </c>
      <c r="I150" t="s">
        <v>2028</v>
      </c>
      <c r="J150" t="s">
        <v>2603</v>
      </c>
      <c r="K150" t="s">
        <v>2604</v>
      </c>
      <c r="L150" t="s">
        <v>1913</v>
      </c>
      <c r="M150">
        <v>0.44149360060691828</v>
      </c>
      <c r="N150" t="s">
        <v>6</v>
      </c>
      <c r="O150" t="s">
        <v>5</v>
      </c>
      <c r="P150" t="s">
        <v>5</v>
      </c>
      <c r="Q150" t="s">
        <v>5</v>
      </c>
      <c r="R150" t="s">
        <v>5</v>
      </c>
      <c r="S150" t="s">
        <v>2605</v>
      </c>
      <c r="T150" t="s">
        <v>2605</v>
      </c>
      <c r="U150" t="s">
        <v>5</v>
      </c>
      <c r="V150" t="s">
        <v>50</v>
      </c>
      <c r="W150">
        <v>100000</v>
      </c>
      <c r="X150">
        <v>100000</v>
      </c>
      <c r="Y150" t="s">
        <v>6</v>
      </c>
      <c r="Z150" t="s">
        <v>1922</v>
      </c>
      <c r="AA150">
        <v>10000</v>
      </c>
      <c r="AB150">
        <v>1.877221092581749E-2</v>
      </c>
      <c r="AC150">
        <v>0</v>
      </c>
      <c r="AD150">
        <v>0</v>
      </c>
      <c r="AE150">
        <v>0</v>
      </c>
      <c r="AF150">
        <v>0</v>
      </c>
      <c r="AG150">
        <v>0</v>
      </c>
      <c r="AH150">
        <v>0</v>
      </c>
      <c r="AI150">
        <v>0</v>
      </c>
      <c r="AJ150">
        <v>0</v>
      </c>
      <c r="AK150">
        <v>0</v>
      </c>
      <c r="AL150">
        <v>0</v>
      </c>
      <c r="AM150">
        <v>0</v>
      </c>
      <c r="AN150">
        <v>0</v>
      </c>
      <c r="AO150">
        <v>0.227081298828125</v>
      </c>
      <c r="AP150"/>
      <c r="AQ150"/>
      <c r="AR150"/>
      <c r="AS150"/>
      <c r="AT150"/>
      <c r="AU150"/>
      <c r="AV150"/>
      <c r="AW150"/>
      <c r="AX150"/>
      <c r="AY150"/>
      <c r="AZ150"/>
      <c r="BA150"/>
      <c r="BB150"/>
      <c r="BC150"/>
      <c r="BD150"/>
      <c r="BE150"/>
      <c r="BF150"/>
      <c r="BG150" t="s">
        <v>5</v>
      </c>
      <c r="BH150" t="s">
        <v>5</v>
      </c>
      <c r="BI150" t="s">
        <v>1903</v>
      </c>
      <c r="BJ150"/>
      <c r="BK150" t="s">
        <v>5</v>
      </c>
      <c r="BL150"/>
      <c r="BM150">
        <v>0</v>
      </c>
      <c r="BN150"/>
      <c r="BO150" t="s">
        <v>5</v>
      </c>
      <c r="BP150"/>
      <c r="BQ150"/>
      <c r="BR150"/>
      <c r="BS150"/>
      <c r="BT150" t="s">
        <v>5</v>
      </c>
      <c r="BU150"/>
      <c r="BV150"/>
      <c r="BW150"/>
      <c r="BX150" t="s">
        <v>1904</v>
      </c>
      <c r="BY150" t="s">
        <v>6</v>
      </c>
      <c r="BZ150" t="s">
        <v>1197</v>
      </c>
      <c r="CA150"/>
      <c r="CB150" s="9"/>
    </row>
    <row r="151" spans="1:80" ht="15" x14ac:dyDescent="0.25">
      <c r="A151">
        <v>206</v>
      </c>
      <c r="B151" t="s">
        <v>2606</v>
      </c>
      <c r="C151" t="s">
        <v>2607</v>
      </c>
      <c r="D151" t="s">
        <v>2501</v>
      </c>
      <c r="E151">
        <v>3</v>
      </c>
      <c r="F151" t="s">
        <v>1896</v>
      </c>
      <c r="G151" t="s">
        <v>73</v>
      </c>
      <c r="H151" t="s">
        <v>2608</v>
      </c>
      <c r="I151" t="s">
        <v>2609</v>
      </c>
      <c r="J151" t="s">
        <v>2610</v>
      </c>
      <c r="K151" t="s">
        <v>2611</v>
      </c>
      <c r="L151" t="s">
        <v>1913</v>
      </c>
      <c r="M151">
        <v>0.33036652207374573</v>
      </c>
      <c r="N151" t="s">
        <v>6</v>
      </c>
      <c r="O151" t="s">
        <v>5</v>
      </c>
      <c r="P151" t="s">
        <v>5</v>
      </c>
      <c r="Q151" t="s">
        <v>5</v>
      </c>
      <c r="R151" t="s">
        <v>5</v>
      </c>
      <c r="S151" t="s">
        <v>2612</v>
      </c>
      <c r="T151" t="s">
        <v>2612</v>
      </c>
      <c r="U151" t="s">
        <v>5</v>
      </c>
      <c r="V151" t="s">
        <v>50</v>
      </c>
      <c r="W151">
        <v>100000</v>
      </c>
      <c r="X151">
        <v>100000</v>
      </c>
      <c r="Y151" t="s">
        <v>6</v>
      </c>
      <c r="Z151" t="s">
        <v>1922</v>
      </c>
      <c r="AA151">
        <v>10000</v>
      </c>
      <c r="AB151">
        <v>4.4366378337144852E-2</v>
      </c>
      <c r="AC151">
        <v>6.3542849384248257E-3</v>
      </c>
      <c r="AD151">
        <v>3.724392969161272E-3</v>
      </c>
      <c r="AE151">
        <v>6</v>
      </c>
      <c r="AF151">
        <v>2</v>
      </c>
      <c r="AG151">
        <v>4</v>
      </c>
      <c r="AH151">
        <v>2</v>
      </c>
      <c r="AI151">
        <v>0</v>
      </c>
      <c r="AJ151">
        <v>2</v>
      </c>
      <c r="AK151">
        <v>0</v>
      </c>
      <c r="AL151">
        <v>0</v>
      </c>
      <c r="AM151">
        <v>0</v>
      </c>
      <c r="AN151">
        <v>0</v>
      </c>
      <c r="AO151">
        <v>21.034599304199219</v>
      </c>
      <c r="AP151"/>
      <c r="AQ151"/>
      <c r="AR151"/>
      <c r="AS151"/>
      <c r="AT151"/>
      <c r="AU151"/>
      <c r="AV151"/>
      <c r="AW151"/>
      <c r="AX151"/>
      <c r="AY151"/>
      <c r="AZ151"/>
      <c r="BA151"/>
      <c r="BB151"/>
      <c r="BC151"/>
      <c r="BD151"/>
      <c r="BE151"/>
      <c r="BF151"/>
      <c r="BG151" t="s">
        <v>5</v>
      </c>
      <c r="BH151" t="s">
        <v>5</v>
      </c>
      <c r="BI151" t="s">
        <v>1903</v>
      </c>
      <c r="BJ151"/>
      <c r="BK151" t="s">
        <v>5</v>
      </c>
      <c r="BL151"/>
      <c r="BM151">
        <v>0</v>
      </c>
      <c r="BN151"/>
      <c r="BO151" t="s">
        <v>5</v>
      </c>
      <c r="BP151"/>
      <c r="BQ151"/>
      <c r="BR151"/>
      <c r="BS151"/>
      <c r="BT151" t="s">
        <v>5</v>
      </c>
      <c r="BU151"/>
      <c r="BV151"/>
      <c r="BW151"/>
      <c r="BX151" t="s">
        <v>1904</v>
      </c>
      <c r="BY151" t="s">
        <v>6</v>
      </c>
      <c r="BZ151" t="s">
        <v>1197</v>
      </c>
      <c r="CA151"/>
      <c r="CB151" s="9"/>
    </row>
    <row r="152" spans="1:80" ht="15" x14ac:dyDescent="0.25">
      <c r="A152">
        <v>207</v>
      </c>
      <c r="B152" t="s">
        <v>2613</v>
      </c>
      <c r="C152" t="s">
        <v>2614</v>
      </c>
      <c r="D152" t="s">
        <v>2501</v>
      </c>
      <c r="E152">
        <v>3</v>
      </c>
      <c r="F152" t="s">
        <v>1896</v>
      </c>
      <c r="G152" t="s">
        <v>2615</v>
      </c>
      <c r="H152" t="s">
        <v>2616</v>
      </c>
      <c r="I152" t="s">
        <v>2617</v>
      </c>
      <c r="J152" t="s">
        <v>2618</v>
      </c>
      <c r="K152" t="s">
        <v>2619</v>
      </c>
      <c r="L152" t="s">
        <v>1913</v>
      </c>
      <c r="M152">
        <v>0.2413175702095032</v>
      </c>
      <c r="N152" t="s">
        <v>6</v>
      </c>
      <c r="O152" t="s">
        <v>5</v>
      </c>
      <c r="P152" t="s">
        <v>5</v>
      </c>
      <c r="Q152" t="s">
        <v>5</v>
      </c>
      <c r="R152" t="s">
        <v>5</v>
      </c>
      <c r="S152" t="s">
        <v>2620</v>
      </c>
      <c r="T152" t="s">
        <v>2620</v>
      </c>
      <c r="U152" t="s">
        <v>5</v>
      </c>
      <c r="V152" t="s">
        <v>50</v>
      </c>
      <c r="W152">
        <v>100000</v>
      </c>
      <c r="X152">
        <v>100000</v>
      </c>
      <c r="Y152" t="s">
        <v>6</v>
      </c>
      <c r="Z152" t="s">
        <v>1922</v>
      </c>
      <c r="AA152">
        <v>10000</v>
      </c>
      <c r="AB152">
        <v>1.1263369582593439E-2</v>
      </c>
      <c r="AC152">
        <v>7.667848258279264E-4</v>
      </c>
      <c r="AD152">
        <v>3.5854768939316268E-3</v>
      </c>
      <c r="AE152">
        <v>0</v>
      </c>
      <c r="AF152">
        <v>0</v>
      </c>
      <c r="AG152">
        <v>0</v>
      </c>
      <c r="AH152">
        <v>0</v>
      </c>
      <c r="AI152">
        <v>0</v>
      </c>
      <c r="AJ152">
        <v>0</v>
      </c>
      <c r="AK152">
        <v>0</v>
      </c>
      <c r="AL152">
        <v>0</v>
      </c>
      <c r="AM152">
        <v>0</v>
      </c>
      <c r="AN152">
        <v>0</v>
      </c>
      <c r="AO152">
        <v>0.844482421875</v>
      </c>
      <c r="AP152"/>
      <c r="AQ152"/>
      <c r="AR152"/>
      <c r="AS152"/>
      <c r="AT152"/>
      <c r="AU152"/>
      <c r="AV152"/>
      <c r="AW152"/>
      <c r="AX152"/>
      <c r="AY152"/>
      <c r="AZ152"/>
      <c r="BA152"/>
      <c r="BB152"/>
      <c r="BC152"/>
      <c r="BD152"/>
      <c r="BE152"/>
      <c r="BF152"/>
      <c r="BG152" t="s">
        <v>5</v>
      </c>
      <c r="BH152" t="s">
        <v>5</v>
      </c>
      <c r="BI152" t="s">
        <v>1903</v>
      </c>
      <c r="BJ152"/>
      <c r="BK152" t="s">
        <v>5</v>
      </c>
      <c r="BL152"/>
      <c r="BM152">
        <v>0</v>
      </c>
      <c r="BN152"/>
      <c r="BO152" t="s">
        <v>5</v>
      </c>
      <c r="BP152"/>
      <c r="BQ152"/>
      <c r="BR152"/>
      <c r="BS152"/>
      <c r="BT152" t="s">
        <v>5</v>
      </c>
      <c r="BU152"/>
      <c r="BV152"/>
      <c r="BW152"/>
      <c r="BX152" t="s">
        <v>1904</v>
      </c>
      <c r="BY152" t="s">
        <v>6</v>
      </c>
      <c r="BZ152" t="s">
        <v>1197</v>
      </c>
      <c r="CA152"/>
      <c r="CB152" s="9"/>
    </row>
    <row r="153" spans="1:80" ht="15" x14ac:dyDescent="0.25">
      <c r="A153">
        <v>208</v>
      </c>
      <c r="B153" t="s">
        <v>2621</v>
      </c>
      <c r="C153" t="s">
        <v>2622</v>
      </c>
      <c r="D153" t="s">
        <v>2501</v>
      </c>
      <c r="E153">
        <v>3</v>
      </c>
      <c r="F153" t="s">
        <v>1896</v>
      </c>
      <c r="G153" t="s">
        <v>2365</v>
      </c>
      <c r="H153" t="s">
        <v>2616</v>
      </c>
      <c r="I153" t="s">
        <v>2623</v>
      </c>
      <c r="J153" t="s">
        <v>2624</v>
      </c>
      <c r="K153" t="s">
        <v>2625</v>
      </c>
      <c r="L153" t="s">
        <v>1913</v>
      </c>
      <c r="M153">
        <v>0.96378523111343384</v>
      </c>
      <c r="N153" t="s">
        <v>6</v>
      </c>
      <c r="O153" t="s">
        <v>5</v>
      </c>
      <c r="P153" t="s">
        <v>5</v>
      </c>
      <c r="Q153" t="s">
        <v>5</v>
      </c>
      <c r="R153" t="s">
        <v>5</v>
      </c>
      <c r="S153" t="s">
        <v>2626</v>
      </c>
      <c r="T153" t="s">
        <v>2626</v>
      </c>
      <c r="U153" t="s">
        <v>5</v>
      </c>
      <c r="V153" t="s">
        <v>50</v>
      </c>
      <c r="W153">
        <v>100000</v>
      </c>
      <c r="X153">
        <v>100000</v>
      </c>
      <c r="Y153" t="s">
        <v>6</v>
      </c>
      <c r="Z153" t="s">
        <v>1922</v>
      </c>
      <c r="AA153">
        <v>10000</v>
      </c>
      <c r="AB153">
        <v>0.11402039974927899</v>
      </c>
      <c r="AC153">
        <v>4.4967088848352432E-2</v>
      </c>
      <c r="AD153">
        <v>0</v>
      </c>
      <c r="AE153">
        <v>0</v>
      </c>
      <c r="AF153">
        <v>0</v>
      </c>
      <c r="AG153">
        <v>0</v>
      </c>
      <c r="AH153">
        <v>0</v>
      </c>
      <c r="AI153">
        <v>0</v>
      </c>
      <c r="AJ153">
        <v>0</v>
      </c>
      <c r="AK153">
        <v>0</v>
      </c>
      <c r="AL153">
        <v>0</v>
      </c>
      <c r="AM153">
        <v>0</v>
      </c>
      <c r="AN153">
        <v>0</v>
      </c>
      <c r="AO153">
        <v>0</v>
      </c>
      <c r="AP153"/>
      <c r="AQ153"/>
      <c r="AR153"/>
      <c r="AS153"/>
      <c r="AT153"/>
      <c r="AU153"/>
      <c r="AV153"/>
      <c r="AW153"/>
      <c r="AX153"/>
      <c r="AY153"/>
      <c r="AZ153"/>
      <c r="BA153"/>
      <c r="BB153"/>
      <c r="BC153"/>
      <c r="BD153"/>
      <c r="BE153"/>
      <c r="BF153"/>
      <c r="BG153" t="s">
        <v>5</v>
      </c>
      <c r="BH153" t="s">
        <v>5</v>
      </c>
      <c r="BI153" t="s">
        <v>1903</v>
      </c>
      <c r="BJ153"/>
      <c r="BK153" t="s">
        <v>5</v>
      </c>
      <c r="BL153"/>
      <c r="BM153">
        <v>0</v>
      </c>
      <c r="BN153"/>
      <c r="BO153" t="s">
        <v>5</v>
      </c>
      <c r="BP153"/>
      <c r="BQ153"/>
      <c r="BR153"/>
      <c r="BS153"/>
      <c r="BT153" t="s">
        <v>5</v>
      </c>
      <c r="BU153"/>
      <c r="BV153"/>
      <c r="BW153"/>
      <c r="BX153" t="s">
        <v>1904</v>
      </c>
      <c r="BY153" t="s">
        <v>6</v>
      </c>
      <c r="BZ153" t="s">
        <v>1197</v>
      </c>
      <c r="CA153"/>
      <c r="CB153" s="9"/>
    </row>
    <row r="154" spans="1:80" ht="15" x14ac:dyDescent="0.25">
      <c r="A154">
        <v>209</v>
      </c>
      <c r="B154" t="s">
        <v>2627</v>
      </c>
      <c r="C154" t="s">
        <v>2628</v>
      </c>
      <c r="D154" t="s">
        <v>2501</v>
      </c>
      <c r="E154">
        <v>3</v>
      </c>
      <c r="F154" t="s">
        <v>1896</v>
      </c>
      <c r="G154" t="s">
        <v>2249</v>
      </c>
      <c r="H154" t="s">
        <v>2148</v>
      </c>
      <c r="I154" t="s">
        <v>2629</v>
      </c>
      <c r="J154" t="s">
        <v>2630</v>
      </c>
      <c r="K154" t="s">
        <v>2631</v>
      </c>
      <c r="L154" t="s">
        <v>1913</v>
      </c>
      <c r="M154">
        <v>1.8875266313552861</v>
      </c>
      <c r="N154" t="s">
        <v>6</v>
      </c>
      <c r="O154" t="s">
        <v>5</v>
      </c>
      <c r="P154" t="s">
        <v>5</v>
      </c>
      <c r="Q154" t="s">
        <v>5</v>
      </c>
      <c r="R154" t="s">
        <v>5</v>
      </c>
      <c r="S154" t="s">
        <v>2632</v>
      </c>
      <c r="T154" t="s">
        <v>2632</v>
      </c>
      <c r="U154" t="s">
        <v>5</v>
      </c>
      <c r="V154" t="s">
        <v>50</v>
      </c>
      <c r="W154">
        <v>100000</v>
      </c>
      <c r="X154">
        <v>100000</v>
      </c>
      <c r="Y154" t="s">
        <v>6</v>
      </c>
      <c r="Z154" t="s">
        <v>1922</v>
      </c>
      <c r="AA154">
        <v>10000</v>
      </c>
      <c r="AB154">
        <v>0.28875830769538879</v>
      </c>
      <c r="AC154">
        <v>7.2609059512615204E-2</v>
      </c>
      <c r="AD154">
        <v>0</v>
      </c>
      <c r="AE154">
        <v>9</v>
      </c>
      <c r="AF154">
        <v>9</v>
      </c>
      <c r="AG154">
        <v>8</v>
      </c>
      <c r="AH154">
        <v>1</v>
      </c>
      <c r="AI154">
        <v>3</v>
      </c>
      <c r="AJ154">
        <v>3</v>
      </c>
      <c r="AK154">
        <v>0</v>
      </c>
      <c r="AL154">
        <v>0</v>
      </c>
      <c r="AM154">
        <v>0</v>
      </c>
      <c r="AN154">
        <v>0</v>
      </c>
      <c r="AO154">
        <v>100.02960205078119</v>
      </c>
      <c r="AP154"/>
      <c r="AQ154"/>
      <c r="AR154"/>
      <c r="AS154"/>
      <c r="AT154"/>
      <c r="AU154"/>
      <c r="AV154"/>
      <c r="AW154"/>
      <c r="AX154"/>
      <c r="AY154"/>
      <c r="AZ154"/>
      <c r="BA154"/>
      <c r="BB154"/>
      <c r="BC154"/>
      <c r="BD154"/>
      <c r="BE154"/>
      <c r="BF154"/>
      <c r="BG154" t="s">
        <v>5</v>
      </c>
      <c r="BH154" t="s">
        <v>5</v>
      </c>
      <c r="BI154" t="s">
        <v>1903</v>
      </c>
      <c r="BJ154"/>
      <c r="BK154" t="s">
        <v>5</v>
      </c>
      <c r="BL154"/>
      <c r="BM154">
        <v>0</v>
      </c>
      <c r="BN154"/>
      <c r="BO154" t="s">
        <v>5</v>
      </c>
      <c r="BP154"/>
      <c r="BQ154"/>
      <c r="BR154"/>
      <c r="BS154"/>
      <c r="BT154" t="s">
        <v>5</v>
      </c>
      <c r="BU154"/>
      <c r="BV154"/>
      <c r="BW154"/>
      <c r="BX154" t="s">
        <v>1904</v>
      </c>
      <c r="BY154" t="s">
        <v>6</v>
      </c>
      <c r="BZ154" t="s">
        <v>1197</v>
      </c>
      <c r="CA154"/>
      <c r="CB154" s="9"/>
    </row>
    <row r="155" spans="1:80" ht="15" x14ac:dyDescent="0.25">
      <c r="A155">
        <v>210</v>
      </c>
      <c r="B155" t="s">
        <v>2633</v>
      </c>
      <c r="C155" t="s">
        <v>2634</v>
      </c>
      <c r="D155" t="s">
        <v>2501</v>
      </c>
      <c r="E155">
        <v>3</v>
      </c>
      <c r="F155" t="s">
        <v>1896</v>
      </c>
      <c r="G155" t="s">
        <v>2635</v>
      </c>
      <c r="H155" t="s">
        <v>2148</v>
      </c>
      <c r="I155" t="s">
        <v>2149</v>
      </c>
      <c r="J155" t="s">
        <v>2150</v>
      </c>
      <c r="K155" t="s">
        <v>2151</v>
      </c>
      <c r="L155" t="s">
        <v>1913</v>
      </c>
      <c r="M155">
        <v>1.2390257120132451</v>
      </c>
      <c r="N155" t="s">
        <v>6</v>
      </c>
      <c r="O155" t="s">
        <v>5</v>
      </c>
      <c r="P155" t="s">
        <v>5</v>
      </c>
      <c r="Q155" t="s">
        <v>5</v>
      </c>
      <c r="R155" t="s">
        <v>5</v>
      </c>
      <c r="S155" t="s">
        <v>2152</v>
      </c>
      <c r="T155" t="s">
        <v>2152</v>
      </c>
      <c r="U155" t="s">
        <v>5</v>
      </c>
      <c r="V155" t="s">
        <v>50</v>
      </c>
      <c r="W155">
        <v>100000</v>
      </c>
      <c r="X155">
        <v>100000</v>
      </c>
      <c r="Y155" t="s">
        <v>6</v>
      </c>
      <c r="Z155" t="s">
        <v>1922</v>
      </c>
      <c r="AA155">
        <v>10000</v>
      </c>
      <c r="AB155">
        <v>0.11908590048551559</v>
      </c>
      <c r="AC155">
        <v>8.9073255658149719E-3</v>
      </c>
      <c r="AD155">
        <v>0</v>
      </c>
      <c r="AE155">
        <v>2</v>
      </c>
      <c r="AF155">
        <v>1</v>
      </c>
      <c r="AG155">
        <v>2</v>
      </c>
      <c r="AH155">
        <v>2</v>
      </c>
      <c r="AI155">
        <v>6</v>
      </c>
      <c r="AJ155">
        <v>6</v>
      </c>
      <c r="AK155">
        <v>1</v>
      </c>
      <c r="AL155">
        <v>0</v>
      </c>
      <c r="AM155">
        <v>0</v>
      </c>
      <c r="AN155">
        <v>0</v>
      </c>
      <c r="AO155">
        <v>41.811180114746087</v>
      </c>
      <c r="AP155"/>
      <c r="AQ155"/>
      <c r="AR155"/>
      <c r="AS155"/>
      <c r="AT155"/>
      <c r="AU155"/>
      <c r="AV155"/>
      <c r="AW155"/>
      <c r="AX155"/>
      <c r="AY155"/>
      <c r="AZ155"/>
      <c r="BA155"/>
      <c r="BB155"/>
      <c r="BC155"/>
      <c r="BD155"/>
      <c r="BE155"/>
      <c r="BF155"/>
      <c r="BG155" t="s">
        <v>5</v>
      </c>
      <c r="BH155" t="s">
        <v>5</v>
      </c>
      <c r="BI155" t="s">
        <v>1903</v>
      </c>
      <c r="BJ155"/>
      <c r="BK155" t="s">
        <v>5</v>
      </c>
      <c r="BL155"/>
      <c r="BM155">
        <v>0</v>
      </c>
      <c r="BN155"/>
      <c r="BO155" t="s">
        <v>5</v>
      </c>
      <c r="BP155"/>
      <c r="BQ155"/>
      <c r="BR155"/>
      <c r="BS155"/>
      <c r="BT155" t="s">
        <v>5</v>
      </c>
      <c r="BU155"/>
      <c r="BV155"/>
      <c r="BW155"/>
      <c r="BX155" t="s">
        <v>1904</v>
      </c>
      <c r="BY155" t="s">
        <v>6</v>
      </c>
      <c r="BZ155" t="s">
        <v>1197</v>
      </c>
      <c r="CA155"/>
      <c r="CB155" s="9"/>
    </row>
    <row r="156" spans="1:80" ht="15" x14ac:dyDescent="0.25">
      <c r="A156">
        <v>211</v>
      </c>
      <c r="B156" t="s">
        <v>2636</v>
      </c>
      <c r="C156" t="s">
        <v>2637</v>
      </c>
      <c r="D156" t="s">
        <v>2501</v>
      </c>
      <c r="E156">
        <v>3</v>
      </c>
      <c r="F156" t="s">
        <v>1896</v>
      </c>
      <c r="G156" t="s">
        <v>2638</v>
      </c>
      <c r="H156" t="s">
        <v>2217</v>
      </c>
      <c r="I156" t="s">
        <v>2332</v>
      </c>
      <c r="J156" t="s">
        <v>2639</v>
      </c>
      <c r="K156" t="s">
        <v>2640</v>
      </c>
      <c r="L156" t="s">
        <v>1913</v>
      </c>
      <c r="M156">
        <v>1.399281341582537E-2</v>
      </c>
      <c r="N156" t="s">
        <v>6</v>
      </c>
      <c r="O156" t="s">
        <v>5</v>
      </c>
      <c r="P156" t="s">
        <v>5</v>
      </c>
      <c r="Q156" t="s">
        <v>5</v>
      </c>
      <c r="R156" t="s">
        <v>5</v>
      </c>
      <c r="S156" t="s">
        <v>2641</v>
      </c>
      <c r="T156" t="s">
        <v>2641</v>
      </c>
      <c r="U156" t="s">
        <v>5</v>
      </c>
      <c r="V156" t="s">
        <v>50</v>
      </c>
      <c r="W156">
        <v>100000</v>
      </c>
      <c r="X156">
        <v>100000</v>
      </c>
      <c r="Y156" t="s">
        <v>6</v>
      </c>
      <c r="Z156" t="s">
        <v>1922</v>
      </c>
      <c r="AA156">
        <v>10000</v>
      </c>
      <c r="AB156">
        <v>0</v>
      </c>
      <c r="AC156">
        <v>0</v>
      </c>
      <c r="AD156">
        <v>0</v>
      </c>
      <c r="AE156">
        <v>0</v>
      </c>
      <c r="AF156">
        <v>0</v>
      </c>
      <c r="AG156">
        <v>0</v>
      </c>
      <c r="AH156">
        <v>0</v>
      </c>
      <c r="AI156">
        <v>0</v>
      </c>
      <c r="AJ156">
        <v>0</v>
      </c>
      <c r="AK156">
        <v>0</v>
      </c>
      <c r="AL156">
        <v>0</v>
      </c>
      <c r="AM156">
        <v>0</v>
      </c>
      <c r="AN156">
        <v>0</v>
      </c>
      <c r="AO156">
        <v>0</v>
      </c>
      <c r="AP156"/>
      <c r="AQ156"/>
      <c r="AR156"/>
      <c r="AS156"/>
      <c r="AT156"/>
      <c r="AU156"/>
      <c r="AV156"/>
      <c r="AW156"/>
      <c r="AX156"/>
      <c r="AY156"/>
      <c r="AZ156"/>
      <c r="BA156"/>
      <c r="BB156"/>
      <c r="BC156"/>
      <c r="BD156"/>
      <c r="BE156"/>
      <c r="BF156"/>
      <c r="BG156" t="s">
        <v>5</v>
      </c>
      <c r="BH156" t="s">
        <v>5</v>
      </c>
      <c r="BI156" t="s">
        <v>1903</v>
      </c>
      <c r="BJ156"/>
      <c r="BK156" t="s">
        <v>5</v>
      </c>
      <c r="BL156"/>
      <c r="BM156">
        <v>0</v>
      </c>
      <c r="BN156"/>
      <c r="BO156" t="s">
        <v>5</v>
      </c>
      <c r="BP156"/>
      <c r="BQ156"/>
      <c r="BR156"/>
      <c r="BS156"/>
      <c r="BT156" t="s">
        <v>5</v>
      </c>
      <c r="BU156"/>
      <c r="BV156"/>
      <c r="BW156"/>
      <c r="BX156" t="s">
        <v>1904</v>
      </c>
      <c r="BY156" t="s">
        <v>6</v>
      </c>
      <c r="BZ156" t="s">
        <v>1197</v>
      </c>
      <c r="CA156"/>
      <c r="CB156" s="9"/>
    </row>
    <row r="157" spans="1:80" ht="15" x14ac:dyDescent="0.25">
      <c r="A157">
        <v>212</v>
      </c>
      <c r="B157" t="s">
        <v>2642</v>
      </c>
      <c r="C157" t="s">
        <v>2643</v>
      </c>
      <c r="D157" t="s">
        <v>2501</v>
      </c>
      <c r="E157">
        <v>3</v>
      </c>
      <c r="F157" t="s">
        <v>1896</v>
      </c>
      <c r="G157" t="s">
        <v>2502</v>
      </c>
      <c r="H157" t="s">
        <v>2530</v>
      </c>
      <c r="I157" t="s">
        <v>2531</v>
      </c>
      <c r="J157" t="s">
        <v>2644</v>
      </c>
      <c r="K157" t="s">
        <v>2645</v>
      </c>
      <c r="L157" t="s">
        <v>1913</v>
      </c>
      <c r="M157">
        <v>0.12843172252178189</v>
      </c>
      <c r="N157" t="s">
        <v>6</v>
      </c>
      <c r="O157" t="s">
        <v>5</v>
      </c>
      <c r="P157" t="s">
        <v>5</v>
      </c>
      <c r="Q157" t="s">
        <v>5</v>
      </c>
      <c r="R157" t="s">
        <v>5</v>
      </c>
      <c r="S157" t="s">
        <v>2646</v>
      </c>
      <c r="T157" t="s">
        <v>2646</v>
      </c>
      <c r="U157" t="s">
        <v>5</v>
      </c>
      <c r="V157" t="s">
        <v>50</v>
      </c>
      <c r="W157">
        <v>100000</v>
      </c>
      <c r="X157">
        <v>100000</v>
      </c>
      <c r="Y157" t="s">
        <v>6</v>
      </c>
      <c r="Z157" t="s">
        <v>1922</v>
      </c>
      <c r="AA157">
        <v>10000</v>
      </c>
      <c r="AB157">
        <v>3.9110090583562851E-2</v>
      </c>
      <c r="AC157">
        <v>6.2858150340616703E-3</v>
      </c>
      <c r="AD157">
        <v>0</v>
      </c>
      <c r="AE157">
        <v>0</v>
      </c>
      <c r="AF157">
        <v>1</v>
      </c>
      <c r="AG157">
        <v>0</v>
      </c>
      <c r="AH157">
        <v>0</v>
      </c>
      <c r="AI157">
        <v>0</v>
      </c>
      <c r="AJ157">
        <v>0</v>
      </c>
      <c r="AK157">
        <v>0</v>
      </c>
      <c r="AL157">
        <v>0</v>
      </c>
      <c r="AM157">
        <v>0</v>
      </c>
      <c r="AN157">
        <v>0</v>
      </c>
      <c r="AO157">
        <v>5.5152459144592294</v>
      </c>
      <c r="AP157"/>
      <c r="AQ157"/>
      <c r="AR157"/>
      <c r="AS157"/>
      <c r="AT157"/>
      <c r="AU157"/>
      <c r="AV157"/>
      <c r="AW157"/>
      <c r="AX157"/>
      <c r="AY157"/>
      <c r="AZ157"/>
      <c r="BA157"/>
      <c r="BB157"/>
      <c r="BC157"/>
      <c r="BD157"/>
      <c r="BE157"/>
      <c r="BF157"/>
      <c r="BG157" t="s">
        <v>5</v>
      </c>
      <c r="BH157" t="s">
        <v>5</v>
      </c>
      <c r="BI157" t="s">
        <v>1903</v>
      </c>
      <c r="BJ157"/>
      <c r="BK157" t="s">
        <v>5</v>
      </c>
      <c r="BL157"/>
      <c r="BM157">
        <v>0</v>
      </c>
      <c r="BN157"/>
      <c r="BO157" t="s">
        <v>5</v>
      </c>
      <c r="BP157"/>
      <c r="BQ157"/>
      <c r="BR157"/>
      <c r="BS157"/>
      <c r="BT157" t="s">
        <v>5</v>
      </c>
      <c r="BU157"/>
      <c r="BV157"/>
      <c r="BW157"/>
      <c r="BX157" t="s">
        <v>1904</v>
      </c>
      <c r="BY157" t="s">
        <v>6</v>
      </c>
      <c r="BZ157" t="s">
        <v>1197</v>
      </c>
      <c r="CA157"/>
      <c r="CB157" s="9"/>
    </row>
    <row r="158" spans="1:80" ht="15" x14ac:dyDescent="0.25">
      <c r="A158">
        <v>213</v>
      </c>
      <c r="B158" t="s">
        <v>2647</v>
      </c>
      <c r="C158" t="s">
        <v>2648</v>
      </c>
      <c r="D158" t="s">
        <v>2501</v>
      </c>
      <c r="E158">
        <v>3</v>
      </c>
      <c r="F158" t="s">
        <v>1896</v>
      </c>
      <c r="G158" t="s">
        <v>2649</v>
      </c>
      <c r="H158" t="s">
        <v>2650</v>
      </c>
      <c r="I158" t="s">
        <v>2651</v>
      </c>
      <c r="J158" t="s">
        <v>2652</v>
      </c>
      <c r="K158" t="s">
        <v>2220</v>
      </c>
      <c r="L158" t="s">
        <v>1913</v>
      </c>
      <c r="M158">
        <v>1.6577267646789551</v>
      </c>
      <c r="N158" t="s">
        <v>6</v>
      </c>
      <c r="O158" t="s">
        <v>5</v>
      </c>
      <c r="P158" t="s">
        <v>5</v>
      </c>
      <c r="Q158" t="s">
        <v>5</v>
      </c>
      <c r="R158" t="s">
        <v>5</v>
      </c>
      <c r="S158" t="s">
        <v>2653</v>
      </c>
      <c r="T158" t="s">
        <v>2653</v>
      </c>
      <c r="U158" t="s">
        <v>5</v>
      </c>
      <c r="V158" t="s">
        <v>50</v>
      </c>
      <c r="W158">
        <v>100000</v>
      </c>
      <c r="X158">
        <v>100000</v>
      </c>
      <c r="Y158" t="s">
        <v>6</v>
      </c>
      <c r="Z158" t="s">
        <v>1922</v>
      </c>
      <c r="AA158">
        <v>10000</v>
      </c>
      <c r="AB158">
        <v>9.4301119446754456E-2</v>
      </c>
      <c r="AC158">
        <v>2.056615054607391E-2</v>
      </c>
      <c r="AD158">
        <v>0</v>
      </c>
      <c r="AE158">
        <v>4</v>
      </c>
      <c r="AF158">
        <v>1</v>
      </c>
      <c r="AG158">
        <v>4</v>
      </c>
      <c r="AH158">
        <v>1</v>
      </c>
      <c r="AI158">
        <v>7</v>
      </c>
      <c r="AJ158">
        <v>7</v>
      </c>
      <c r="AK158">
        <v>0</v>
      </c>
      <c r="AL158">
        <v>0</v>
      </c>
      <c r="AM158">
        <v>0</v>
      </c>
      <c r="AN158">
        <v>0</v>
      </c>
      <c r="AO158">
        <v>32.042629241943359</v>
      </c>
      <c r="AP158"/>
      <c r="AQ158"/>
      <c r="AR158"/>
      <c r="AS158"/>
      <c r="AT158"/>
      <c r="AU158"/>
      <c r="AV158"/>
      <c r="AW158"/>
      <c r="AX158"/>
      <c r="AY158"/>
      <c r="AZ158"/>
      <c r="BA158"/>
      <c r="BB158"/>
      <c r="BC158"/>
      <c r="BD158"/>
      <c r="BE158"/>
      <c r="BF158"/>
      <c r="BG158" t="s">
        <v>5</v>
      </c>
      <c r="BH158" t="s">
        <v>5</v>
      </c>
      <c r="BI158" t="s">
        <v>1903</v>
      </c>
      <c r="BJ158"/>
      <c r="BK158" t="s">
        <v>5</v>
      </c>
      <c r="BL158"/>
      <c r="BM158">
        <v>0</v>
      </c>
      <c r="BN158"/>
      <c r="BO158" t="s">
        <v>5</v>
      </c>
      <c r="BP158"/>
      <c r="BQ158"/>
      <c r="BR158"/>
      <c r="BS158"/>
      <c r="BT158" t="s">
        <v>5</v>
      </c>
      <c r="BU158"/>
      <c r="BV158"/>
      <c r="BW158"/>
      <c r="BX158" t="s">
        <v>1904</v>
      </c>
      <c r="BY158" t="s">
        <v>6</v>
      </c>
      <c r="BZ158" t="s">
        <v>1197</v>
      </c>
      <c r="CA158"/>
      <c r="CB158" s="9"/>
    </row>
    <row r="159" spans="1:80" ht="15" x14ac:dyDescent="0.25">
      <c r="A159">
        <v>214</v>
      </c>
      <c r="B159" t="s">
        <v>2654</v>
      </c>
      <c r="C159" t="s">
        <v>2655</v>
      </c>
      <c r="D159" t="s">
        <v>2501</v>
      </c>
      <c r="E159">
        <v>3</v>
      </c>
      <c r="F159" t="s">
        <v>1896</v>
      </c>
      <c r="G159" t="s">
        <v>2595</v>
      </c>
      <c r="H159" t="s">
        <v>2035</v>
      </c>
      <c r="I159" t="s">
        <v>2416</v>
      </c>
      <c r="J159" t="s">
        <v>2656</v>
      </c>
      <c r="K159" t="s">
        <v>2657</v>
      </c>
      <c r="L159" t="s">
        <v>1913</v>
      </c>
      <c r="M159">
        <v>1.9446520805358889</v>
      </c>
      <c r="N159" t="s">
        <v>6</v>
      </c>
      <c r="O159" t="s">
        <v>5</v>
      </c>
      <c r="P159" t="s">
        <v>5</v>
      </c>
      <c r="Q159" t="s">
        <v>5</v>
      </c>
      <c r="R159" t="s">
        <v>5</v>
      </c>
      <c r="S159" t="s">
        <v>2658</v>
      </c>
      <c r="T159" t="s">
        <v>2658</v>
      </c>
      <c r="U159" t="s">
        <v>5</v>
      </c>
      <c r="V159" t="s">
        <v>50</v>
      </c>
      <c r="W159">
        <v>100000</v>
      </c>
      <c r="X159">
        <v>100000</v>
      </c>
      <c r="Y159" t="s">
        <v>6</v>
      </c>
      <c r="Z159" t="s">
        <v>1922</v>
      </c>
      <c r="AA159">
        <v>10000</v>
      </c>
      <c r="AB159">
        <v>0.1422082036733627</v>
      </c>
      <c r="AC159">
        <v>1.11966896802187E-2</v>
      </c>
      <c r="AD159">
        <v>0</v>
      </c>
      <c r="AE159">
        <v>3</v>
      </c>
      <c r="AF159">
        <v>2</v>
      </c>
      <c r="AG159">
        <v>1</v>
      </c>
      <c r="AH159">
        <v>0</v>
      </c>
      <c r="AI159">
        <v>1</v>
      </c>
      <c r="AJ159">
        <v>1</v>
      </c>
      <c r="AK159">
        <v>0</v>
      </c>
      <c r="AL159">
        <v>0</v>
      </c>
      <c r="AM159">
        <v>0</v>
      </c>
      <c r="AN159">
        <v>0</v>
      </c>
      <c r="AO159">
        <v>66.183273315429688</v>
      </c>
      <c r="AP159"/>
      <c r="AQ159"/>
      <c r="AR159"/>
      <c r="AS159"/>
      <c r="AT159"/>
      <c r="AU159"/>
      <c r="AV159"/>
      <c r="AW159"/>
      <c r="AX159"/>
      <c r="AY159"/>
      <c r="AZ159"/>
      <c r="BA159"/>
      <c r="BB159"/>
      <c r="BC159"/>
      <c r="BD159"/>
      <c r="BE159"/>
      <c r="BF159"/>
      <c r="BG159" t="s">
        <v>5</v>
      </c>
      <c r="BH159" t="s">
        <v>5</v>
      </c>
      <c r="BI159" t="s">
        <v>1903</v>
      </c>
      <c r="BJ159"/>
      <c r="BK159" t="s">
        <v>5</v>
      </c>
      <c r="BL159"/>
      <c r="BM159">
        <v>0</v>
      </c>
      <c r="BN159"/>
      <c r="BO159" t="s">
        <v>5</v>
      </c>
      <c r="BP159"/>
      <c r="BQ159"/>
      <c r="BR159"/>
      <c r="BS159"/>
      <c r="BT159" t="s">
        <v>5</v>
      </c>
      <c r="BU159"/>
      <c r="BV159"/>
      <c r="BW159"/>
      <c r="BX159" t="s">
        <v>1904</v>
      </c>
      <c r="BY159" t="s">
        <v>6</v>
      </c>
      <c r="BZ159" t="s">
        <v>1197</v>
      </c>
      <c r="CA159"/>
      <c r="CB159" s="9"/>
    </row>
    <row r="160" spans="1:80" ht="15" x14ac:dyDescent="0.25">
      <c r="A160">
        <v>215</v>
      </c>
      <c r="B160" t="s">
        <v>2659</v>
      </c>
      <c r="C160" t="s">
        <v>2660</v>
      </c>
      <c r="D160" t="s">
        <v>2501</v>
      </c>
      <c r="E160">
        <v>3</v>
      </c>
      <c r="F160" t="s">
        <v>1896</v>
      </c>
      <c r="G160" t="s">
        <v>2502</v>
      </c>
      <c r="H160" t="s">
        <v>2530</v>
      </c>
      <c r="I160" t="s">
        <v>2661</v>
      </c>
      <c r="J160" t="s">
        <v>2662</v>
      </c>
      <c r="K160" t="s">
        <v>2663</v>
      </c>
      <c r="L160" t="s">
        <v>1913</v>
      </c>
      <c r="M160">
        <v>1.963512182235718</v>
      </c>
      <c r="N160" t="s">
        <v>6</v>
      </c>
      <c r="O160" t="s">
        <v>5</v>
      </c>
      <c r="P160" t="s">
        <v>5</v>
      </c>
      <c r="Q160" t="s">
        <v>5</v>
      </c>
      <c r="R160" t="s">
        <v>5</v>
      </c>
      <c r="S160" t="s">
        <v>2664</v>
      </c>
      <c r="T160" t="s">
        <v>2664</v>
      </c>
      <c r="U160" t="s">
        <v>5</v>
      </c>
      <c r="V160" t="s">
        <v>50</v>
      </c>
      <c r="W160">
        <v>100000</v>
      </c>
      <c r="X160">
        <v>100000</v>
      </c>
      <c r="Y160" t="s">
        <v>6</v>
      </c>
      <c r="Z160" t="s">
        <v>1922</v>
      </c>
      <c r="AA160">
        <v>10000</v>
      </c>
      <c r="AB160">
        <v>0.29012501239776611</v>
      </c>
      <c r="AC160">
        <v>3.6519769579172127E-2</v>
      </c>
      <c r="AD160">
        <v>0</v>
      </c>
      <c r="AE160">
        <v>11</v>
      </c>
      <c r="AF160">
        <v>2</v>
      </c>
      <c r="AG160">
        <v>9</v>
      </c>
      <c r="AH160">
        <v>10</v>
      </c>
      <c r="AI160">
        <v>25</v>
      </c>
      <c r="AJ160">
        <v>25</v>
      </c>
      <c r="AK160">
        <v>0</v>
      </c>
      <c r="AL160">
        <v>0</v>
      </c>
      <c r="AM160">
        <v>1</v>
      </c>
      <c r="AN160">
        <v>0</v>
      </c>
      <c r="AO160">
        <v>71.415847778320313</v>
      </c>
      <c r="AP160"/>
      <c r="AQ160"/>
      <c r="AR160"/>
      <c r="AS160"/>
      <c r="AT160"/>
      <c r="AU160"/>
      <c r="AV160"/>
      <c r="AW160"/>
      <c r="AX160"/>
      <c r="AY160"/>
      <c r="AZ160"/>
      <c r="BA160"/>
      <c r="BB160"/>
      <c r="BC160"/>
      <c r="BD160"/>
      <c r="BE160"/>
      <c r="BF160"/>
      <c r="BG160" t="s">
        <v>5</v>
      </c>
      <c r="BH160" t="s">
        <v>5</v>
      </c>
      <c r="BI160" t="s">
        <v>1903</v>
      </c>
      <c r="BJ160"/>
      <c r="BK160" t="s">
        <v>5</v>
      </c>
      <c r="BL160"/>
      <c r="BM160">
        <v>0</v>
      </c>
      <c r="BN160"/>
      <c r="BO160" t="s">
        <v>5</v>
      </c>
      <c r="BP160"/>
      <c r="BQ160"/>
      <c r="BR160"/>
      <c r="BS160"/>
      <c r="BT160" t="s">
        <v>5</v>
      </c>
      <c r="BU160"/>
      <c r="BV160"/>
      <c r="BW160"/>
      <c r="BX160" t="s">
        <v>1904</v>
      </c>
      <c r="BY160" t="s">
        <v>6</v>
      </c>
      <c r="BZ160" t="s">
        <v>1197</v>
      </c>
      <c r="CA160"/>
      <c r="CB160" s="9"/>
    </row>
    <row r="161" spans="1:80" ht="15" x14ac:dyDescent="0.25">
      <c r="A161">
        <v>216</v>
      </c>
      <c r="B161" t="s">
        <v>2665</v>
      </c>
      <c r="C161" t="s">
        <v>2666</v>
      </c>
      <c r="D161" t="s">
        <v>2501</v>
      </c>
      <c r="E161">
        <v>3</v>
      </c>
      <c r="F161" t="s">
        <v>1896</v>
      </c>
      <c r="G161" t="s">
        <v>2356</v>
      </c>
      <c r="H161" t="s">
        <v>2530</v>
      </c>
      <c r="I161" t="s">
        <v>2543</v>
      </c>
      <c r="J161" t="s">
        <v>2667</v>
      </c>
      <c r="K161" t="s">
        <v>2668</v>
      </c>
      <c r="L161" t="s">
        <v>1913</v>
      </c>
      <c r="M161">
        <v>0.99918776750564575</v>
      </c>
      <c r="N161" t="s">
        <v>6</v>
      </c>
      <c r="O161" t="s">
        <v>5</v>
      </c>
      <c r="P161" t="s">
        <v>5</v>
      </c>
      <c r="Q161" t="s">
        <v>5</v>
      </c>
      <c r="R161" t="s">
        <v>5</v>
      </c>
      <c r="S161" t="s">
        <v>2669</v>
      </c>
      <c r="T161" t="s">
        <v>2669</v>
      </c>
      <c r="U161" t="s">
        <v>5</v>
      </c>
      <c r="V161" t="s">
        <v>50</v>
      </c>
      <c r="W161">
        <v>100000</v>
      </c>
      <c r="X161">
        <v>100000</v>
      </c>
      <c r="Y161" t="s">
        <v>6</v>
      </c>
      <c r="Z161" t="s">
        <v>1922</v>
      </c>
      <c r="AA161">
        <v>10000</v>
      </c>
      <c r="AB161">
        <v>0.2002976983785629</v>
      </c>
      <c r="AC161">
        <v>1.9216800108551979E-2</v>
      </c>
      <c r="AD161">
        <v>0</v>
      </c>
      <c r="AE161">
        <v>0</v>
      </c>
      <c r="AF161">
        <v>0</v>
      </c>
      <c r="AG161">
        <v>0</v>
      </c>
      <c r="AH161">
        <v>0</v>
      </c>
      <c r="AI161">
        <v>0</v>
      </c>
      <c r="AJ161">
        <v>0</v>
      </c>
      <c r="AK161">
        <v>0</v>
      </c>
      <c r="AL161">
        <v>0</v>
      </c>
      <c r="AM161">
        <v>0</v>
      </c>
      <c r="AN161">
        <v>0</v>
      </c>
      <c r="AO161">
        <v>105.4654006958008</v>
      </c>
      <c r="AP161"/>
      <c r="AQ161"/>
      <c r="AR161"/>
      <c r="AS161"/>
      <c r="AT161"/>
      <c r="AU161"/>
      <c r="AV161"/>
      <c r="AW161"/>
      <c r="AX161"/>
      <c r="AY161"/>
      <c r="AZ161"/>
      <c r="BA161"/>
      <c r="BB161"/>
      <c r="BC161"/>
      <c r="BD161"/>
      <c r="BE161"/>
      <c r="BF161"/>
      <c r="BG161" t="s">
        <v>5</v>
      </c>
      <c r="BH161" t="s">
        <v>5</v>
      </c>
      <c r="BI161" t="s">
        <v>1903</v>
      </c>
      <c r="BJ161"/>
      <c r="BK161" t="s">
        <v>5</v>
      </c>
      <c r="BL161"/>
      <c r="BM161">
        <v>0</v>
      </c>
      <c r="BN161"/>
      <c r="BO161" t="s">
        <v>5</v>
      </c>
      <c r="BP161"/>
      <c r="BQ161"/>
      <c r="BR161"/>
      <c r="BS161"/>
      <c r="BT161" t="s">
        <v>5</v>
      </c>
      <c r="BU161"/>
      <c r="BV161"/>
      <c r="BW161"/>
      <c r="BX161" t="s">
        <v>1904</v>
      </c>
      <c r="BY161" t="s">
        <v>6</v>
      </c>
      <c r="BZ161" t="s">
        <v>1197</v>
      </c>
      <c r="CA161"/>
      <c r="CB161" s="9"/>
    </row>
    <row r="162" spans="1:80" ht="15" x14ac:dyDescent="0.25">
      <c r="A162">
        <v>217</v>
      </c>
      <c r="B162" t="s">
        <v>2670</v>
      </c>
      <c r="C162" t="s">
        <v>2671</v>
      </c>
      <c r="D162" t="s">
        <v>2501</v>
      </c>
      <c r="E162">
        <v>3</v>
      </c>
      <c r="F162" t="s">
        <v>1896</v>
      </c>
      <c r="G162" t="s">
        <v>2595</v>
      </c>
      <c r="H162" t="s">
        <v>2035</v>
      </c>
      <c r="I162" t="s">
        <v>2416</v>
      </c>
      <c r="J162" t="s">
        <v>2672</v>
      </c>
      <c r="K162" t="s">
        <v>2673</v>
      </c>
      <c r="L162" t="s">
        <v>1913</v>
      </c>
      <c r="M162">
        <v>2.0187864303588872</v>
      </c>
      <c r="N162" t="s">
        <v>6</v>
      </c>
      <c r="O162" t="s">
        <v>5</v>
      </c>
      <c r="P162" t="s">
        <v>5</v>
      </c>
      <c r="Q162" t="s">
        <v>5</v>
      </c>
      <c r="R162" t="s">
        <v>5</v>
      </c>
      <c r="S162" t="s">
        <v>2674</v>
      </c>
      <c r="T162" t="s">
        <v>2674</v>
      </c>
      <c r="U162" t="s">
        <v>5</v>
      </c>
      <c r="V162" t="s">
        <v>50</v>
      </c>
      <c r="W162">
        <v>100000</v>
      </c>
      <c r="X162">
        <v>100000</v>
      </c>
      <c r="Y162" t="s">
        <v>6</v>
      </c>
      <c r="Z162" t="s">
        <v>1922</v>
      </c>
      <c r="AA162">
        <v>10000</v>
      </c>
      <c r="AB162">
        <v>0.1470174044370651</v>
      </c>
      <c r="AC162">
        <v>3.1918209046125412E-2</v>
      </c>
      <c r="AD162">
        <v>0</v>
      </c>
      <c r="AE162">
        <v>6</v>
      </c>
      <c r="AF162">
        <v>1</v>
      </c>
      <c r="AG162">
        <v>5</v>
      </c>
      <c r="AH162">
        <v>1</v>
      </c>
      <c r="AI162">
        <v>4</v>
      </c>
      <c r="AJ162">
        <v>4</v>
      </c>
      <c r="AK162">
        <v>0</v>
      </c>
      <c r="AL162">
        <v>0</v>
      </c>
      <c r="AM162">
        <v>1</v>
      </c>
      <c r="AN162">
        <v>0</v>
      </c>
      <c r="AO162">
        <v>58.238410949707031</v>
      </c>
      <c r="AP162"/>
      <c r="AQ162"/>
      <c r="AR162"/>
      <c r="AS162"/>
      <c r="AT162"/>
      <c r="AU162"/>
      <c r="AV162"/>
      <c r="AW162"/>
      <c r="AX162"/>
      <c r="AY162"/>
      <c r="AZ162"/>
      <c r="BA162"/>
      <c r="BB162"/>
      <c r="BC162"/>
      <c r="BD162"/>
      <c r="BE162"/>
      <c r="BF162"/>
      <c r="BG162" t="s">
        <v>5</v>
      </c>
      <c r="BH162" t="s">
        <v>5</v>
      </c>
      <c r="BI162" t="s">
        <v>1903</v>
      </c>
      <c r="BJ162"/>
      <c r="BK162" t="s">
        <v>5</v>
      </c>
      <c r="BL162"/>
      <c r="BM162">
        <v>0</v>
      </c>
      <c r="BN162"/>
      <c r="BO162" t="s">
        <v>5</v>
      </c>
      <c r="BP162"/>
      <c r="BQ162"/>
      <c r="BR162"/>
      <c r="BS162"/>
      <c r="BT162" t="s">
        <v>5</v>
      </c>
      <c r="BU162"/>
      <c r="BV162"/>
      <c r="BW162"/>
      <c r="BX162" t="s">
        <v>1904</v>
      </c>
      <c r="BY162" t="s">
        <v>6</v>
      </c>
      <c r="BZ162" t="s">
        <v>1197</v>
      </c>
      <c r="CA162"/>
      <c r="CB162" s="9"/>
    </row>
    <row r="163" spans="1:80" ht="15" x14ac:dyDescent="0.25">
      <c r="A163">
        <v>218</v>
      </c>
      <c r="B163" t="s">
        <v>2675</v>
      </c>
      <c r="C163" t="s">
        <v>2676</v>
      </c>
      <c r="D163" t="s">
        <v>2501</v>
      </c>
      <c r="E163">
        <v>3</v>
      </c>
      <c r="F163" t="s">
        <v>1896</v>
      </c>
      <c r="G163" t="s">
        <v>2286</v>
      </c>
      <c r="H163" t="s">
        <v>1938</v>
      </c>
      <c r="I163" t="s">
        <v>2677</v>
      </c>
      <c r="J163" t="s">
        <v>2678</v>
      </c>
      <c r="K163" t="s">
        <v>2679</v>
      </c>
      <c r="L163" t="s">
        <v>1913</v>
      </c>
      <c r="M163">
        <v>1.964553236961365</v>
      </c>
      <c r="N163" t="s">
        <v>6</v>
      </c>
      <c r="O163" t="s">
        <v>5</v>
      </c>
      <c r="P163" t="s">
        <v>5</v>
      </c>
      <c r="Q163" t="s">
        <v>5</v>
      </c>
      <c r="R163" t="s">
        <v>5</v>
      </c>
      <c r="S163" t="s">
        <v>2680</v>
      </c>
      <c r="T163" t="s">
        <v>2680</v>
      </c>
      <c r="U163" t="s">
        <v>5</v>
      </c>
      <c r="V163" t="s">
        <v>50</v>
      </c>
      <c r="W163">
        <v>100000</v>
      </c>
      <c r="X163">
        <v>100000</v>
      </c>
      <c r="Y163" t="s">
        <v>6</v>
      </c>
      <c r="Z163" t="s">
        <v>1922</v>
      </c>
      <c r="AA163">
        <v>10000</v>
      </c>
      <c r="AB163">
        <v>0.1997088044881821</v>
      </c>
      <c r="AC163">
        <v>3.8573030382394791E-2</v>
      </c>
      <c r="AD163">
        <v>1.820467971265316E-2</v>
      </c>
      <c r="AE163">
        <v>35</v>
      </c>
      <c r="AF163">
        <v>12</v>
      </c>
      <c r="AG163">
        <v>35</v>
      </c>
      <c r="AH163">
        <v>39</v>
      </c>
      <c r="AI163">
        <v>184</v>
      </c>
      <c r="AJ163">
        <v>184</v>
      </c>
      <c r="AK163">
        <v>1</v>
      </c>
      <c r="AL163">
        <v>0</v>
      </c>
      <c r="AM163">
        <v>1</v>
      </c>
      <c r="AN163">
        <v>0</v>
      </c>
      <c r="AO163">
        <v>30.07267951965332</v>
      </c>
      <c r="AP163"/>
      <c r="AQ163"/>
      <c r="AR163"/>
      <c r="AS163"/>
      <c r="AT163"/>
      <c r="AU163"/>
      <c r="AV163"/>
      <c r="AW163"/>
      <c r="AX163"/>
      <c r="AY163"/>
      <c r="AZ163"/>
      <c r="BA163"/>
      <c r="BB163"/>
      <c r="BC163"/>
      <c r="BD163"/>
      <c r="BE163"/>
      <c r="BF163"/>
      <c r="BG163" t="s">
        <v>5</v>
      </c>
      <c r="BH163" t="s">
        <v>5</v>
      </c>
      <c r="BI163" t="s">
        <v>1903</v>
      </c>
      <c r="BJ163"/>
      <c r="BK163" t="s">
        <v>5</v>
      </c>
      <c r="BL163"/>
      <c r="BM163">
        <v>0</v>
      </c>
      <c r="BN163"/>
      <c r="BO163" t="s">
        <v>5</v>
      </c>
      <c r="BP163"/>
      <c r="BQ163"/>
      <c r="BR163"/>
      <c r="BS163"/>
      <c r="BT163" t="s">
        <v>5</v>
      </c>
      <c r="BU163"/>
      <c r="BV163"/>
      <c r="BW163"/>
      <c r="BX163" t="s">
        <v>1904</v>
      </c>
      <c r="BY163" t="s">
        <v>6</v>
      </c>
      <c r="BZ163" t="s">
        <v>1197</v>
      </c>
      <c r="CA163"/>
      <c r="CB163" s="9"/>
    </row>
    <row r="164" spans="1:80" ht="15" x14ac:dyDescent="0.25">
      <c r="A164">
        <v>219</v>
      </c>
      <c r="B164" t="s">
        <v>2681</v>
      </c>
      <c r="C164" t="s">
        <v>2682</v>
      </c>
      <c r="D164" t="s">
        <v>2501</v>
      </c>
      <c r="E164">
        <v>3</v>
      </c>
      <c r="F164" t="s">
        <v>1896</v>
      </c>
      <c r="G164" t="s">
        <v>2595</v>
      </c>
      <c r="H164" t="s">
        <v>2137</v>
      </c>
      <c r="I164" t="s">
        <v>2683</v>
      </c>
      <c r="J164" t="s">
        <v>2684</v>
      </c>
      <c r="K164" t="s">
        <v>2685</v>
      </c>
      <c r="L164" t="s">
        <v>1913</v>
      </c>
      <c r="M164">
        <v>1.9340507984161379</v>
      </c>
      <c r="N164" t="s">
        <v>6</v>
      </c>
      <c r="O164" t="s">
        <v>5</v>
      </c>
      <c r="P164" t="s">
        <v>5</v>
      </c>
      <c r="Q164" t="s">
        <v>5</v>
      </c>
      <c r="R164" t="s">
        <v>5</v>
      </c>
      <c r="S164" t="s">
        <v>2686</v>
      </c>
      <c r="T164" t="s">
        <v>2686</v>
      </c>
      <c r="U164" t="s">
        <v>5</v>
      </c>
      <c r="V164" t="s">
        <v>50</v>
      </c>
      <c r="W164">
        <v>100000</v>
      </c>
      <c r="X164">
        <v>100000</v>
      </c>
      <c r="Y164" t="s">
        <v>5</v>
      </c>
      <c r="Z164"/>
      <c r="AA164"/>
      <c r="AB164">
        <v>0.4518682062625885</v>
      </c>
      <c r="AC164">
        <v>9.5716528594493866E-2</v>
      </c>
      <c r="AD164">
        <v>2.2518360055983071E-3</v>
      </c>
      <c r="AE164">
        <v>35</v>
      </c>
      <c r="AF164">
        <v>22</v>
      </c>
      <c r="AG164">
        <v>31</v>
      </c>
      <c r="AH164">
        <v>11</v>
      </c>
      <c r="AI164">
        <v>45</v>
      </c>
      <c r="AJ164">
        <v>46</v>
      </c>
      <c r="AK164">
        <v>0</v>
      </c>
      <c r="AL164">
        <v>0</v>
      </c>
      <c r="AM164">
        <v>1</v>
      </c>
      <c r="AN164">
        <v>0</v>
      </c>
      <c r="AO164">
        <v>169.5473937988281</v>
      </c>
      <c r="AP164"/>
      <c r="AQ164"/>
      <c r="AR164"/>
      <c r="AS164"/>
      <c r="AT164"/>
      <c r="AU164"/>
      <c r="AV164"/>
      <c r="AW164"/>
      <c r="AX164"/>
      <c r="AY164"/>
      <c r="AZ164"/>
      <c r="BA164"/>
      <c r="BB164"/>
      <c r="BC164"/>
      <c r="BD164"/>
      <c r="BE164"/>
      <c r="BF164"/>
      <c r="BG164" t="s">
        <v>5</v>
      </c>
      <c r="BH164" t="s">
        <v>5</v>
      </c>
      <c r="BI164" t="s">
        <v>1903</v>
      </c>
      <c r="BJ164"/>
      <c r="BK164" t="s">
        <v>5</v>
      </c>
      <c r="BL164"/>
      <c r="BM164">
        <v>0</v>
      </c>
      <c r="BN164"/>
      <c r="BO164" t="s">
        <v>5</v>
      </c>
      <c r="BP164"/>
      <c r="BQ164"/>
      <c r="BR164"/>
      <c r="BS164"/>
      <c r="BT164" t="s">
        <v>5</v>
      </c>
      <c r="BU164"/>
      <c r="BV164"/>
      <c r="BW164"/>
      <c r="BX164" t="s">
        <v>1904</v>
      </c>
      <c r="BY164" t="s">
        <v>6</v>
      </c>
      <c r="BZ164" t="s">
        <v>1197</v>
      </c>
      <c r="CA164"/>
      <c r="CB164" s="9"/>
    </row>
    <row r="165" spans="1:80" ht="15" x14ac:dyDescent="0.25">
      <c r="A165">
        <v>220</v>
      </c>
      <c r="B165" t="s">
        <v>2687</v>
      </c>
      <c r="C165" t="s">
        <v>2688</v>
      </c>
      <c r="D165" t="s">
        <v>2501</v>
      </c>
      <c r="E165">
        <v>3</v>
      </c>
      <c r="F165" t="s">
        <v>1896</v>
      </c>
      <c r="G165" t="s">
        <v>2689</v>
      </c>
      <c r="H165" t="s">
        <v>2690</v>
      </c>
      <c r="I165" t="s">
        <v>2691</v>
      </c>
      <c r="J165" t="s">
        <v>2692</v>
      </c>
      <c r="K165" t="s">
        <v>2693</v>
      </c>
      <c r="L165" t="s">
        <v>1913</v>
      </c>
      <c r="M165">
        <v>1.5207033157348631</v>
      </c>
      <c r="N165" t="s">
        <v>6</v>
      </c>
      <c r="O165" t="s">
        <v>5</v>
      </c>
      <c r="P165" t="s">
        <v>5</v>
      </c>
      <c r="Q165" t="s">
        <v>5</v>
      </c>
      <c r="R165" t="s">
        <v>5</v>
      </c>
      <c r="S165" t="s">
        <v>2694</v>
      </c>
      <c r="T165" t="s">
        <v>2694</v>
      </c>
      <c r="U165" t="s">
        <v>5</v>
      </c>
      <c r="V165" t="s">
        <v>50</v>
      </c>
      <c r="W165">
        <v>100000</v>
      </c>
      <c r="X165">
        <v>100000</v>
      </c>
      <c r="Y165" t="s">
        <v>6</v>
      </c>
      <c r="Z165" t="s">
        <v>1922</v>
      </c>
      <c r="AA165">
        <v>10000</v>
      </c>
      <c r="AB165">
        <v>7.4750900268554688E-2</v>
      </c>
      <c r="AC165">
        <v>9.6348589286208153E-3</v>
      </c>
      <c r="AD165">
        <v>0</v>
      </c>
      <c r="AE165">
        <v>3</v>
      </c>
      <c r="AF165">
        <v>1</v>
      </c>
      <c r="AG165">
        <v>1</v>
      </c>
      <c r="AH165">
        <v>0</v>
      </c>
      <c r="AI165">
        <v>2</v>
      </c>
      <c r="AJ165">
        <v>2</v>
      </c>
      <c r="AK165">
        <v>0</v>
      </c>
      <c r="AL165">
        <v>0</v>
      </c>
      <c r="AM165">
        <v>0</v>
      </c>
      <c r="AN165">
        <v>0</v>
      </c>
      <c r="AO165">
        <v>30.055110931396481</v>
      </c>
      <c r="AP165"/>
      <c r="AQ165"/>
      <c r="AR165"/>
      <c r="AS165"/>
      <c r="AT165"/>
      <c r="AU165"/>
      <c r="AV165"/>
      <c r="AW165"/>
      <c r="AX165"/>
      <c r="AY165"/>
      <c r="AZ165"/>
      <c r="BA165"/>
      <c r="BB165"/>
      <c r="BC165"/>
      <c r="BD165"/>
      <c r="BE165"/>
      <c r="BF165"/>
      <c r="BG165" t="s">
        <v>5</v>
      </c>
      <c r="BH165" t="s">
        <v>5</v>
      </c>
      <c r="BI165" t="s">
        <v>1903</v>
      </c>
      <c r="BJ165"/>
      <c r="BK165" t="s">
        <v>5</v>
      </c>
      <c r="BL165"/>
      <c r="BM165">
        <v>0</v>
      </c>
      <c r="BN165"/>
      <c r="BO165" t="s">
        <v>5</v>
      </c>
      <c r="BP165"/>
      <c r="BQ165"/>
      <c r="BR165"/>
      <c r="BS165"/>
      <c r="BT165" t="s">
        <v>5</v>
      </c>
      <c r="BU165"/>
      <c r="BV165"/>
      <c r="BW165"/>
      <c r="BX165" t="s">
        <v>1904</v>
      </c>
      <c r="BY165" t="s">
        <v>6</v>
      </c>
      <c r="BZ165" t="s">
        <v>1197</v>
      </c>
      <c r="CA165"/>
      <c r="CB165" s="9"/>
    </row>
    <row r="166" spans="1:80" ht="15" x14ac:dyDescent="0.25">
      <c r="A166">
        <v>221</v>
      </c>
      <c r="B166" t="s">
        <v>2695</v>
      </c>
      <c r="C166" t="s">
        <v>2696</v>
      </c>
      <c r="D166" t="s">
        <v>2501</v>
      </c>
      <c r="E166">
        <v>3</v>
      </c>
      <c r="F166" t="s">
        <v>1896</v>
      </c>
      <c r="G166" t="s">
        <v>2286</v>
      </c>
      <c r="H166" t="s">
        <v>2074</v>
      </c>
      <c r="I166" t="s">
        <v>2075</v>
      </c>
      <c r="J166" t="s">
        <v>2697</v>
      </c>
      <c r="K166" t="s">
        <v>2698</v>
      </c>
      <c r="L166" t="s">
        <v>1913</v>
      </c>
      <c r="M166">
        <v>0.160326212644577</v>
      </c>
      <c r="N166" t="s">
        <v>6</v>
      </c>
      <c r="O166" t="s">
        <v>5</v>
      </c>
      <c r="P166" t="s">
        <v>5</v>
      </c>
      <c r="Q166" t="s">
        <v>5</v>
      </c>
      <c r="R166" t="s">
        <v>5</v>
      </c>
      <c r="S166" t="s">
        <v>2699</v>
      </c>
      <c r="T166" t="s">
        <v>2699</v>
      </c>
      <c r="U166" t="s">
        <v>5</v>
      </c>
      <c r="V166" t="s">
        <v>50</v>
      </c>
      <c r="W166">
        <v>100000</v>
      </c>
      <c r="X166">
        <v>100000</v>
      </c>
      <c r="Y166" t="s">
        <v>6</v>
      </c>
      <c r="Z166" t="s">
        <v>1922</v>
      </c>
      <c r="AA166">
        <v>10000</v>
      </c>
      <c r="AB166">
        <v>0</v>
      </c>
      <c r="AC166">
        <v>0</v>
      </c>
      <c r="AD166">
        <v>0</v>
      </c>
      <c r="AE166">
        <v>0</v>
      </c>
      <c r="AF166">
        <v>0</v>
      </c>
      <c r="AG166">
        <v>0</v>
      </c>
      <c r="AH166">
        <v>0</v>
      </c>
      <c r="AI166">
        <v>0</v>
      </c>
      <c r="AJ166">
        <v>0</v>
      </c>
      <c r="AK166">
        <v>0</v>
      </c>
      <c r="AL166">
        <v>0</v>
      </c>
      <c r="AM166">
        <v>0</v>
      </c>
      <c r="AN166">
        <v>0</v>
      </c>
      <c r="AO166">
        <v>0</v>
      </c>
      <c r="AP166"/>
      <c r="AQ166"/>
      <c r="AR166"/>
      <c r="AS166"/>
      <c r="AT166"/>
      <c r="AU166"/>
      <c r="AV166"/>
      <c r="AW166"/>
      <c r="AX166"/>
      <c r="AY166"/>
      <c r="AZ166"/>
      <c r="BA166"/>
      <c r="BB166"/>
      <c r="BC166"/>
      <c r="BD166"/>
      <c r="BE166"/>
      <c r="BF166"/>
      <c r="BG166" t="s">
        <v>5</v>
      </c>
      <c r="BH166" t="s">
        <v>5</v>
      </c>
      <c r="BI166" t="s">
        <v>1903</v>
      </c>
      <c r="BJ166"/>
      <c r="BK166" t="s">
        <v>5</v>
      </c>
      <c r="BL166"/>
      <c r="BM166">
        <v>0</v>
      </c>
      <c r="BN166"/>
      <c r="BO166" t="s">
        <v>5</v>
      </c>
      <c r="BP166"/>
      <c r="BQ166"/>
      <c r="BR166"/>
      <c r="BS166"/>
      <c r="BT166" t="s">
        <v>5</v>
      </c>
      <c r="BU166"/>
      <c r="BV166"/>
      <c r="BW166"/>
      <c r="BX166" t="s">
        <v>1904</v>
      </c>
      <c r="BY166" t="s">
        <v>6</v>
      </c>
      <c r="BZ166" t="s">
        <v>1197</v>
      </c>
      <c r="CA166"/>
      <c r="CB166" s="9"/>
    </row>
    <row r="167" spans="1:80" ht="15" x14ac:dyDescent="0.25">
      <c r="A167">
        <v>222</v>
      </c>
      <c r="B167" t="s">
        <v>2700</v>
      </c>
      <c r="C167" t="s">
        <v>2701</v>
      </c>
      <c r="D167" t="s">
        <v>2702</v>
      </c>
      <c r="E167">
        <v>3</v>
      </c>
      <c r="F167" t="s">
        <v>1896</v>
      </c>
      <c r="G167" t="s">
        <v>2266</v>
      </c>
      <c r="H167" t="s">
        <v>2703</v>
      </c>
      <c r="I167" t="s">
        <v>2704</v>
      </c>
      <c r="J167" t="s">
        <v>2697</v>
      </c>
      <c r="K167" t="s">
        <v>2698</v>
      </c>
      <c r="L167" t="s">
        <v>1901</v>
      </c>
      <c r="M167">
        <v>383.32077026367188</v>
      </c>
      <c r="N167" t="s">
        <v>6</v>
      </c>
      <c r="O167" t="s">
        <v>5</v>
      </c>
      <c r="P167" t="s">
        <v>5</v>
      </c>
      <c r="Q167" t="s">
        <v>5</v>
      </c>
      <c r="R167" t="s">
        <v>5</v>
      </c>
      <c r="S167" t="s">
        <v>2705</v>
      </c>
      <c r="T167" t="s">
        <v>2705</v>
      </c>
      <c r="U167" t="s">
        <v>5</v>
      </c>
      <c r="V167" t="s">
        <v>98</v>
      </c>
      <c r="W167">
        <v>50000000</v>
      </c>
      <c r="X167">
        <v>5000000</v>
      </c>
      <c r="Y167" t="s">
        <v>6</v>
      </c>
      <c r="Z167" t="s">
        <v>1922</v>
      </c>
      <c r="AA167">
        <v>12500000</v>
      </c>
      <c r="AB167">
        <v>111.1778030395508</v>
      </c>
      <c r="AC167">
        <v>10.96399974822998</v>
      </c>
      <c r="AD167">
        <v>14.812600135803221</v>
      </c>
      <c r="AE167">
        <v>11792</v>
      </c>
      <c r="AF167">
        <v>10051</v>
      </c>
      <c r="AG167">
        <v>10753</v>
      </c>
      <c r="AH167">
        <v>50661</v>
      </c>
      <c r="AI167">
        <v>52776</v>
      </c>
      <c r="AJ167">
        <v>89527</v>
      </c>
      <c r="AK167">
        <v>277</v>
      </c>
      <c r="AL167">
        <v>145</v>
      </c>
      <c r="AM167">
        <v>444</v>
      </c>
      <c r="AN167">
        <v>0</v>
      </c>
      <c r="AO167">
        <v>7391.4931640625</v>
      </c>
      <c r="AP167"/>
      <c r="AQ167"/>
      <c r="AR167"/>
      <c r="AS167"/>
      <c r="AT167"/>
      <c r="AU167"/>
      <c r="AV167"/>
      <c r="AW167"/>
      <c r="AX167"/>
      <c r="AY167"/>
      <c r="AZ167"/>
      <c r="BA167"/>
      <c r="BB167"/>
      <c r="BC167"/>
      <c r="BD167"/>
      <c r="BE167"/>
      <c r="BF167"/>
      <c r="BG167" t="s">
        <v>5</v>
      </c>
      <c r="BH167" t="s">
        <v>5</v>
      </c>
      <c r="BI167" t="s">
        <v>1903</v>
      </c>
      <c r="BJ167"/>
      <c r="BK167" t="s">
        <v>5</v>
      </c>
      <c r="BL167"/>
      <c r="BM167">
        <v>0</v>
      </c>
      <c r="BN167"/>
      <c r="BO167" t="s">
        <v>5</v>
      </c>
      <c r="BP167"/>
      <c r="BQ167"/>
      <c r="BR167"/>
      <c r="BS167"/>
      <c r="BT167" t="s">
        <v>5</v>
      </c>
      <c r="BU167"/>
      <c r="BV167"/>
      <c r="BW167"/>
      <c r="BX167" t="s">
        <v>1904</v>
      </c>
      <c r="BY167" t="s">
        <v>6</v>
      </c>
      <c r="BZ167" t="s">
        <v>1197</v>
      </c>
      <c r="CA167"/>
      <c r="CB167" s="9"/>
    </row>
    <row r="168" spans="1:80" ht="15" x14ac:dyDescent="0.25">
      <c r="A168">
        <v>223</v>
      </c>
      <c r="B168" t="s">
        <v>2706</v>
      </c>
      <c r="C168" t="s">
        <v>2707</v>
      </c>
      <c r="D168" t="s">
        <v>2708</v>
      </c>
      <c r="E168">
        <v>3</v>
      </c>
      <c r="F168" t="s">
        <v>1896</v>
      </c>
      <c r="G168" t="s">
        <v>2436</v>
      </c>
      <c r="H168" t="s">
        <v>2709</v>
      </c>
      <c r="I168" t="s">
        <v>2710</v>
      </c>
      <c r="J168" t="s">
        <v>2697</v>
      </c>
      <c r="K168" t="s">
        <v>2698</v>
      </c>
      <c r="L168" t="s">
        <v>2711</v>
      </c>
      <c r="M168">
        <v>343.86807250976563</v>
      </c>
      <c r="N168" t="s">
        <v>6</v>
      </c>
      <c r="O168" t="s">
        <v>5</v>
      </c>
      <c r="P168" t="s">
        <v>5</v>
      </c>
      <c r="Q168" t="s">
        <v>5</v>
      </c>
      <c r="R168" t="s">
        <v>5</v>
      </c>
      <c r="S168" t="s">
        <v>2712</v>
      </c>
      <c r="T168" t="s">
        <v>2712</v>
      </c>
      <c r="U168" t="s">
        <v>5</v>
      </c>
      <c r="V168" t="s">
        <v>85</v>
      </c>
      <c r="W168">
        <v>35000000</v>
      </c>
      <c r="X168">
        <v>3500000</v>
      </c>
      <c r="Y168" t="s">
        <v>6</v>
      </c>
      <c r="Z168" t="s">
        <v>1922</v>
      </c>
      <c r="AA168">
        <v>3500000</v>
      </c>
      <c r="AB168">
        <v>49.215351104736328</v>
      </c>
      <c r="AC168">
        <v>6.6875090599060059</v>
      </c>
      <c r="AD168">
        <v>9.4103355407714844</v>
      </c>
      <c r="AE168">
        <v>5921</v>
      </c>
      <c r="AF168">
        <v>3790</v>
      </c>
      <c r="AG168">
        <v>5086</v>
      </c>
      <c r="AH168">
        <v>15932</v>
      </c>
      <c r="AI168">
        <v>14562</v>
      </c>
      <c r="AJ168">
        <v>27286</v>
      </c>
      <c r="AK168">
        <v>64</v>
      </c>
      <c r="AL168">
        <v>299</v>
      </c>
      <c r="AM168">
        <v>185</v>
      </c>
      <c r="AN168">
        <v>0</v>
      </c>
      <c r="AO168">
        <v>7266.1318359375</v>
      </c>
      <c r="AP168"/>
      <c r="AQ168"/>
      <c r="AR168"/>
      <c r="AS168"/>
      <c r="AT168"/>
      <c r="AU168"/>
      <c r="AV168"/>
      <c r="AW168"/>
      <c r="AX168"/>
      <c r="AY168"/>
      <c r="AZ168"/>
      <c r="BA168"/>
      <c r="BB168"/>
      <c r="BC168">
        <v>2</v>
      </c>
      <c r="BD168">
        <v>198</v>
      </c>
      <c r="BE168"/>
      <c r="BF168"/>
      <c r="BG168" t="s">
        <v>5</v>
      </c>
      <c r="BH168" t="s">
        <v>5</v>
      </c>
      <c r="BI168" t="s">
        <v>1903</v>
      </c>
      <c r="BJ168"/>
      <c r="BK168" t="s">
        <v>5</v>
      </c>
      <c r="BL168"/>
      <c r="BM168">
        <v>0</v>
      </c>
      <c r="BN168"/>
      <c r="BO168" t="s">
        <v>5</v>
      </c>
      <c r="BP168"/>
      <c r="BQ168"/>
      <c r="BR168"/>
      <c r="BS168"/>
      <c r="BT168" t="s">
        <v>5</v>
      </c>
      <c r="BU168"/>
      <c r="BV168"/>
      <c r="BW168"/>
      <c r="BX168" t="s">
        <v>1904</v>
      </c>
      <c r="BY168" t="s">
        <v>6</v>
      </c>
      <c r="BZ168" t="s">
        <v>1197</v>
      </c>
      <c r="CA168"/>
      <c r="CB168" s="9"/>
    </row>
    <row r="169" spans="1:80" ht="15" x14ac:dyDescent="0.25">
      <c r="A169">
        <v>224</v>
      </c>
      <c r="B169" t="s">
        <v>2713</v>
      </c>
      <c r="C169" t="s">
        <v>2714</v>
      </c>
      <c r="D169" t="s">
        <v>2715</v>
      </c>
      <c r="E169">
        <v>3</v>
      </c>
      <c r="F169" t="s">
        <v>1896</v>
      </c>
      <c r="G169" t="s">
        <v>2225</v>
      </c>
      <c r="H169" t="s">
        <v>2226</v>
      </c>
      <c r="I169" t="s">
        <v>2227</v>
      </c>
      <c r="J169" t="s">
        <v>2228</v>
      </c>
      <c r="K169" t="s">
        <v>2229</v>
      </c>
      <c r="L169" t="s">
        <v>2022</v>
      </c>
      <c r="M169">
        <v>2.201345682144165</v>
      </c>
      <c r="N169" t="s">
        <v>6</v>
      </c>
      <c r="O169" t="s">
        <v>5</v>
      </c>
      <c r="P169" t="s">
        <v>5</v>
      </c>
      <c r="Q169" t="s">
        <v>5</v>
      </c>
      <c r="R169" t="s">
        <v>5</v>
      </c>
      <c r="S169" t="s">
        <v>2230</v>
      </c>
      <c r="T169" t="s">
        <v>2230</v>
      </c>
      <c r="U169" t="s">
        <v>5</v>
      </c>
      <c r="V169" t="s">
        <v>28</v>
      </c>
      <c r="W169">
        <v>250000</v>
      </c>
      <c r="X169">
        <v>25000</v>
      </c>
      <c r="Y169" t="s">
        <v>6</v>
      </c>
      <c r="Z169" t="s">
        <v>2716</v>
      </c>
      <c r="AA169">
        <v>25000</v>
      </c>
      <c r="AB169">
        <v>0.35543709993362432</v>
      </c>
      <c r="AC169">
        <v>4.6593461185693741E-2</v>
      </c>
      <c r="AD169">
        <v>1.8146950751543049E-2</v>
      </c>
      <c r="AE169">
        <v>36</v>
      </c>
      <c r="AF169">
        <v>10</v>
      </c>
      <c r="AG169">
        <v>24</v>
      </c>
      <c r="AH169">
        <v>10</v>
      </c>
      <c r="AI169">
        <v>37</v>
      </c>
      <c r="AJ169">
        <v>39</v>
      </c>
      <c r="AK169">
        <v>0</v>
      </c>
      <c r="AL169">
        <v>0</v>
      </c>
      <c r="AM169">
        <v>2</v>
      </c>
      <c r="AN169">
        <v>0</v>
      </c>
      <c r="AO169">
        <v>135.67970275878909</v>
      </c>
      <c r="AP169"/>
      <c r="AQ169"/>
      <c r="AR169"/>
      <c r="AS169"/>
      <c r="AT169"/>
      <c r="AU169"/>
      <c r="AV169"/>
      <c r="AW169"/>
      <c r="AX169"/>
      <c r="AY169"/>
      <c r="AZ169"/>
      <c r="BA169"/>
      <c r="BB169"/>
      <c r="BC169"/>
      <c r="BD169"/>
      <c r="BE169"/>
      <c r="BF169"/>
      <c r="BG169" t="s">
        <v>5</v>
      </c>
      <c r="BH169" t="s">
        <v>5</v>
      </c>
      <c r="BI169" t="s">
        <v>1903</v>
      </c>
      <c r="BJ169"/>
      <c r="BK169" t="s">
        <v>5</v>
      </c>
      <c r="BL169"/>
      <c r="BM169">
        <v>0</v>
      </c>
      <c r="BN169"/>
      <c r="BO169" t="s">
        <v>5</v>
      </c>
      <c r="BP169"/>
      <c r="BQ169"/>
      <c r="BR169"/>
      <c r="BS169"/>
      <c r="BT169" t="s">
        <v>5</v>
      </c>
      <c r="BU169"/>
      <c r="BV169"/>
      <c r="BW169"/>
      <c r="BX169" t="s">
        <v>1904</v>
      </c>
      <c r="BY169" t="s">
        <v>6</v>
      </c>
      <c r="BZ169" t="s">
        <v>1197</v>
      </c>
      <c r="CA169"/>
      <c r="CB169" s="9"/>
    </row>
    <row r="170" spans="1:80" ht="15" x14ac:dyDescent="0.25">
      <c r="A170">
        <v>225</v>
      </c>
      <c r="B170" t="s">
        <v>2717</v>
      </c>
      <c r="C170" t="s">
        <v>2718</v>
      </c>
      <c r="D170" t="s">
        <v>2501</v>
      </c>
      <c r="E170">
        <v>3</v>
      </c>
      <c r="F170" t="s">
        <v>1896</v>
      </c>
      <c r="G170" t="s">
        <v>2225</v>
      </c>
      <c r="H170" t="s">
        <v>1938</v>
      </c>
      <c r="I170" t="s">
        <v>1939</v>
      </c>
      <c r="J170" t="s">
        <v>2719</v>
      </c>
      <c r="K170" t="s">
        <v>2720</v>
      </c>
      <c r="L170" t="s">
        <v>1913</v>
      </c>
      <c r="M170">
        <v>0.64100199937820435</v>
      </c>
      <c r="N170" t="s">
        <v>6</v>
      </c>
      <c r="O170" t="s">
        <v>5</v>
      </c>
      <c r="P170" t="s">
        <v>5</v>
      </c>
      <c r="Q170" t="s">
        <v>5</v>
      </c>
      <c r="R170" t="s">
        <v>5</v>
      </c>
      <c r="S170" t="s">
        <v>2721</v>
      </c>
      <c r="T170" t="s">
        <v>2721</v>
      </c>
      <c r="U170" t="s">
        <v>5</v>
      </c>
      <c r="V170" t="s">
        <v>50</v>
      </c>
      <c r="W170">
        <v>100000</v>
      </c>
      <c r="X170">
        <v>100000</v>
      </c>
      <c r="Y170" t="s">
        <v>6</v>
      </c>
      <c r="Z170" t="s">
        <v>1922</v>
      </c>
      <c r="AA170">
        <v>10000</v>
      </c>
      <c r="AB170">
        <v>0.25689411163330078</v>
      </c>
      <c r="AC170">
        <v>9.782126173377037E-3</v>
      </c>
      <c r="AD170">
        <v>0</v>
      </c>
      <c r="AE170">
        <v>87</v>
      </c>
      <c r="AF170">
        <v>7</v>
      </c>
      <c r="AG170">
        <v>87</v>
      </c>
      <c r="AH170">
        <v>13</v>
      </c>
      <c r="AI170">
        <v>52</v>
      </c>
      <c r="AJ170">
        <v>52</v>
      </c>
      <c r="AK170">
        <v>0</v>
      </c>
      <c r="AL170">
        <v>2</v>
      </c>
      <c r="AM170">
        <v>0</v>
      </c>
      <c r="AN170">
        <v>0</v>
      </c>
      <c r="AO170">
        <v>17.09623908996582</v>
      </c>
      <c r="AP170"/>
      <c r="AQ170"/>
      <c r="AR170"/>
      <c r="AS170"/>
      <c r="AT170"/>
      <c r="AU170"/>
      <c r="AV170"/>
      <c r="AW170"/>
      <c r="AX170"/>
      <c r="AY170"/>
      <c r="AZ170"/>
      <c r="BA170"/>
      <c r="BB170"/>
      <c r="BC170"/>
      <c r="BD170"/>
      <c r="BE170"/>
      <c r="BF170"/>
      <c r="BG170" t="s">
        <v>5</v>
      </c>
      <c r="BH170" t="s">
        <v>5</v>
      </c>
      <c r="BI170" t="s">
        <v>1903</v>
      </c>
      <c r="BJ170"/>
      <c r="BK170" t="s">
        <v>5</v>
      </c>
      <c r="BL170"/>
      <c r="BM170">
        <v>0</v>
      </c>
      <c r="BN170"/>
      <c r="BO170" t="s">
        <v>5</v>
      </c>
      <c r="BP170"/>
      <c r="BQ170"/>
      <c r="BR170"/>
      <c r="BS170"/>
      <c r="BT170" t="s">
        <v>5</v>
      </c>
      <c r="BU170"/>
      <c r="BV170"/>
      <c r="BW170"/>
      <c r="BX170" t="s">
        <v>1904</v>
      </c>
      <c r="BY170" t="s">
        <v>6</v>
      </c>
      <c r="BZ170" t="s">
        <v>1197</v>
      </c>
      <c r="CA170"/>
      <c r="CB170" s="9"/>
    </row>
    <row r="171" spans="1:80" ht="15" x14ac:dyDescent="0.25">
      <c r="A171">
        <v>226</v>
      </c>
      <c r="B171" t="s">
        <v>2722</v>
      </c>
      <c r="C171" t="s">
        <v>2723</v>
      </c>
      <c r="D171" t="s">
        <v>2724</v>
      </c>
      <c r="E171">
        <v>3</v>
      </c>
      <c r="F171" t="s">
        <v>1896</v>
      </c>
      <c r="G171" t="s">
        <v>2436</v>
      </c>
      <c r="H171" t="s">
        <v>2709</v>
      </c>
      <c r="I171" t="s">
        <v>2710</v>
      </c>
      <c r="J171" t="s">
        <v>2719</v>
      </c>
      <c r="K171" t="s">
        <v>2720</v>
      </c>
      <c r="L171" t="s">
        <v>1983</v>
      </c>
      <c r="M171">
        <v>343.86807250976563</v>
      </c>
      <c r="N171" t="s">
        <v>6</v>
      </c>
      <c r="O171" t="s">
        <v>5</v>
      </c>
      <c r="P171" t="s">
        <v>5</v>
      </c>
      <c r="Q171" t="s">
        <v>5</v>
      </c>
      <c r="R171" t="s">
        <v>5</v>
      </c>
      <c r="S171" t="s">
        <v>2712</v>
      </c>
      <c r="T171" t="s">
        <v>2712</v>
      </c>
      <c r="U171" t="s">
        <v>5</v>
      </c>
      <c r="V171" t="s">
        <v>98</v>
      </c>
      <c r="W171">
        <v>30000000</v>
      </c>
      <c r="X171">
        <v>3000000</v>
      </c>
      <c r="Y171" t="s">
        <v>6</v>
      </c>
      <c r="Z171" t="s">
        <v>1922</v>
      </c>
      <c r="AA171">
        <v>3000000</v>
      </c>
      <c r="AB171">
        <v>49.215351104736328</v>
      </c>
      <c r="AC171">
        <v>6.6875090599060059</v>
      </c>
      <c r="AD171">
        <v>9.4103355407714844</v>
      </c>
      <c r="AE171">
        <v>5921</v>
      </c>
      <c r="AF171">
        <v>3790</v>
      </c>
      <c r="AG171">
        <v>5086</v>
      </c>
      <c r="AH171">
        <v>15932</v>
      </c>
      <c r="AI171">
        <v>14562</v>
      </c>
      <c r="AJ171">
        <v>27286</v>
      </c>
      <c r="AK171">
        <v>64</v>
      </c>
      <c r="AL171">
        <v>299</v>
      </c>
      <c r="AM171">
        <v>185</v>
      </c>
      <c r="AN171">
        <v>0</v>
      </c>
      <c r="AO171">
        <v>7266.1318359375</v>
      </c>
      <c r="AP171"/>
      <c r="AQ171"/>
      <c r="AR171"/>
      <c r="AS171"/>
      <c r="AT171"/>
      <c r="AU171"/>
      <c r="AV171"/>
      <c r="AW171"/>
      <c r="AX171"/>
      <c r="AY171"/>
      <c r="AZ171"/>
      <c r="BA171"/>
      <c r="BB171"/>
      <c r="BC171"/>
      <c r="BD171"/>
      <c r="BE171"/>
      <c r="BF171"/>
      <c r="BG171" t="s">
        <v>2725</v>
      </c>
      <c r="BH171" t="s">
        <v>5</v>
      </c>
      <c r="BI171" t="s">
        <v>1903</v>
      </c>
      <c r="BJ171"/>
      <c r="BK171" t="s">
        <v>5</v>
      </c>
      <c r="BL171"/>
      <c r="BM171">
        <v>100</v>
      </c>
      <c r="BN171"/>
      <c r="BO171" t="s">
        <v>5</v>
      </c>
      <c r="BP171"/>
      <c r="BQ171"/>
      <c r="BR171"/>
      <c r="BS171"/>
      <c r="BT171" t="s">
        <v>5</v>
      </c>
      <c r="BU171"/>
      <c r="BV171"/>
      <c r="BW171"/>
      <c r="BX171" t="s">
        <v>1904</v>
      </c>
      <c r="BY171" t="s">
        <v>6</v>
      </c>
      <c r="BZ171" t="s">
        <v>1197</v>
      </c>
      <c r="CA171"/>
      <c r="CB171" s="9"/>
    </row>
    <row r="172" spans="1:80" ht="15" x14ac:dyDescent="0.25">
      <c r="A172">
        <v>227</v>
      </c>
      <c r="B172" t="s">
        <v>2726</v>
      </c>
      <c r="C172" t="s">
        <v>2727</v>
      </c>
      <c r="D172" t="s">
        <v>2728</v>
      </c>
      <c r="E172">
        <v>3</v>
      </c>
      <c r="F172" t="s">
        <v>1896</v>
      </c>
      <c r="G172" t="s">
        <v>2562</v>
      </c>
      <c r="H172" t="s">
        <v>1993</v>
      </c>
      <c r="I172" t="s">
        <v>2729</v>
      </c>
      <c r="J172" t="s">
        <v>2730</v>
      </c>
      <c r="K172" t="s">
        <v>2731</v>
      </c>
      <c r="L172" t="s">
        <v>2006</v>
      </c>
      <c r="M172">
        <v>10.543075561523439</v>
      </c>
      <c r="N172" t="s">
        <v>6</v>
      </c>
      <c r="O172" t="s">
        <v>5</v>
      </c>
      <c r="P172" t="s">
        <v>5</v>
      </c>
      <c r="Q172" t="s">
        <v>5</v>
      </c>
      <c r="R172" t="s">
        <v>5</v>
      </c>
      <c r="S172" t="s">
        <v>2441</v>
      </c>
      <c r="T172" t="s">
        <v>2441</v>
      </c>
      <c r="U172" t="s">
        <v>5</v>
      </c>
      <c r="V172" t="s">
        <v>28</v>
      </c>
      <c r="W172">
        <v>500000</v>
      </c>
      <c r="X172">
        <v>50000</v>
      </c>
      <c r="Y172" t="s">
        <v>6</v>
      </c>
      <c r="Z172" t="s">
        <v>1922</v>
      </c>
      <c r="AA172">
        <v>50000</v>
      </c>
      <c r="AB172">
        <v>1.287580013275146</v>
      </c>
      <c r="AC172">
        <v>0.17017120122909549</v>
      </c>
      <c r="AD172">
        <v>0</v>
      </c>
      <c r="AE172">
        <v>113</v>
      </c>
      <c r="AF172">
        <v>68</v>
      </c>
      <c r="AG172">
        <v>97</v>
      </c>
      <c r="AH172">
        <v>256</v>
      </c>
      <c r="AI172">
        <v>317</v>
      </c>
      <c r="AJ172">
        <v>462</v>
      </c>
      <c r="AK172">
        <v>1</v>
      </c>
      <c r="AL172">
        <v>15</v>
      </c>
      <c r="AM172">
        <v>4</v>
      </c>
      <c r="AN172">
        <v>0</v>
      </c>
      <c r="AO172">
        <v>372.21371459960938</v>
      </c>
      <c r="AP172"/>
      <c r="AQ172"/>
      <c r="AR172"/>
      <c r="AS172"/>
      <c r="AT172"/>
      <c r="AU172"/>
      <c r="AV172"/>
      <c r="AW172"/>
      <c r="AX172"/>
      <c r="AY172"/>
      <c r="AZ172"/>
      <c r="BA172"/>
      <c r="BB172"/>
      <c r="BC172"/>
      <c r="BD172"/>
      <c r="BE172"/>
      <c r="BF172"/>
      <c r="BG172" t="s">
        <v>5</v>
      </c>
      <c r="BH172" t="s">
        <v>5</v>
      </c>
      <c r="BI172" t="s">
        <v>1903</v>
      </c>
      <c r="BJ172"/>
      <c r="BK172" t="s">
        <v>5</v>
      </c>
      <c r="BL172"/>
      <c r="BM172">
        <v>0</v>
      </c>
      <c r="BN172"/>
      <c r="BO172" t="s">
        <v>5</v>
      </c>
      <c r="BP172"/>
      <c r="BQ172"/>
      <c r="BR172"/>
      <c r="BS172"/>
      <c r="BT172" t="s">
        <v>5</v>
      </c>
      <c r="BU172"/>
      <c r="BV172"/>
      <c r="BW172"/>
      <c r="BX172" t="s">
        <v>1904</v>
      </c>
      <c r="BY172" t="s">
        <v>6</v>
      </c>
      <c r="BZ172" t="s">
        <v>1197</v>
      </c>
      <c r="CA172"/>
      <c r="CB172" s="9"/>
    </row>
    <row r="173" spans="1:80" ht="15" x14ac:dyDescent="0.25">
      <c r="A173">
        <v>228</v>
      </c>
      <c r="B173" t="s">
        <v>2732</v>
      </c>
      <c r="C173" t="s">
        <v>2733</v>
      </c>
      <c r="D173" t="s">
        <v>2734</v>
      </c>
      <c r="E173">
        <v>3</v>
      </c>
      <c r="F173" t="s">
        <v>1896</v>
      </c>
      <c r="G173" t="s">
        <v>2043</v>
      </c>
      <c r="H173" t="s">
        <v>2044</v>
      </c>
      <c r="I173" t="s">
        <v>2045</v>
      </c>
      <c r="J173" t="s">
        <v>2046</v>
      </c>
      <c r="K173" t="s">
        <v>2047</v>
      </c>
      <c r="L173" t="s">
        <v>1913</v>
      </c>
      <c r="M173">
        <v>148.03938293457031</v>
      </c>
      <c r="N173" t="s">
        <v>6</v>
      </c>
      <c r="O173" t="s">
        <v>5</v>
      </c>
      <c r="P173" t="s">
        <v>5</v>
      </c>
      <c r="Q173" t="s">
        <v>5</v>
      </c>
      <c r="R173" t="s">
        <v>5</v>
      </c>
      <c r="S173" t="s">
        <v>2048</v>
      </c>
      <c r="T173" t="s">
        <v>2048</v>
      </c>
      <c r="U173" t="s">
        <v>5</v>
      </c>
      <c r="V173" t="s">
        <v>50</v>
      </c>
      <c r="W173">
        <v>100000</v>
      </c>
      <c r="X173">
        <v>100000</v>
      </c>
      <c r="Y173" t="s">
        <v>6</v>
      </c>
      <c r="Z173" t="s">
        <v>1922</v>
      </c>
      <c r="AA173">
        <v>10000</v>
      </c>
      <c r="AB173">
        <v>34.494319915771477</v>
      </c>
      <c r="AC173">
        <v>1.5862879753112791</v>
      </c>
      <c r="AD173">
        <v>0.24870599806308749</v>
      </c>
      <c r="AE173">
        <v>411</v>
      </c>
      <c r="AF173">
        <v>199</v>
      </c>
      <c r="AG173">
        <v>371</v>
      </c>
      <c r="AH173">
        <v>690</v>
      </c>
      <c r="AI173">
        <v>1183</v>
      </c>
      <c r="AJ173">
        <v>1553</v>
      </c>
      <c r="AK173">
        <v>3</v>
      </c>
      <c r="AL173">
        <v>15</v>
      </c>
      <c r="AM173">
        <v>34</v>
      </c>
      <c r="AN173">
        <v>0</v>
      </c>
      <c r="AO173">
        <v>4484.98876953125</v>
      </c>
      <c r="AP173"/>
      <c r="AQ173"/>
      <c r="AR173"/>
      <c r="AS173"/>
      <c r="AT173"/>
      <c r="AU173"/>
      <c r="AV173"/>
      <c r="AW173"/>
      <c r="AX173"/>
      <c r="AY173"/>
      <c r="AZ173"/>
      <c r="BA173"/>
      <c r="BB173"/>
      <c r="BC173"/>
      <c r="BD173"/>
      <c r="BE173"/>
      <c r="BF173"/>
      <c r="BG173" t="s">
        <v>5</v>
      </c>
      <c r="BH173" t="s">
        <v>5</v>
      </c>
      <c r="BI173" t="s">
        <v>1903</v>
      </c>
      <c r="BJ173"/>
      <c r="BK173" t="s">
        <v>5</v>
      </c>
      <c r="BL173"/>
      <c r="BM173">
        <v>0</v>
      </c>
      <c r="BN173"/>
      <c r="BO173" t="s">
        <v>5</v>
      </c>
      <c r="BP173"/>
      <c r="BQ173"/>
      <c r="BR173"/>
      <c r="BS173"/>
      <c r="BT173" t="s">
        <v>5</v>
      </c>
      <c r="BU173"/>
      <c r="BV173"/>
      <c r="BW173"/>
      <c r="BX173" t="s">
        <v>1904</v>
      </c>
      <c r="BY173" t="s">
        <v>6</v>
      </c>
      <c r="BZ173" t="s">
        <v>1197</v>
      </c>
      <c r="CA173"/>
      <c r="CB173" s="9"/>
    </row>
    <row r="174" spans="1:80" ht="15" x14ac:dyDescent="0.25">
      <c r="A174">
        <v>229</v>
      </c>
      <c r="B174" t="s">
        <v>2735</v>
      </c>
      <c r="C174" t="s">
        <v>2736</v>
      </c>
      <c r="D174" t="s">
        <v>2737</v>
      </c>
      <c r="E174">
        <v>3</v>
      </c>
      <c r="F174" t="s">
        <v>1896</v>
      </c>
      <c r="G174" t="s">
        <v>2738</v>
      </c>
      <c r="H174" t="s">
        <v>2739</v>
      </c>
      <c r="I174" t="s">
        <v>2740</v>
      </c>
      <c r="J174" t="s">
        <v>2046</v>
      </c>
      <c r="K174" t="s">
        <v>2741</v>
      </c>
      <c r="L174" t="s">
        <v>1909</v>
      </c>
      <c r="M174">
        <v>856.145263671875</v>
      </c>
      <c r="N174" t="s">
        <v>6</v>
      </c>
      <c r="O174" t="s">
        <v>5</v>
      </c>
      <c r="P174" t="s">
        <v>5</v>
      </c>
      <c r="Q174" t="s">
        <v>5</v>
      </c>
      <c r="R174" t="s">
        <v>5</v>
      </c>
      <c r="S174" t="s">
        <v>2742</v>
      </c>
      <c r="T174" t="s">
        <v>2742</v>
      </c>
      <c r="U174" t="s">
        <v>5</v>
      </c>
      <c r="V174" t="s">
        <v>13</v>
      </c>
      <c r="W174">
        <v>50000</v>
      </c>
      <c r="X174">
        <v>50000</v>
      </c>
      <c r="Y174" t="s">
        <v>6</v>
      </c>
      <c r="Z174" t="s">
        <v>1922</v>
      </c>
      <c r="AA174">
        <v>5000</v>
      </c>
      <c r="AB174">
        <v>49.175830841064453</v>
      </c>
      <c r="AC174">
        <v>4.6982231140136719</v>
      </c>
      <c r="AD174">
        <v>0.2058179974555969</v>
      </c>
      <c r="AE174">
        <v>506</v>
      </c>
      <c r="AF174">
        <v>184</v>
      </c>
      <c r="AG174">
        <v>261</v>
      </c>
      <c r="AH174">
        <v>183</v>
      </c>
      <c r="AI174">
        <v>384</v>
      </c>
      <c r="AJ174">
        <v>461</v>
      </c>
      <c r="AK174">
        <v>1</v>
      </c>
      <c r="AL174">
        <v>2</v>
      </c>
      <c r="AM174">
        <v>37</v>
      </c>
      <c r="AN174">
        <v>0</v>
      </c>
      <c r="AO174">
        <v>18020.580078125</v>
      </c>
      <c r="AP174"/>
      <c r="AQ174"/>
      <c r="AR174"/>
      <c r="AS174"/>
      <c r="AT174"/>
      <c r="AU174"/>
      <c r="AV174"/>
      <c r="AW174"/>
      <c r="AX174"/>
      <c r="AY174"/>
      <c r="AZ174"/>
      <c r="BA174"/>
      <c r="BB174"/>
      <c r="BC174"/>
      <c r="BD174"/>
      <c r="BE174"/>
      <c r="BF174"/>
      <c r="BG174" t="s">
        <v>5</v>
      </c>
      <c r="BH174" t="s">
        <v>5</v>
      </c>
      <c r="BI174" t="s">
        <v>1903</v>
      </c>
      <c r="BJ174"/>
      <c r="BK174" t="s">
        <v>5</v>
      </c>
      <c r="BL174"/>
      <c r="BM174">
        <v>0</v>
      </c>
      <c r="BN174"/>
      <c r="BO174" t="s">
        <v>5</v>
      </c>
      <c r="BP174"/>
      <c r="BQ174"/>
      <c r="BR174"/>
      <c r="BS174"/>
      <c r="BT174" t="s">
        <v>5</v>
      </c>
      <c r="BU174"/>
      <c r="BV174"/>
      <c r="BW174"/>
      <c r="BX174" t="s">
        <v>1904</v>
      </c>
      <c r="BY174" t="s">
        <v>6</v>
      </c>
      <c r="BZ174" t="s">
        <v>1197</v>
      </c>
      <c r="CA174"/>
      <c r="CB174" s="9"/>
    </row>
    <row r="175" spans="1:80" ht="15" x14ac:dyDescent="0.25">
      <c r="A175">
        <v>230</v>
      </c>
      <c r="B175" t="s">
        <v>2743</v>
      </c>
      <c r="C175" t="s">
        <v>2744</v>
      </c>
      <c r="D175" t="s">
        <v>2745</v>
      </c>
      <c r="E175">
        <v>3</v>
      </c>
      <c r="F175" t="s">
        <v>1896</v>
      </c>
      <c r="G175" t="s">
        <v>2266</v>
      </c>
      <c r="H175" t="s">
        <v>1993</v>
      </c>
      <c r="I175" t="s">
        <v>2267</v>
      </c>
      <c r="J175" t="s">
        <v>2268</v>
      </c>
      <c r="K175" t="s">
        <v>2269</v>
      </c>
      <c r="L175" t="s">
        <v>2746</v>
      </c>
      <c r="M175">
        <v>80.978813171386719</v>
      </c>
      <c r="N175" t="s">
        <v>6</v>
      </c>
      <c r="O175" t="s">
        <v>5</v>
      </c>
      <c r="P175" t="s">
        <v>5</v>
      </c>
      <c r="Q175" t="s">
        <v>5</v>
      </c>
      <c r="R175" t="s">
        <v>5</v>
      </c>
      <c r="S175" t="s">
        <v>2271</v>
      </c>
      <c r="T175" t="s">
        <v>2271</v>
      </c>
      <c r="U175" t="s">
        <v>5</v>
      </c>
      <c r="V175" t="s">
        <v>85</v>
      </c>
      <c r="W175">
        <v>243000000</v>
      </c>
      <c r="X175">
        <v>48600000</v>
      </c>
      <c r="Y175" t="s">
        <v>6</v>
      </c>
      <c r="Z175" t="s">
        <v>1922</v>
      </c>
      <c r="AA175">
        <v>24300000</v>
      </c>
      <c r="AB175">
        <v>26.690769195556641</v>
      </c>
      <c r="AC175">
        <v>3.299307107925415</v>
      </c>
      <c r="AD175">
        <v>2.3305830955505371</v>
      </c>
      <c r="AE175">
        <v>442</v>
      </c>
      <c r="AF175">
        <v>771</v>
      </c>
      <c r="AG175">
        <v>338</v>
      </c>
      <c r="AH175">
        <v>2010</v>
      </c>
      <c r="AI175">
        <v>1922</v>
      </c>
      <c r="AJ175">
        <v>3471</v>
      </c>
      <c r="AK175">
        <v>8</v>
      </c>
      <c r="AL175">
        <v>19</v>
      </c>
      <c r="AM175">
        <v>40</v>
      </c>
      <c r="AN175">
        <v>0</v>
      </c>
      <c r="AO175">
        <v>1927.255004882812</v>
      </c>
      <c r="AP175"/>
      <c r="AQ175"/>
      <c r="AR175"/>
      <c r="AS175"/>
      <c r="AT175"/>
      <c r="AU175"/>
      <c r="AV175"/>
      <c r="AW175"/>
      <c r="AX175"/>
      <c r="AY175"/>
      <c r="AZ175"/>
      <c r="BA175"/>
      <c r="BB175"/>
      <c r="BC175"/>
      <c r="BD175"/>
      <c r="BE175"/>
      <c r="BF175"/>
      <c r="BG175" t="s">
        <v>5</v>
      </c>
      <c r="BH175" t="s">
        <v>5</v>
      </c>
      <c r="BI175" t="s">
        <v>1903</v>
      </c>
      <c r="BJ175"/>
      <c r="BK175" t="s">
        <v>5</v>
      </c>
      <c r="BL175"/>
      <c r="BM175">
        <v>0</v>
      </c>
      <c r="BN175"/>
      <c r="BO175" t="s">
        <v>6</v>
      </c>
      <c r="BP175" t="s">
        <v>2747</v>
      </c>
      <c r="BQ175"/>
      <c r="BR175"/>
      <c r="BS175"/>
      <c r="BT175" t="s">
        <v>5</v>
      </c>
      <c r="BU175"/>
      <c r="BV175"/>
      <c r="BW175"/>
      <c r="BX175" t="s">
        <v>1904</v>
      </c>
      <c r="BY175" t="s">
        <v>6</v>
      </c>
      <c r="BZ175" t="s">
        <v>1197</v>
      </c>
      <c r="CA175"/>
      <c r="CB175" s="9"/>
    </row>
    <row r="176" spans="1:80" ht="15" x14ac:dyDescent="0.25">
      <c r="A176">
        <v>231</v>
      </c>
      <c r="B176" t="s">
        <v>2748</v>
      </c>
      <c r="C176" t="s">
        <v>2749</v>
      </c>
      <c r="D176" t="s">
        <v>2750</v>
      </c>
      <c r="E176">
        <v>3</v>
      </c>
      <c r="F176" t="s">
        <v>1896</v>
      </c>
      <c r="G176" t="s">
        <v>2436</v>
      </c>
      <c r="H176" t="s">
        <v>1993</v>
      </c>
      <c r="I176" t="s">
        <v>1994</v>
      </c>
      <c r="J176" t="s">
        <v>2211</v>
      </c>
      <c r="K176" t="s">
        <v>2212</v>
      </c>
      <c r="L176" t="s">
        <v>2746</v>
      </c>
      <c r="M176">
        <v>9.9553451538085938</v>
      </c>
      <c r="N176" t="s">
        <v>6</v>
      </c>
      <c r="O176" t="s">
        <v>5</v>
      </c>
      <c r="P176" t="s">
        <v>5</v>
      </c>
      <c r="Q176" t="s">
        <v>5</v>
      </c>
      <c r="R176" t="s">
        <v>5</v>
      </c>
      <c r="S176" t="s">
        <v>2213</v>
      </c>
      <c r="T176" t="s">
        <v>2213</v>
      </c>
      <c r="U176" t="s">
        <v>5</v>
      </c>
      <c r="V176" t="s">
        <v>85</v>
      </c>
      <c r="W176">
        <v>18000000</v>
      </c>
      <c r="X176">
        <v>3600000</v>
      </c>
      <c r="Y176" t="s">
        <v>6</v>
      </c>
      <c r="Z176" t="s">
        <v>1922</v>
      </c>
      <c r="AA176">
        <v>1800000</v>
      </c>
      <c r="AB176">
        <v>0.68919992446899414</v>
      </c>
      <c r="AC176">
        <v>0.20313349366188049</v>
      </c>
      <c r="AD176">
        <v>5.9491638094186783E-3</v>
      </c>
      <c r="AE176">
        <v>289</v>
      </c>
      <c r="AF176">
        <v>214</v>
      </c>
      <c r="AG176">
        <v>280</v>
      </c>
      <c r="AH176">
        <v>354</v>
      </c>
      <c r="AI176">
        <v>1231</v>
      </c>
      <c r="AJ176">
        <v>1281</v>
      </c>
      <c r="AK176">
        <v>3</v>
      </c>
      <c r="AL176">
        <v>10</v>
      </c>
      <c r="AM176">
        <v>9</v>
      </c>
      <c r="AN176">
        <v>0</v>
      </c>
      <c r="AO176">
        <v>18.0932502746582</v>
      </c>
      <c r="AP176"/>
      <c r="AQ176"/>
      <c r="AR176"/>
      <c r="AS176"/>
      <c r="AT176"/>
      <c r="AU176"/>
      <c r="AV176"/>
      <c r="AW176"/>
      <c r="AX176"/>
      <c r="AY176"/>
      <c r="AZ176"/>
      <c r="BA176"/>
      <c r="BB176"/>
      <c r="BC176"/>
      <c r="BD176"/>
      <c r="BE176"/>
      <c r="BF176"/>
      <c r="BG176" t="s">
        <v>5</v>
      </c>
      <c r="BH176" t="s">
        <v>5</v>
      </c>
      <c r="BI176" t="s">
        <v>1903</v>
      </c>
      <c r="BJ176"/>
      <c r="BK176" t="s">
        <v>5</v>
      </c>
      <c r="BL176"/>
      <c r="BM176">
        <v>0</v>
      </c>
      <c r="BN176"/>
      <c r="BO176" t="s">
        <v>6</v>
      </c>
      <c r="BP176" t="s">
        <v>2751</v>
      </c>
      <c r="BQ176"/>
      <c r="BR176"/>
      <c r="BS176"/>
      <c r="BT176" t="s">
        <v>5</v>
      </c>
      <c r="BU176"/>
      <c r="BV176"/>
      <c r="BW176"/>
      <c r="BX176" t="s">
        <v>1904</v>
      </c>
      <c r="BY176" t="s">
        <v>6</v>
      </c>
      <c r="BZ176" t="s">
        <v>1197</v>
      </c>
      <c r="CA176"/>
      <c r="CB176" s="9"/>
    </row>
    <row r="177" spans="1:80" ht="15" x14ac:dyDescent="0.25">
      <c r="A177">
        <v>232</v>
      </c>
      <c r="B177" t="s">
        <v>2752</v>
      </c>
      <c r="C177" t="s">
        <v>2753</v>
      </c>
      <c r="D177" t="s">
        <v>2754</v>
      </c>
      <c r="E177">
        <v>3</v>
      </c>
      <c r="F177" t="s">
        <v>1896</v>
      </c>
      <c r="G177" t="s">
        <v>2266</v>
      </c>
      <c r="H177" t="s">
        <v>2018</v>
      </c>
      <c r="I177" t="s">
        <v>2019</v>
      </c>
      <c r="J177" t="s">
        <v>2370</v>
      </c>
      <c r="K177" t="s">
        <v>2371</v>
      </c>
      <c r="L177" t="s">
        <v>2746</v>
      </c>
      <c r="M177">
        <v>56.701698303222663</v>
      </c>
      <c r="N177" t="s">
        <v>6</v>
      </c>
      <c r="O177" t="s">
        <v>5</v>
      </c>
      <c r="P177" t="s">
        <v>5</v>
      </c>
      <c r="Q177" t="s">
        <v>5</v>
      </c>
      <c r="R177" t="s">
        <v>5</v>
      </c>
      <c r="S177" t="s">
        <v>2755</v>
      </c>
      <c r="T177" t="s">
        <v>2755</v>
      </c>
      <c r="U177" t="s">
        <v>5</v>
      </c>
      <c r="V177" t="s">
        <v>85</v>
      </c>
      <c r="W177">
        <v>105000000</v>
      </c>
      <c r="X177">
        <v>21000000</v>
      </c>
      <c r="Y177" t="s">
        <v>6</v>
      </c>
      <c r="Z177" t="s">
        <v>1922</v>
      </c>
      <c r="AA177">
        <v>10500000</v>
      </c>
      <c r="AB177">
        <v>6.5094590187072754</v>
      </c>
      <c r="AC177">
        <v>0.82901769876480103</v>
      </c>
      <c r="AD177">
        <v>0.49760571122169489</v>
      </c>
      <c r="AE177">
        <v>1005</v>
      </c>
      <c r="AF177">
        <v>593</v>
      </c>
      <c r="AG177">
        <v>944</v>
      </c>
      <c r="AH177">
        <v>2788</v>
      </c>
      <c r="AI177">
        <v>6348</v>
      </c>
      <c r="AJ177">
        <v>7586</v>
      </c>
      <c r="AK177">
        <v>10</v>
      </c>
      <c r="AL177">
        <v>39</v>
      </c>
      <c r="AM177">
        <v>30</v>
      </c>
      <c r="AN177">
        <v>0</v>
      </c>
      <c r="AO177">
        <v>627.4970703125</v>
      </c>
      <c r="AP177"/>
      <c r="AQ177"/>
      <c r="AR177"/>
      <c r="AS177"/>
      <c r="AT177"/>
      <c r="AU177"/>
      <c r="AV177"/>
      <c r="AW177"/>
      <c r="AX177"/>
      <c r="AY177"/>
      <c r="AZ177"/>
      <c r="BA177"/>
      <c r="BB177"/>
      <c r="BC177"/>
      <c r="BD177"/>
      <c r="BE177"/>
      <c r="BF177"/>
      <c r="BG177" t="s">
        <v>5</v>
      </c>
      <c r="BH177" t="s">
        <v>5</v>
      </c>
      <c r="BI177" t="s">
        <v>1903</v>
      </c>
      <c r="BJ177"/>
      <c r="BK177" t="s">
        <v>5</v>
      </c>
      <c r="BL177"/>
      <c r="BM177">
        <v>0</v>
      </c>
      <c r="BN177"/>
      <c r="BO177" t="s">
        <v>6</v>
      </c>
      <c r="BP177" t="s">
        <v>2756</v>
      </c>
      <c r="BQ177"/>
      <c r="BR177"/>
      <c r="BS177"/>
      <c r="BT177" t="s">
        <v>5</v>
      </c>
      <c r="BU177"/>
      <c r="BV177"/>
      <c r="BW177"/>
      <c r="BX177" t="s">
        <v>1904</v>
      </c>
      <c r="BY177" t="s">
        <v>6</v>
      </c>
      <c r="BZ177" t="s">
        <v>1197</v>
      </c>
      <c r="CA177"/>
      <c r="CB177" s="9"/>
    </row>
    <row r="178" spans="1:80" ht="15" x14ac:dyDescent="0.25">
      <c r="A178">
        <v>233</v>
      </c>
      <c r="B178" t="s">
        <v>2757</v>
      </c>
      <c r="C178" t="s">
        <v>2758</v>
      </c>
      <c r="D178" t="s">
        <v>2759</v>
      </c>
      <c r="E178">
        <v>3</v>
      </c>
      <c r="F178" t="s">
        <v>1896</v>
      </c>
      <c r="G178" t="s">
        <v>2595</v>
      </c>
      <c r="H178" t="s">
        <v>2035</v>
      </c>
      <c r="I178" t="s">
        <v>2416</v>
      </c>
      <c r="J178" t="s">
        <v>2760</v>
      </c>
      <c r="K178" t="s">
        <v>2761</v>
      </c>
      <c r="L178" t="s">
        <v>2746</v>
      </c>
      <c r="M178">
        <v>5.1643505096435547</v>
      </c>
      <c r="N178" t="s">
        <v>6</v>
      </c>
      <c r="O178" t="s">
        <v>5</v>
      </c>
      <c r="P178" t="s">
        <v>5</v>
      </c>
      <c r="Q178" t="s">
        <v>5</v>
      </c>
      <c r="R178" t="s">
        <v>5</v>
      </c>
      <c r="S178" t="s">
        <v>2419</v>
      </c>
      <c r="T178" t="s">
        <v>2419</v>
      </c>
      <c r="U178" t="s">
        <v>5</v>
      </c>
      <c r="V178" t="s">
        <v>85</v>
      </c>
      <c r="W178">
        <v>29000000</v>
      </c>
      <c r="X178">
        <v>5800000</v>
      </c>
      <c r="Y178" t="s">
        <v>6</v>
      </c>
      <c r="Z178" t="s">
        <v>1922</v>
      </c>
      <c r="AA178">
        <v>2900000</v>
      </c>
      <c r="AB178">
        <v>0.55078220367431641</v>
      </c>
      <c r="AC178">
        <v>0.1239940002560616</v>
      </c>
      <c r="AD178">
        <v>3.7632320076227188E-2</v>
      </c>
      <c r="AE178">
        <v>27</v>
      </c>
      <c r="AF178">
        <v>80</v>
      </c>
      <c r="AG178">
        <v>20</v>
      </c>
      <c r="AH178">
        <v>221</v>
      </c>
      <c r="AI178">
        <v>68</v>
      </c>
      <c r="AJ178">
        <v>262</v>
      </c>
      <c r="AK178">
        <v>5</v>
      </c>
      <c r="AL178">
        <v>0</v>
      </c>
      <c r="AM178">
        <v>5</v>
      </c>
      <c r="AN178">
        <v>0</v>
      </c>
      <c r="AO178">
        <v>118.9908981323242</v>
      </c>
      <c r="AP178"/>
      <c r="AQ178"/>
      <c r="AR178"/>
      <c r="AS178"/>
      <c r="AT178"/>
      <c r="AU178"/>
      <c r="AV178"/>
      <c r="AW178"/>
      <c r="AX178"/>
      <c r="AY178"/>
      <c r="AZ178"/>
      <c r="BA178"/>
      <c r="BB178"/>
      <c r="BC178"/>
      <c r="BD178"/>
      <c r="BE178"/>
      <c r="BF178"/>
      <c r="BG178" t="s">
        <v>5</v>
      </c>
      <c r="BH178" t="s">
        <v>5</v>
      </c>
      <c r="BI178" t="s">
        <v>1903</v>
      </c>
      <c r="BJ178"/>
      <c r="BK178" t="s">
        <v>5</v>
      </c>
      <c r="BL178"/>
      <c r="BM178">
        <v>0</v>
      </c>
      <c r="BN178"/>
      <c r="BO178" t="s">
        <v>5</v>
      </c>
      <c r="BP178"/>
      <c r="BQ178"/>
      <c r="BR178"/>
      <c r="BS178"/>
      <c r="BT178" t="s">
        <v>5</v>
      </c>
      <c r="BU178"/>
      <c r="BV178"/>
      <c r="BW178"/>
      <c r="BX178" t="s">
        <v>1904</v>
      </c>
      <c r="BY178" t="s">
        <v>6</v>
      </c>
      <c r="BZ178" t="s">
        <v>2762</v>
      </c>
      <c r="CA178"/>
      <c r="CB178" s="9"/>
    </row>
    <row r="179" spans="1:80" ht="15" x14ac:dyDescent="0.25">
      <c r="A179">
        <v>241</v>
      </c>
      <c r="B179" t="s">
        <v>2815</v>
      </c>
      <c r="C179" t="s">
        <v>2816</v>
      </c>
      <c r="D179" t="s">
        <v>2817</v>
      </c>
      <c r="E179">
        <v>4</v>
      </c>
      <c r="F179" t="s">
        <v>2766</v>
      </c>
      <c r="G179" t="s">
        <v>2323</v>
      </c>
      <c r="H179" t="s">
        <v>2767</v>
      </c>
      <c r="I179" t="s">
        <v>2811</v>
      </c>
      <c r="J179" t="s">
        <v>2812</v>
      </c>
      <c r="K179" t="s">
        <v>2813</v>
      </c>
      <c r="L179" t="s">
        <v>2818</v>
      </c>
      <c r="M179">
        <v>2.9807465076446529</v>
      </c>
      <c r="N179" t="s">
        <v>6</v>
      </c>
      <c r="O179" t="s">
        <v>5</v>
      </c>
      <c r="P179" t="s">
        <v>5</v>
      </c>
      <c r="Q179" t="s">
        <v>5</v>
      </c>
      <c r="R179" t="s">
        <v>5</v>
      </c>
      <c r="S179" t="s">
        <v>2814</v>
      </c>
      <c r="T179" t="s">
        <v>2814</v>
      </c>
      <c r="U179" t="s">
        <v>5</v>
      </c>
      <c r="V179" t="s">
        <v>4</v>
      </c>
      <c r="W179">
        <v>50000</v>
      </c>
      <c r="X179">
        <v>50000</v>
      </c>
      <c r="Y179" t="s">
        <v>6</v>
      </c>
      <c r="Z179"/>
      <c r="AA179">
        <v>0</v>
      </c>
      <c r="AB179">
        <v>7.0580397732555866E-3</v>
      </c>
      <c r="AC179">
        <v>4.646299930755049E-4</v>
      </c>
      <c r="AD179">
        <v>0</v>
      </c>
      <c r="AE179">
        <v>0</v>
      </c>
      <c r="AF179">
        <v>0</v>
      </c>
      <c r="AG179">
        <v>0</v>
      </c>
      <c r="AH179">
        <v>0</v>
      </c>
      <c r="AI179">
        <v>0</v>
      </c>
      <c r="AJ179">
        <v>0</v>
      </c>
      <c r="AK179">
        <v>0</v>
      </c>
      <c r="AL179">
        <v>0</v>
      </c>
      <c r="AM179">
        <v>0</v>
      </c>
      <c r="AN179">
        <v>0</v>
      </c>
      <c r="AO179">
        <v>0.38747164607048029</v>
      </c>
      <c r="AP179"/>
      <c r="AQ179"/>
      <c r="AR179"/>
      <c r="AS179">
        <v>0</v>
      </c>
      <c r="AT179">
        <v>0</v>
      </c>
      <c r="AU179">
        <v>0</v>
      </c>
      <c r="AV179">
        <v>0</v>
      </c>
      <c r="AW179">
        <v>0</v>
      </c>
      <c r="AX179">
        <v>0</v>
      </c>
      <c r="AY179">
        <v>0</v>
      </c>
      <c r="AZ179">
        <v>0</v>
      </c>
      <c r="BA179">
        <v>0</v>
      </c>
      <c r="BB179">
        <v>0</v>
      </c>
      <c r="BC179"/>
      <c r="BD179"/>
      <c r="BE179"/>
      <c r="BF179">
        <v>0</v>
      </c>
      <c r="BG179" t="s">
        <v>2772</v>
      </c>
      <c r="BH179" t="s">
        <v>5</v>
      </c>
      <c r="BI179" t="s">
        <v>1100</v>
      </c>
      <c r="BJ179" t="s">
        <v>2773</v>
      </c>
      <c r="BK179" t="s">
        <v>5</v>
      </c>
      <c r="BL179" t="s">
        <v>1196</v>
      </c>
      <c r="BM179">
        <v>0</v>
      </c>
      <c r="BN179"/>
      <c r="BO179" t="s">
        <v>5</v>
      </c>
      <c r="BP179" t="s">
        <v>2774</v>
      </c>
      <c r="BQ179" t="s">
        <v>2774</v>
      </c>
      <c r="BR179" t="s">
        <v>2774</v>
      </c>
      <c r="BS179" t="s">
        <v>2774</v>
      </c>
      <c r="BT179" t="s">
        <v>6</v>
      </c>
      <c r="BU179" t="s">
        <v>2774</v>
      </c>
      <c r="BV179" t="s">
        <v>2774</v>
      </c>
      <c r="BW179" t="s">
        <v>2774</v>
      </c>
      <c r="BX179" t="s">
        <v>2774</v>
      </c>
      <c r="BY179" t="s">
        <v>6</v>
      </c>
      <c r="BZ179" t="s">
        <v>2775</v>
      </c>
      <c r="CA179"/>
      <c r="CB179" s="9"/>
    </row>
    <row r="180" spans="1:80" ht="15" x14ac:dyDescent="0.25">
      <c r="A180">
        <v>245</v>
      </c>
      <c r="B180" t="s">
        <v>2830</v>
      </c>
      <c r="C180" t="s">
        <v>2831</v>
      </c>
      <c r="D180" t="s">
        <v>2817</v>
      </c>
      <c r="E180">
        <v>4</v>
      </c>
      <c r="F180" t="s">
        <v>2766</v>
      </c>
      <c r="G180" t="s">
        <v>2323</v>
      </c>
      <c r="H180" t="s">
        <v>2767</v>
      </c>
      <c r="I180" t="s">
        <v>2786</v>
      </c>
      <c r="J180" t="s">
        <v>2826</v>
      </c>
      <c r="K180" t="s">
        <v>2827</v>
      </c>
      <c r="L180" t="s">
        <v>2818</v>
      </c>
      <c r="M180">
        <v>3.6676278114318852</v>
      </c>
      <c r="N180" t="s">
        <v>6</v>
      </c>
      <c r="O180" t="s">
        <v>5</v>
      </c>
      <c r="P180" t="s">
        <v>5</v>
      </c>
      <c r="Q180" t="s">
        <v>5</v>
      </c>
      <c r="R180" t="s">
        <v>5</v>
      </c>
      <c r="S180" t="s">
        <v>2328</v>
      </c>
      <c r="T180" t="s">
        <v>2328</v>
      </c>
      <c r="U180" t="s">
        <v>5</v>
      </c>
      <c r="V180" t="s">
        <v>4</v>
      </c>
      <c r="W180">
        <v>51000</v>
      </c>
      <c r="X180">
        <v>51000</v>
      </c>
      <c r="Y180" t="s">
        <v>6</v>
      </c>
      <c r="Z180"/>
      <c r="AA180">
        <v>0</v>
      </c>
      <c r="AB180">
        <v>0.3215312659740448</v>
      </c>
      <c r="AC180">
        <v>3.7706591188907623E-2</v>
      </c>
      <c r="AD180">
        <v>0</v>
      </c>
      <c r="AE180">
        <v>12</v>
      </c>
      <c r="AF180">
        <v>1</v>
      </c>
      <c r="AG180">
        <v>4</v>
      </c>
      <c r="AH180">
        <v>29</v>
      </c>
      <c r="AI180">
        <v>10</v>
      </c>
      <c r="AJ180">
        <v>36</v>
      </c>
      <c r="AK180">
        <v>0</v>
      </c>
      <c r="AL180">
        <v>0</v>
      </c>
      <c r="AM180">
        <v>0</v>
      </c>
      <c r="AN180">
        <v>0</v>
      </c>
      <c r="AO180">
        <v>47.200588226318359</v>
      </c>
      <c r="AP180"/>
      <c r="AQ180"/>
      <c r="AR180"/>
      <c r="AS180">
        <v>0</v>
      </c>
      <c r="AT180">
        <v>0</v>
      </c>
      <c r="AU180">
        <v>0</v>
      </c>
      <c r="AV180">
        <v>0</v>
      </c>
      <c r="AW180">
        <v>0</v>
      </c>
      <c r="AX180">
        <v>0</v>
      </c>
      <c r="AY180">
        <v>0</v>
      </c>
      <c r="AZ180">
        <v>0</v>
      </c>
      <c r="BA180">
        <v>0</v>
      </c>
      <c r="BB180">
        <v>0</v>
      </c>
      <c r="BC180"/>
      <c r="BD180"/>
      <c r="BE180"/>
      <c r="BF180">
        <v>0</v>
      </c>
      <c r="BG180" t="s">
        <v>2772</v>
      </c>
      <c r="BH180" t="s">
        <v>5</v>
      </c>
      <c r="BI180" t="s">
        <v>1100</v>
      </c>
      <c r="BJ180" t="s">
        <v>2773</v>
      </c>
      <c r="BK180" t="s">
        <v>5</v>
      </c>
      <c r="BL180" t="s">
        <v>1196</v>
      </c>
      <c r="BM180">
        <v>0</v>
      </c>
      <c r="BN180"/>
      <c r="BO180" t="s">
        <v>5</v>
      </c>
      <c r="BP180" t="s">
        <v>2774</v>
      </c>
      <c r="BQ180" t="s">
        <v>2774</v>
      </c>
      <c r="BR180" t="s">
        <v>2774</v>
      </c>
      <c r="BS180" t="s">
        <v>2774</v>
      </c>
      <c r="BT180" t="s">
        <v>6</v>
      </c>
      <c r="BU180" t="s">
        <v>2774</v>
      </c>
      <c r="BV180" t="s">
        <v>2774</v>
      </c>
      <c r="BW180" t="s">
        <v>2774</v>
      </c>
      <c r="BX180" t="s">
        <v>2774</v>
      </c>
      <c r="BY180" t="s">
        <v>6</v>
      </c>
      <c r="BZ180" t="s">
        <v>2775</v>
      </c>
      <c r="CA180"/>
      <c r="CB180" s="9"/>
    </row>
    <row r="181" spans="1:80" ht="15" x14ac:dyDescent="0.25">
      <c r="A181">
        <v>249</v>
      </c>
      <c r="B181" t="s">
        <v>2847</v>
      </c>
      <c r="C181" t="s">
        <v>2848</v>
      </c>
      <c r="D181" t="s">
        <v>2849</v>
      </c>
      <c r="E181">
        <v>4</v>
      </c>
      <c r="F181" t="s">
        <v>2766</v>
      </c>
      <c r="G181" t="s">
        <v>2839</v>
      </c>
      <c r="H181" t="s">
        <v>2840</v>
      </c>
      <c r="I181" t="s">
        <v>2841</v>
      </c>
      <c r="J181" t="s">
        <v>2842</v>
      </c>
      <c r="K181" t="s">
        <v>2843</v>
      </c>
      <c r="L181" t="s">
        <v>2818</v>
      </c>
      <c r="M181">
        <v>12.047787666320801</v>
      </c>
      <c r="N181" t="s">
        <v>6</v>
      </c>
      <c r="O181" t="s">
        <v>5</v>
      </c>
      <c r="P181" t="s">
        <v>5</v>
      </c>
      <c r="Q181" t="s">
        <v>5</v>
      </c>
      <c r="R181" t="s">
        <v>5</v>
      </c>
      <c r="S181" t="s">
        <v>2844</v>
      </c>
      <c r="T181" t="s">
        <v>2844</v>
      </c>
      <c r="U181" t="s">
        <v>5</v>
      </c>
      <c r="V181" t="s">
        <v>4</v>
      </c>
      <c r="W181">
        <v>20000</v>
      </c>
      <c r="X181">
        <v>20000</v>
      </c>
      <c r="Y181" t="s">
        <v>6</v>
      </c>
      <c r="Z181"/>
      <c r="AA181">
        <v>0</v>
      </c>
      <c r="AB181">
        <v>7.4491415023803711</v>
      </c>
      <c r="AC181">
        <v>0.65742373466491699</v>
      </c>
      <c r="AD181">
        <v>0</v>
      </c>
      <c r="AE181">
        <v>146</v>
      </c>
      <c r="AF181">
        <v>31</v>
      </c>
      <c r="AG181">
        <v>103</v>
      </c>
      <c r="AH181">
        <v>152</v>
      </c>
      <c r="AI181">
        <v>225</v>
      </c>
      <c r="AJ181">
        <v>300</v>
      </c>
      <c r="AK181">
        <v>0</v>
      </c>
      <c r="AL181">
        <v>0</v>
      </c>
      <c r="AM181">
        <v>4</v>
      </c>
      <c r="AN181">
        <v>0</v>
      </c>
      <c r="AO181">
        <v>307.5699462890625</v>
      </c>
      <c r="AP181"/>
      <c r="AQ181"/>
      <c r="AR181"/>
      <c r="AS181">
        <v>0</v>
      </c>
      <c r="AT181">
        <v>0</v>
      </c>
      <c r="AU181">
        <v>0</v>
      </c>
      <c r="AV181">
        <v>0</v>
      </c>
      <c r="AW181">
        <v>0</v>
      </c>
      <c r="AX181">
        <v>0</v>
      </c>
      <c r="AY181">
        <v>0</v>
      </c>
      <c r="AZ181">
        <v>0</v>
      </c>
      <c r="BA181">
        <v>0</v>
      </c>
      <c r="BB181">
        <v>0</v>
      </c>
      <c r="BC181"/>
      <c r="BD181"/>
      <c r="BE181"/>
      <c r="BF181">
        <v>0</v>
      </c>
      <c r="BG181" t="s">
        <v>2772</v>
      </c>
      <c r="BH181" t="s">
        <v>5</v>
      </c>
      <c r="BI181" t="s">
        <v>1100</v>
      </c>
      <c r="BJ181" t="s">
        <v>2773</v>
      </c>
      <c r="BK181" t="s">
        <v>5</v>
      </c>
      <c r="BL181" t="s">
        <v>1196</v>
      </c>
      <c r="BM181">
        <v>0</v>
      </c>
      <c r="BN181"/>
      <c r="BO181" t="s">
        <v>5</v>
      </c>
      <c r="BP181" t="s">
        <v>2774</v>
      </c>
      <c r="BQ181" t="s">
        <v>2774</v>
      </c>
      <c r="BR181" t="s">
        <v>2774</v>
      </c>
      <c r="BS181" t="s">
        <v>2774</v>
      </c>
      <c r="BT181" t="s">
        <v>6</v>
      </c>
      <c r="BU181" t="s">
        <v>2774</v>
      </c>
      <c r="BV181" t="s">
        <v>2774</v>
      </c>
      <c r="BW181" t="s">
        <v>2774</v>
      </c>
      <c r="BX181" t="s">
        <v>2774</v>
      </c>
      <c r="BY181" t="s">
        <v>6</v>
      </c>
      <c r="BZ181" t="s">
        <v>2775</v>
      </c>
      <c r="CA181"/>
      <c r="CB181" s="9"/>
    </row>
    <row r="182" spans="1:80" ht="15" x14ac:dyDescent="0.25">
      <c r="A182">
        <v>251</v>
      </c>
      <c r="B182" t="s">
        <v>2858</v>
      </c>
      <c r="C182" t="s">
        <v>2859</v>
      </c>
      <c r="D182" t="s">
        <v>2860</v>
      </c>
      <c r="E182">
        <v>4</v>
      </c>
      <c r="F182" t="s">
        <v>2766</v>
      </c>
      <c r="G182" t="s">
        <v>2839</v>
      </c>
      <c r="H182" t="s">
        <v>2840</v>
      </c>
      <c r="I182" t="s">
        <v>2861</v>
      </c>
      <c r="J182" t="s">
        <v>2862</v>
      </c>
      <c r="K182" t="s">
        <v>2863</v>
      </c>
      <c r="L182" t="s">
        <v>2818</v>
      </c>
      <c r="M182">
        <v>6.5063614845275879</v>
      </c>
      <c r="N182" t="s">
        <v>6</v>
      </c>
      <c r="O182" t="s">
        <v>5</v>
      </c>
      <c r="P182" t="s">
        <v>5</v>
      </c>
      <c r="Q182" t="s">
        <v>5</v>
      </c>
      <c r="R182" t="s">
        <v>5</v>
      </c>
      <c r="S182" t="s">
        <v>2864</v>
      </c>
      <c r="T182" t="s">
        <v>2864</v>
      </c>
      <c r="U182" t="s">
        <v>5</v>
      </c>
      <c r="V182" t="s">
        <v>4</v>
      </c>
      <c r="W182">
        <v>20000</v>
      </c>
      <c r="X182">
        <v>20000</v>
      </c>
      <c r="Y182" t="s">
        <v>6</v>
      </c>
      <c r="Z182"/>
      <c r="AA182">
        <v>0</v>
      </c>
      <c r="AB182">
        <v>3.5004251003265381</v>
      </c>
      <c r="AC182">
        <v>0.26418346166610718</v>
      </c>
      <c r="AD182">
        <v>0</v>
      </c>
      <c r="AE182">
        <v>25</v>
      </c>
      <c r="AF182">
        <v>7</v>
      </c>
      <c r="AG182">
        <v>9</v>
      </c>
      <c r="AH182">
        <v>28</v>
      </c>
      <c r="AI182">
        <v>29</v>
      </c>
      <c r="AJ182">
        <v>49</v>
      </c>
      <c r="AK182">
        <v>0</v>
      </c>
      <c r="AL182">
        <v>0</v>
      </c>
      <c r="AM182">
        <v>1</v>
      </c>
      <c r="AN182">
        <v>0</v>
      </c>
      <c r="AO182">
        <v>118.14279937744141</v>
      </c>
      <c r="AP182"/>
      <c r="AQ182"/>
      <c r="AR182"/>
      <c r="AS182">
        <v>0</v>
      </c>
      <c r="AT182">
        <v>0</v>
      </c>
      <c r="AU182">
        <v>0</v>
      </c>
      <c r="AV182">
        <v>0</v>
      </c>
      <c r="AW182">
        <v>0</v>
      </c>
      <c r="AX182">
        <v>0</v>
      </c>
      <c r="AY182">
        <v>0</v>
      </c>
      <c r="AZ182">
        <v>0</v>
      </c>
      <c r="BA182">
        <v>0</v>
      </c>
      <c r="BB182">
        <v>0</v>
      </c>
      <c r="BC182"/>
      <c r="BD182"/>
      <c r="BE182"/>
      <c r="BF182">
        <v>0</v>
      </c>
      <c r="BG182" t="s">
        <v>2772</v>
      </c>
      <c r="BH182" t="s">
        <v>5</v>
      </c>
      <c r="BI182" t="s">
        <v>1100</v>
      </c>
      <c r="BJ182" t="s">
        <v>2773</v>
      </c>
      <c r="BK182" t="s">
        <v>5</v>
      </c>
      <c r="BL182" t="s">
        <v>1196</v>
      </c>
      <c r="BM182">
        <v>0</v>
      </c>
      <c r="BN182"/>
      <c r="BO182" t="s">
        <v>5</v>
      </c>
      <c r="BP182" t="s">
        <v>2774</v>
      </c>
      <c r="BQ182" t="s">
        <v>2774</v>
      </c>
      <c r="BR182" t="s">
        <v>2774</v>
      </c>
      <c r="BS182" t="s">
        <v>2774</v>
      </c>
      <c r="BT182" t="s">
        <v>6</v>
      </c>
      <c r="BU182" t="s">
        <v>2774</v>
      </c>
      <c r="BV182" t="s">
        <v>2774</v>
      </c>
      <c r="BW182" t="s">
        <v>2774</v>
      </c>
      <c r="BX182" t="s">
        <v>2774</v>
      </c>
      <c r="BY182" t="s">
        <v>6</v>
      </c>
      <c r="BZ182" t="s">
        <v>2775</v>
      </c>
      <c r="CA182"/>
      <c r="CB182" s="9"/>
    </row>
    <row r="183" spans="1:80" ht="15" x14ac:dyDescent="0.25">
      <c r="A183">
        <v>274</v>
      </c>
      <c r="B183" t="s">
        <v>2971</v>
      </c>
      <c r="C183" t="s">
        <v>2972</v>
      </c>
      <c r="D183" t="s">
        <v>2973</v>
      </c>
      <c r="E183">
        <v>4</v>
      </c>
      <c r="F183" t="s">
        <v>2766</v>
      </c>
      <c r="G183" t="s">
        <v>2948</v>
      </c>
      <c r="H183" t="s">
        <v>2949</v>
      </c>
      <c r="I183" t="s">
        <v>2967</v>
      </c>
      <c r="J183" t="s">
        <v>2968</v>
      </c>
      <c r="K183" t="s">
        <v>2969</v>
      </c>
      <c r="L183" t="s">
        <v>2818</v>
      </c>
      <c r="M183">
        <v>371.03207397460938</v>
      </c>
      <c r="N183" t="s">
        <v>6</v>
      </c>
      <c r="O183" t="s">
        <v>6</v>
      </c>
      <c r="P183" t="s">
        <v>5</v>
      </c>
      <c r="Q183" t="s">
        <v>5</v>
      </c>
      <c r="R183" t="s">
        <v>5</v>
      </c>
      <c r="S183" t="s">
        <v>2974</v>
      </c>
      <c r="T183" t="s">
        <v>2974</v>
      </c>
      <c r="U183" t="s">
        <v>6</v>
      </c>
      <c r="V183" t="s">
        <v>4</v>
      </c>
      <c r="W183">
        <v>10000</v>
      </c>
      <c r="X183">
        <v>10000</v>
      </c>
      <c r="Y183" t="s">
        <v>6</v>
      </c>
      <c r="Z183"/>
      <c r="AA183">
        <v>0</v>
      </c>
      <c r="AB183">
        <v>341.0738525390625</v>
      </c>
      <c r="AC183">
        <v>58.821269989013672</v>
      </c>
      <c r="AD183">
        <v>0</v>
      </c>
      <c r="AE183">
        <v>16974</v>
      </c>
      <c r="AF183">
        <v>8682</v>
      </c>
      <c r="AG183">
        <v>14040</v>
      </c>
      <c r="AH183">
        <v>26400</v>
      </c>
      <c r="AI183">
        <v>26881</v>
      </c>
      <c r="AJ183">
        <v>44427</v>
      </c>
      <c r="AK183">
        <v>276</v>
      </c>
      <c r="AL183">
        <v>22</v>
      </c>
      <c r="AM183">
        <v>364</v>
      </c>
      <c r="AN183">
        <v>22</v>
      </c>
      <c r="AO183">
        <v>17171.212890625</v>
      </c>
      <c r="AP183"/>
      <c r="AQ183"/>
      <c r="AR183"/>
      <c r="AS183">
        <v>0</v>
      </c>
      <c r="AT183">
        <v>0</v>
      </c>
      <c r="AU183">
        <v>0</v>
      </c>
      <c r="AV183">
        <v>0</v>
      </c>
      <c r="AW183">
        <v>0</v>
      </c>
      <c r="AX183">
        <v>0</v>
      </c>
      <c r="AY183">
        <v>0</v>
      </c>
      <c r="AZ183">
        <v>0</v>
      </c>
      <c r="BA183">
        <v>0</v>
      </c>
      <c r="BB183">
        <v>0</v>
      </c>
      <c r="BC183"/>
      <c r="BD183"/>
      <c r="BE183"/>
      <c r="BF183">
        <v>0</v>
      </c>
      <c r="BG183" t="s">
        <v>2772</v>
      </c>
      <c r="BH183" t="s">
        <v>5</v>
      </c>
      <c r="BI183" t="s">
        <v>1100</v>
      </c>
      <c r="BJ183" t="s">
        <v>2773</v>
      </c>
      <c r="BK183" t="s">
        <v>5</v>
      </c>
      <c r="BL183" t="s">
        <v>1196</v>
      </c>
      <c r="BM183">
        <v>0</v>
      </c>
      <c r="BN183"/>
      <c r="BO183" t="s">
        <v>5</v>
      </c>
      <c r="BP183" t="s">
        <v>2774</v>
      </c>
      <c r="BQ183" t="s">
        <v>2774</v>
      </c>
      <c r="BR183" t="s">
        <v>2774</v>
      </c>
      <c r="BS183" t="s">
        <v>2774</v>
      </c>
      <c r="BT183" t="s">
        <v>6</v>
      </c>
      <c r="BU183" t="s">
        <v>2774</v>
      </c>
      <c r="BV183" t="s">
        <v>2774</v>
      </c>
      <c r="BW183" t="s">
        <v>2774</v>
      </c>
      <c r="BX183" t="s">
        <v>2774</v>
      </c>
      <c r="BY183" t="s">
        <v>6</v>
      </c>
      <c r="BZ183" t="s">
        <v>2775</v>
      </c>
      <c r="CA183"/>
      <c r="CB183" s="9"/>
    </row>
    <row r="184" spans="1:80" ht="15" x14ac:dyDescent="0.25">
      <c r="A184">
        <v>276</v>
      </c>
      <c r="B184" t="s">
        <v>2978</v>
      </c>
      <c r="C184" t="s">
        <v>2979</v>
      </c>
      <c r="D184" t="s">
        <v>2980</v>
      </c>
      <c r="E184">
        <v>4</v>
      </c>
      <c r="F184" t="s">
        <v>2766</v>
      </c>
      <c r="G184" t="s">
        <v>2323</v>
      </c>
      <c r="H184" t="s">
        <v>2981</v>
      </c>
      <c r="I184" t="s">
        <v>2786</v>
      </c>
      <c r="J184" t="s">
        <v>2982</v>
      </c>
      <c r="K184" t="s">
        <v>2983</v>
      </c>
      <c r="L184" t="s">
        <v>2818</v>
      </c>
      <c r="M184">
        <v>1.4051921367645259</v>
      </c>
      <c r="N184" t="s">
        <v>6</v>
      </c>
      <c r="O184" t="s">
        <v>5</v>
      </c>
      <c r="P184" t="s">
        <v>5</v>
      </c>
      <c r="Q184" t="s">
        <v>5</v>
      </c>
      <c r="R184" t="s">
        <v>5</v>
      </c>
      <c r="S184" t="s">
        <v>2790</v>
      </c>
      <c r="T184" t="s">
        <v>2790</v>
      </c>
      <c r="U184" t="s">
        <v>5</v>
      </c>
      <c r="V184" t="s">
        <v>4</v>
      </c>
      <c r="W184">
        <v>100000</v>
      </c>
      <c r="X184">
        <v>100000</v>
      </c>
      <c r="Y184" t="s">
        <v>6</v>
      </c>
      <c r="Z184"/>
      <c r="AA184">
        <v>0</v>
      </c>
      <c r="AB184">
        <v>0.27930712699890142</v>
      </c>
      <c r="AC184">
        <v>2.286113053560257E-2</v>
      </c>
      <c r="AD184">
        <v>0</v>
      </c>
      <c r="AE184">
        <v>27</v>
      </c>
      <c r="AF184">
        <v>2</v>
      </c>
      <c r="AG184">
        <v>11</v>
      </c>
      <c r="AH184">
        <v>17</v>
      </c>
      <c r="AI184">
        <v>22</v>
      </c>
      <c r="AJ184">
        <v>32</v>
      </c>
      <c r="AK184">
        <v>0</v>
      </c>
      <c r="AL184">
        <v>0</v>
      </c>
      <c r="AM184">
        <v>1</v>
      </c>
      <c r="AN184">
        <v>0</v>
      </c>
      <c r="AO184">
        <v>28.89719200134277</v>
      </c>
      <c r="AP184"/>
      <c r="AQ184"/>
      <c r="AR184"/>
      <c r="AS184">
        <v>0</v>
      </c>
      <c r="AT184">
        <v>0</v>
      </c>
      <c r="AU184">
        <v>0</v>
      </c>
      <c r="AV184">
        <v>0</v>
      </c>
      <c r="AW184">
        <v>0</v>
      </c>
      <c r="AX184">
        <v>0</v>
      </c>
      <c r="AY184">
        <v>0</v>
      </c>
      <c r="AZ184">
        <v>0</v>
      </c>
      <c r="BA184">
        <v>0</v>
      </c>
      <c r="BB184">
        <v>0</v>
      </c>
      <c r="BC184"/>
      <c r="BD184"/>
      <c r="BE184"/>
      <c r="BF184">
        <v>0</v>
      </c>
      <c r="BG184" t="s">
        <v>2772</v>
      </c>
      <c r="BH184" t="s">
        <v>5</v>
      </c>
      <c r="BI184" t="s">
        <v>1100</v>
      </c>
      <c r="BJ184" t="s">
        <v>2773</v>
      </c>
      <c r="BK184" t="s">
        <v>5</v>
      </c>
      <c r="BL184" t="s">
        <v>1196</v>
      </c>
      <c r="BM184">
        <v>0</v>
      </c>
      <c r="BN184"/>
      <c r="BO184" t="s">
        <v>5</v>
      </c>
      <c r="BP184" t="s">
        <v>2774</v>
      </c>
      <c r="BQ184" t="s">
        <v>2774</v>
      </c>
      <c r="BR184" t="s">
        <v>2774</v>
      </c>
      <c r="BS184" t="s">
        <v>2774</v>
      </c>
      <c r="BT184" t="s">
        <v>6</v>
      </c>
      <c r="BU184" t="s">
        <v>2774</v>
      </c>
      <c r="BV184" t="s">
        <v>2774</v>
      </c>
      <c r="BW184" t="s">
        <v>2774</v>
      </c>
      <c r="BX184" t="s">
        <v>2774</v>
      </c>
      <c r="BY184" t="s">
        <v>6</v>
      </c>
      <c r="BZ184" t="s">
        <v>2775</v>
      </c>
      <c r="CA184"/>
      <c r="CB184" s="9"/>
    </row>
    <row r="185" spans="1:80" ht="15" x14ac:dyDescent="0.25">
      <c r="A185">
        <v>277</v>
      </c>
      <c r="B185" t="s">
        <v>2984</v>
      </c>
      <c r="C185" t="s">
        <v>2985</v>
      </c>
      <c r="D185" t="s">
        <v>2986</v>
      </c>
      <c r="E185">
        <v>4</v>
      </c>
      <c r="F185" t="s">
        <v>2766</v>
      </c>
      <c r="G185" t="s">
        <v>2323</v>
      </c>
      <c r="H185" t="s">
        <v>2767</v>
      </c>
      <c r="I185" t="s">
        <v>2811</v>
      </c>
      <c r="J185" t="s">
        <v>2987</v>
      </c>
      <c r="K185" t="s">
        <v>2988</v>
      </c>
      <c r="L185" t="s">
        <v>2818</v>
      </c>
      <c r="M185">
        <v>2.1081779003143311</v>
      </c>
      <c r="N185" t="s">
        <v>6</v>
      </c>
      <c r="O185" t="s">
        <v>5</v>
      </c>
      <c r="P185" t="s">
        <v>5</v>
      </c>
      <c r="Q185" t="s">
        <v>5</v>
      </c>
      <c r="R185" t="s">
        <v>5</v>
      </c>
      <c r="S185" t="s">
        <v>2823</v>
      </c>
      <c r="T185" t="s">
        <v>2823</v>
      </c>
      <c r="U185" t="s">
        <v>5</v>
      </c>
      <c r="V185" t="s">
        <v>4</v>
      </c>
      <c r="W185">
        <v>100000</v>
      </c>
      <c r="X185">
        <v>100000</v>
      </c>
      <c r="Y185" t="s">
        <v>6</v>
      </c>
      <c r="Z185"/>
      <c r="AA185">
        <v>0</v>
      </c>
      <c r="AB185">
        <v>0.59901773929595947</v>
      </c>
      <c r="AC185">
        <v>7.2796761989593506E-2</v>
      </c>
      <c r="AD185">
        <v>0</v>
      </c>
      <c r="AE185">
        <v>82</v>
      </c>
      <c r="AF185">
        <v>24</v>
      </c>
      <c r="AG185">
        <v>34</v>
      </c>
      <c r="AH185">
        <v>178</v>
      </c>
      <c r="AI185">
        <v>115</v>
      </c>
      <c r="AJ185">
        <v>225</v>
      </c>
      <c r="AK185">
        <v>1</v>
      </c>
      <c r="AL185">
        <v>0</v>
      </c>
      <c r="AM185">
        <v>2</v>
      </c>
      <c r="AN185">
        <v>0</v>
      </c>
      <c r="AO185">
        <v>24.295906066894531</v>
      </c>
      <c r="AP185"/>
      <c r="AQ185"/>
      <c r="AR185"/>
      <c r="AS185">
        <v>0</v>
      </c>
      <c r="AT185">
        <v>0</v>
      </c>
      <c r="AU185">
        <v>0</v>
      </c>
      <c r="AV185">
        <v>0</v>
      </c>
      <c r="AW185">
        <v>0</v>
      </c>
      <c r="AX185">
        <v>0</v>
      </c>
      <c r="AY185">
        <v>0</v>
      </c>
      <c r="AZ185">
        <v>0</v>
      </c>
      <c r="BA185">
        <v>0</v>
      </c>
      <c r="BB185">
        <v>0</v>
      </c>
      <c r="BC185"/>
      <c r="BD185"/>
      <c r="BE185"/>
      <c r="BF185">
        <v>0</v>
      </c>
      <c r="BG185" t="s">
        <v>2772</v>
      </c>
      <c r="BH185" t="s">
        <v>5</v>
      </c>
      <c r="BI185" t="s">
        <v>1100</v>
      </c>
      <c r="BJ185" t="s">
        <v>2773</v>
      </c>
      <c r="BK185" t="s">
        <v>5</v>
      </c>
      <c r="BL185" t="s">
        <v>1196</v>
      </c>
      <c r="BM185">
        <v>0</v>
      </c>
      <c r="BN185"/>
      <c r="BO185" t="s">
        <v>5</v>
      </c>
      <c r="BP185" t="s">
        <v>2774</v>
      </c>
      <c r="BQ185" t="s">
        <v>2774</v>
      </c>
      <c r="BR185" t="s">
        <v>2774</v>
      </c>
      <c r="BS185" t="s">
        <v>2774</v>
      </c>
      <c r="BT185" t="s">
        <v>6</v>
      </c>
      <c r="BU185" t="s">
        <v>2774</v>
      </c>
      <c r="BV185" t="s">
        <v>2774</v>
      </c>
      <c r="BW185" t="s">
        <v>2774</v>
      </c>
      <c r="BX185" t="s">
        <v>2774</v>
      </c>
      <c r="BY185" t="s">
        <v>6</v>
      </c>
      <c r="BZ185" t="s">
        <v>2775</v>
      </c>
      <c r="CA185"/>
      <c r="CB185" s="9"/>
    </row>
    <row r="186" spans="1:80" ht="15" x14ac:dyDescent="0.25">
      <c r="A186">
        <v>279</v>
      </c>
      <c r="B186" t="s">
        <v>2997</v>
      </c>
      <c r="C186" t="s">
        <v>2998</v>
      </c>
      <c r="D186" t="s">
        <v>2999</v>
      </c>
      <c r="E186">
        <v>4</v>
      </c>
      <c r="F186" t="s">
        <v>2766</v>
      </c>
      <c r="G186" t="s">
        <v>2894</v>
      </c>
      <c r="H186" t="s">
        <v>2840</v>
      </c>
      <c r="I186" t="s">
        <v>2895</v>
      </c>
      <c r="J186" t="s">
        <v>2896</v>
      </c>
      <c r="K186" t="s">
        <v>2897</v>
      </c>
      <c r="L186" t="s">
        <v>2818</v>
      </c>
      <c r="M186">
        <v>2.4208247661590581</v>
      </c>
      <c r="N186" t="s">
        <v>6</v>
      </c>
      <c r="O186" t="s">
        <v>5</v>
      </c>
      <c r="P186" t="s">
        <v>5</v>
      </c>
      <c r="Q186" t="s">
        <v>5</v>
      </c>
      <c r="R186" t="s">
        <v>5</v>
      </c>
      <c r="S186" t="s">
        <v>2898</v>
      </c>
      <c r="T186" t="s">
        <v>2898</v>
      </c>
      <c r="U186" t="s">
        <v>5</v>
      </c>
      <c r="V186" t="s">
        <v>4</v>
      </c>
      <c r="W186">
        <v>60000</v>
      </c>
      <c r="X186">
        <v>60000</v>
      </c>
      <c r="Y186" t="s">
        <v>6</v>
      </c>
      <c r="Z186"/>
      <c r="AA186">
        <v>0</v>
      </c>
      <c r="AB186">
        <v>1.215219259262085</v>
      </c>
      <c r="AC186">
        <v>5.0339870154857642E-2</v>
      </c>
      <c r="AD186">
        <v>0</v>
      </c>
      <c r="AE186">
        <v>249</v>
      </c>
      <c r="AF186">
        <v>41</v>
      </c>
      <c r="AG186">
        <v>224</v>
      </c>
      <c r="AH186">
        <v>89</v>
      </c>
      <c r="AI186">
        <v>364</v>
      </c>
      <c r="AJ186">
        <v>365</v>
      </c>
      <c r="AK186">
        <v>0</v>
      </c>
      <c r="AL186">
        <v>0</v>
      </c>
      <c r="AM186">
        <v>1</v>
      </c>
      <c r="AN186">
        <v>0</v>
      </c>
      <c r="AO186">
        <v>4.3455944061279297</v>
      </c>
      <c r="AP186"/>
      <c r="AQ186"/>
      <c r="AR186"/>
      <c r="AS186">
        <v>0</v>
      </c>
      <c r="AT186">
        <v>0</v>
      </c>
      <c r="AU186">
        <v>0</v>
      </c>
      <c r="AV186">
        <v>0</v>
      </c>
      <c r="AW186">
        <v>0</v>
      </c>
      <c r="AX186">
        <v>0</v>
      </c>
      <c r="AY186">
        <v>0</v>
      </c>
      <c r="AZ186">
        <v>0</v>
      </c>
      <c r="BA186">
        <v>0</v>
      </c>
      <c r="BB186">
        <v>0</v>
      </c>
      <c r="BC186"/>
      <c r="BD186"/>
      <c r="BE186"/>
      <c r="BF186">
        <v>0</v>
      </c>
      <c r="BG186" t="s">
        <v>2772</v>
      </c>
      <c r="BH186" t="s">
        <v>5</v>
      </c>
      <c r="BI186" t="s">
        <v>1100</v>
      </c>
      <c r="BJ186" t="s">
        <v>2773</v>
      </c>
      <c r="BK186" t="s">
        <v>5</v>
      </c>
      <c r="BL186" t="s">
        <v>1196</v>
      </c>
      <c r="BM186">
        <v>0</v>
      </c>
      <c r="BN186"/>
      <c r="BO186" t="s">
        <v>5</v>
      </c>
      <c r="BP186" t="s">
        <v>2774</v>
      </c>
      <c r="BQ186" t="s">
        <v>2774</v>
      </c>
      <c r="BR186" t="s">
        <v>2774</v>
      </c>
      <c r="BS186" t="s">
        <v>2774</v>
      </c>
      <c r="BT186" t="s">
        <v>6</v>
      </c>
      <c r="BU186" t="s">
        <v>2774</v>
      </c>
      <c r="BV186" t="s">
        <v>2774</v>
      </c>
      <c r="BW186" t="s">
        <v>2774</v>
      </c>
      <c r="BX186" t="s">
        <v>2774</v>
      </c>
      <c r="BY186" t="s">
        <v>6</v>
      </c>
      <c r="BZ186" t="s">
        <v>2775</v>
      </c>
      <c r="CA186"/>
      <c r="CB186" s="9"/>
    </row>
    <row r="187" spans="1:80" ht="15" x14ac:dyDescent="0.25">
      <c r="A187">
        <v>280</v>
      </c>
      <c r="B187" t="s">
        <v>3000</v>
      </c>
      <c r="C187" t="s">
        <v>3001</v>
      </c>
      <c r="D187" t="s">
        <v>3002</v>
      </c>
      <c r="E187">
        <v>4</v>
      </c>
      <c r="F187" t="s">
        <v>2766</v>
      </c>
      <c r="G187" t="s">
        <v>2638</v>
      </c>
      <c r="H187" t="s">
        <v>2992</v>
      </c>
      <c r="I187" t="s">
        <v>2993</v>
      </c>
      <c r="J187" t="s">
        <v>2994</v>
      </c>
      <c r="K187" t="s">
        <v>3003</v>
      </c>
      <c r="L187" t="s">
        <v>2818</v>
      </c>
      <c r="M187">
        <v>11.979866027832029</v>
      </c>
      <c r="N187" t="s">
        <v>6</v>
      </c>
      <c r="O187" t="s">
        <v>5</v>
      </c>
      <c r="P187" t="s">
        <v>5</v>
      </c>
      <c r="Q187" t="s">
        <v>5</v>
      </c>
      <c r="R187" t="s">
        <v>5</v>
      </c>
      <c r="S187" t="s">
        <v>2996</v>
      </c>
      <c r="T187" t="s">
        <v>2996</v>
      </c>
      <c r="U187" t="s">
        <v>5</v>
      </c>
      <c r="V187" t="s">
        <v>4</v>
      </c>
      <c r="W187">
        <v>100000</v>
      </c>
      <c r="X187">
        <v>100000</v>
      </c>
      <c r="Y187" t="s">
        <v>6</v>
      </c>
      <c r="Z187"/>
      <c r="AA187">
        <v>0</v>
      </c>
      <c r="AB187">
        <v>1.1889209747314451</v>
      </c>
      <c r="AC187">
        <v>0.1395275145769119</v>
      </c>
      <c r="AD187">
        <v>0</v>
      </c>
      <c r="AE187">
        <v>21</v>
      </c>
      <c r="AF187">
        <v>13</v>
      </c>
      <c r="AG187">
        <v>21</v>
      </c>
      <c r="AH187">
        <v>32</v>
      </c>
      <c r="AI187">
        <v>128</v>
      </c>
      <c r="AJ187">
        <v>128</v>
      </c>
      <c r="AK187">
        <v>0</v>
      </c>
      <c r="AL187">
        <v>1</v>
      </c>
      <c r="AM187">
        <v>3</v>
      </c>
      <c r="AN187">
        <v>1</v>
      </c>
      <c r="AO187">
        <v>164.16365051269531</v>
      </c>
      <c r="AP187"/>
      <c r="AQ187"/>
      <c r="AR187"/>
      <c r="AS187">
        <v>0</v>
      </c>
      <c r="AT187">
        <v>0</v>
      </c>
      <c r="AU187">
        <v>0</v>
      </c>
      <c r="AV187">
        <v>0</v>
      </c>
      <c r="AW187">
        <v>0</v>
      </c>
      <c r="AX187">
        <v>0</v>
      </c>
      <c r="AY187">
        <v>0</v>
      </c>
      <c r="AZ187">
        <v>0</v>
      </c>
      <c r="BA187">
        <v>0</v>
      </c>
      <c r="BB187">
        <v>0</v>
      </c>
      <c r="BC187"/>
      <c r="BD187"/>
      <c r="BE187"/>
      <c r="BF187">
        <v>0</v>
      </c>
      <c r="BG187" t="s">
        <v>2772</v>
      </c>
      <c r="BH187" t="s">
        <v>5</v>
      </c>
      <c r="BI187" t="s">
        <v>1100</v>
      </c>
      <c r="BJ187" t="s">
        <v>2773</v>
      </c>
      <c r="BK187" t="s">
        <v>5</v>
      </c>
      <c r="BL187" t="s">
        <v>1196</v>
      </c>
      <c r="BM187">
        <v>0</v>
      </c>
      <c r="BN187"/>
      <c r="BO187" t="s">
        <v>5</v>
      </c>
      <c r="BP187" t="s">
        <v>2774</v>
      </c>
      <c r="BQ187" t="s">
        <v>2774</v>
      </c>
      <c r="BR187" t="s">
        <v>2774</v>
      </c>
      <c r="BS187" t="s">
        <v>2774</v>
      </c>
      <c r="BT187" t="s">
        <v>6</v>
      </c>
      <c r="BU187" t="s">
        <v>2774</v>
      </c>
      <c r="BV187" t="s">
        <v>2774</v>
      </c>
      <c r="BW187" t="s">
        <v>2774</v>
      </c>
      <c r="BX187" t="s">
        <v>2774</v>
      </c>
      <c r="BY187" t="s">
        <v>6</v>
      </c>
      <c r="BZ187" t="s">
        <v>2775</v>
      </c>
      <c r="CA187"/>
      <c r="CB187" s="9"/>
    </row>
    <row r="188" spans="1:80" ht="15" x14ac:dyDescent="0.25">
      <c r="A188">
        <v>281</v>
      </c>
      <c r="B188" t="s">
        <v>3004</v>
      </c>
      <c r="C188" t="s">
        <v>3005</v>
      </c>
      <c r="D188" t="s">
        <v>3006</v>
      </c>
      <c r="E188">
        <v>4</v>
      </c>
      <c r="F188" t="s">
        <v>2766</v>
      </c>
      <c r="G188" t="s">
        <v>3007</v>
      </c>
      <c r="H188" t="s">
        <v>2840</v>
      </c>
      <c r="I188" t="s">
        <v>3008</v>
      </c>
      <c r="J188" t="s">
        <v>3009</v>
      </c>
      <c r="K188" t="s">
        <v>3010</v>
      </c>
      <c r="L188" t="s">
        <v>2818</v>
      </c>
      <c r="M188">
        <v>18.57613372802734</v>
      </c>
      <c r="N188" t="s">
        <v>6</v>
      </c>
      <c r="O188" t="s">
        <v>5</v>
      </c>
      <c r="P188" t="s">
        <v>5</v>
      </c>
      <c r="Q188" t="s">
        <v>5</v>
      </c>
      <c r="R188" t="s">
        <v>5</v>
      </c>
      <c r="S188" t="s">
        <v>2857</v>
      </c>
      <c r="T188" t="s">
        <v>2857</v>
      </c>
      <c r="U188" t="s">
        <v>5</v>
      </c>
      <c r="V188" t="s">
        <v>4</v>
      </c>
      <c r="W188">
        <v>30000</v>
      </c>
      <c r="X188">
        <v>30000</v>
      </c>
      <c r="Y188" t="s">
        <v>6</v>
      </c>
      <c r="Z188"/>
      <c r="AA188">
        <v>0</v>
      </c>
      <c r="AB188">
        <v>7.0252437591552734</v>
      </c>
      <c r="AC188">
        <v>0.94301044940948486</v>
      </c>
      <c r="AD188">
        <v>0</v>
      </c>
      <c r="AE188">
        <v>296</v>
      </c>
      <c r="AF188">
        <v>58</v>
      </c>
      <c r="AG188">
        <v>224</v>
      </c>
      <c r="AH188">
        <v>870</v>
      </c>
      <c r="AI188">
        <v>599</v>
      </c>
      <c r="AJ188">
        <v>1284</v>
      </c>
      <c r="AK188">
        <v>3</v>
      </c>
      <c r="AL188">
        <v>3</v>
      </c>
      <c r="AM188">
        <v>15</v>
      </c>
      <c r="AN188">
        <v>3</v>
      </c>
      <c r="AO188">
        <v>95.777946472167969</v>
      </c>
      <c r="AP188"/>
      <c r="AQ188"/>
      <c r="AR188"/>
      <c r="AS188">
        <v>0</v>
      </c>
      <c r="AT188">
        <v>0</v>
      </c>
      <c r="AU188">
        <v>0</v>
      </c>
      <c r="AV188">
        <v>0</v>
      </c>
      <c r="AW188">
        <v>0</v>
      </c>
      <c r="AX188">
        <v>0</v>
      </c>
      <c r="AY188">
        <v>0</v>
      </c>
      <c r="AZ188">
        <v>0</v>
      </c>
      <c r="BA188">
        <v>0</v>
      </c>
      <c r="BB188">
        <v>0</v>
      </c>
      <c r="BC188"/>
      <c r="BD188"/>
      <c r="BE188"/>
      <c r="BF188">
        <v>0</v>
      </c>
      <c r="BG188" t="s">
        <v>2772</v>
      </c>
      <c r="BH188" t="s">
        <v>5</v>
      </c>
      <c r="BI188" t="s">
        <v>1100</v>
      </c>
      <c r="BJ188" t="s">
        <v>2773</v>
      </c>
      <c r="BK188" t="s">
        <v>5</v>
      </c>
      <c r="BL188" t="s">
        <v>1196</v>
      </c>
      <c r="BM188">
        <v>0</v>
      </c>
      <c r="BN188"/>
      <c r="BO188" t="s">
        <v>5</v>
      </c>
      <c r="BP188" t="s">
        <v>2774</v>
      </c>
      <c r="BQ188" t="s">
        <v>2774</v>
      </c>
      <c r="BR188" t="s">
        <v>2774</v>
      </c>
      <c r="BS188" t="s">
        <v>2774</v>
      </c>
      <c r="BT188" t="s">
        <v>6</v>
      </c>
      <c r="BU188" t="s">
        <v>2774</v>
      </c>
      <c r="BV188" t="s">
        <v>2774</v>
      </c>
      <c r="BW188" t="s">
        <v>2774</v>
      </c>
      <c r="BX188" t="s">
        <v>2774</v>
      </c>
      <c r="BY188" t="s">
        <v>6</v>
      </c>
      <c r="BZ188" t="s">
        <v>2775</v>
      </c>
      <c r="CA188"/>
      <c r="CB188" s="9"/>
    </row>
    <row r="189" spans="1:80" ht="15" x14ac:dyDescent="0.25">
      <c r="A189">
        <v>283</v>
      </c>
      <c r="B189" t="s">
        <v>3016</v>
      </c>
      <c r="C189" t="s">
        <v>3017</v>
      </c>
      <c r="D189" t="s">
        <v>3018</v>
      </c>
      <c r="E189">
        <v>5</v>
      </c>
      <c r="F189" t="s">
        <v>3019</v>
      </c>
      <c r="G189" t="s">
        <v>3007</v>
      </c>
      <c r="H189" t="s">
        <v>3020</v>
      </c>
      <c r="I189" t="s">
        <v>3021</v>
      </c>
      <c r="J189" t="s">
        <v>3022</v>
      </c>
      <c r="K189" t="s">
        <v>3023</v>
      </c>
      <c r="L189" t="s">
        <v>3024</v>
      </c>
      <c r="M189">
        <v>11.992349624633791</v>
      </c>
      <c r="N189" t="s">
        <v>6</v>
      </c>
      <c r="O189" t="s">
        <v>5</v>
      </c>
      <c r="P189" t="s">
        <v>6</v>
      </c>
      <c r="Q189" t="s">
        <v>5</v>
      </c>
      <c r="R189" t="s">
        <v>5</v>
      </c>
      <c r="S189" t="s">
        <v>3025</v>
      </c>
      <c r="T189" t="s">
        <v>3025</v>
      </c>
      <c r="U189" t="s">
        <v>6</v>
      </c>
      <c r="V189" t="s">
        <v>85</v>
      </c>
      <c r="W189">
        <v>1000000</v>
      </c>
      <c r="X189">
        <v>50000</v>
      </c>
      <c r="Y189" t="s">
        <v>5</v>
      </c>
      <c r="Z189"/>
      <c r="AA189"/>
      <c r="AB189">
        <v>0.93625229597091675</v>
      </c>
      <c r="AC189">
        <v>6.4676828682422638E-2</v>
      </c>
      <c r="AD189">
        <v>0.48681071400642401</v>
      </c>
      <c r="AE189">
        <v>37</v>
      </c>
      <c r="AF189">
        <v>5</v>
      </c>
      <c r="AG189">
        <v>17</v>
      </c>
      <c r="AH189">
        <v>59</v>
      </c>
      <c r="AI189">
        <v>73</v>
      </c>
      <c r="AJ189">
        <v>97</v>
      </c>
      <c r="AK189">
        <v>0</v>
      </c>
      <c r="AL189">
        <v>0</v>
      </c>
      <c r="AM189">
        <v>2</v>
      </c>
      <c r="AN189">
        <v>0</v>
      </c>
      <c r="AO189">
        <v>5.1046648025512704</v>
      </c>
      <c r="AP189"/>
      <c r="AQ189"/>
      <c r="AR189"/>
      <c r="AS189"/>
      <c r="AT189"/>
      <c r="AU189"/>
      <c r="AV189"/>
      <c r="AW189"/>
      <c r="AX189"/>
      <c r="AY189"/>
      <c r="AZ189"/>
      <c r="BA189"/>
      <c r="BB189"/>
      <c r="BC189"/>
      <c r="BD189"/>
      <c r="BE189"/>
      <c r="BF189"/>
      <c r="BG189"/>
      <c r="BH189" t="s">
        <v>5</v>
      </c>
      <c r="BI189"/>
      <c r="BJ189"/>
      <c r="BK189" t="s">
        <v>5</v>
      </c>
      <c r="BL189"/>
      <c r="BM189">
        <v>0</v>
      </c>
      <c r="BN189"/>
      <c r="BO189" t="s">
        <v>5</v>
      </c>
      <c r="BP189" t="s">
        <v>2774</v>
      </c>
      <c r="BQ189" t="s">
        <v>2774</v>
      </c>
      <c r="BR189" t="s">
        <v>2774</v>
      </c>
      <c r="BS189"/>
      <c r="BT189" t="s">
        <v>6</v>
      </c>
      <c r="BU189" t="s">
        <v>2774</v>
      </c>
      <c r="BV189" t="s">
        <v>2774</v>
      </c>
      <c r="BW189" t="s">
        <v>2774</v>
      </c>
      <c r="BX189"/>
      <c r="BY189" t="s">
        <v>6</v>
      </c>
      <c r="BZ189" t="s">
        <v>3026</v>
      </c>
      <c r="CA189" t="s">
        <v>2774</v>
      </c>
      <c r="CB189" s="9"/>
    </row>
    <row r="190" spans="1:80" ht="15" x14ac:dyDescent="0.25">
      <c r="A190">
        <v>295</v>
      </c>
      <c r="B190" t="s">
        <v>3111</v>
      </c>
      <c r="C190" t="s">
        <v>3112</v>
      </c>
      <c r="D190" t="s">
        <v>3113</v>
      </c>
      <c r="E190">
        <v>5</v>
      </c>
      <c r="F190" t="s">
        <v>3019</v>
      </c>
      <c r="G190" t="s">
        <v>1897</v>
      </c>
      <c r="H190" t="s">
        <v>2981</v>
      </c>
      <c r="I190" t="s">
        <v>3114</v>
      </c>
      <c r="J190"/>
      <c r="K190" t="s">
        <v>3115</v>
      </c>
      <c r="L190" t="s">
        <v>3090</v>
      </c>
      <c r="M190">
        <v>495.35064697265619</v>
      </c>
      <c r="N190" t="s">
        <v>6</v>
      </c>
      <c r="O190" t="s">
        <v>5</v>
      </c>
      <c r="P190" t="s">
        <v>6</v>
      </c>
      <c r="Q190" t="s">
        <v>5</v>
      </c>
      <c r="R190" t="s">
        <v>5</v>
      </c>
      <c r="S190" t="s">
        <v>1902</v>
      </c>
      <c r="T190" t="s">
        <v>1902</v>
      </c>
      <c r="U190" t="s">
        <v>6</v>
      </c>
      <c r="V190" t="s">
        <v>85</v>
      </c>
      <c r="W190">
        <v>2000000</v>
      </c>
      <c r="X190">
        <v>10500</v>
      </c>
      <c r="Y190" t="s">
        <v>6</v>
      </c>
      <c r="Z190"/>
      <c r="AA190"/>
      <c r="AB190">
        <v>70.713302612304688</v>
      </c>
      <c r="AC190">
        <v>3.9517948627471919</v>
      </c>
      <c r="AD190">
        <v>3.9604015350341801</v>
      </c>
      <c r="AE190">
        <v>69</v>
      </c>
      <c r="AF190">
        <v>29</v>
      </c>
      <c r="AG190">
        <v>28</v>
      </c>
      <c r="AH190">
        <v>22</v>
      </c>
      <c r="AI190">
        <v>61</v>
      </c>
      <c r="AJ190">
        <v>73</v>
      </c>
      <c r="AK190">
        <v>0</v>
      </c>
      <c r="AL190">
        <v>2</v>
      </c>
      <c r="AM190">
        <v>22</v>
      </c>
      <c r="AN190">
        <v>2</v>
      </c>
      <c r="AO190">
        <v>348.31265258789063</v>
      </c>
      <c r="AP190"/>
      <c r="AQ190"/>
      <c r="AR190"/>
      <c r="AS190"/>
      <c r="AT190"/>
      <c r="AU190"/>
      <c r="AV190"/>
      <c r="AW190"/>
      <c r="AX190"/>
      <c r="AY190"/>
      <c r="AZ190"/>
      <c r="BA190"/>
      <c r="BB190"/>
      <c r="BC190"/>
      <c r="BD190"/>
      <c r="BE190"/>
      <c r="BF190"/>
      <c r="BG190"/>
      <c r="BH190" t="s">
        <v>5</v>
      </c>
      <c r="BI190"/>
      <c r="BJ190"/>
      <c r="BK190" t="s">
        <v>5</v>
      </c>
      <c r="BL190"/>
      <c r="BM190">
        <v>0</v>
      </c>
      <c r="BN190"/>
      <c r="BO190" t="s">
        <v>5</v>
      </c>
      <c r="BP190" t="s">
        <v>2774</v>
      </c>
      <c r="BQ190" t="s">
        <v>2774</v>
      </c>
      <c r="BR190" t="s">
        <v>2774</v>
      </c>
      <c r="BS190"/>
      <c r="BT190" t="s">
        <v>6</v>
      </c>
      <c r="BU190" t="s">
        <v>2774</v>
      </c>
      <c r="BV190" t="s">
        <v>2774</v>
      </c>
      <c r="BW190" t="s">
        <v>2774</v>
      </c>
      <c r="BX190"/>
      <c r="BY190" t="s">
        <v>6</v>
      </c>
      <c r="BZ190" t="s">
        <v>3026</v>
      </c>
      <c r="CA190" t="s">
        <v>2774</v>
      </c>
      <c r="CB190" s="9"/>
    </row>
    <row r="191" spans="1:80" ht="15" x14ac:dyDescent="0.25">
      <c r="A191">
        <v>305</v>
      </c>
      <c r="B191" t="s">
        <v>3173</v>
      </c>
      <c r="C191" t="s">
        <v>3174</v>
      </c>
      <c r="D191" t="s">
        <v>3175</v>
      </c>
      <c r="E191">
        <v>5</v>
      </c>
      <c r="F191" t="s">
        <v>3019</v>
      </c>
      <c r="G191" t="s">
        <v>3030</v>
      </c>
      <c r="H191" t="s">
        <v>3128</v>
      </c>
      <c r="I191" t="s">
        <v>3176</v>
      </c>
      <c r="J191" t="s">
        <v>3177</v>
      </c>
      <c r="K191" t="s">
        <v>3178</v>
      </c>
      <c r="L191" t="s">
        <v>3070</v>
      </c>
      <c r="M191">
        <v>954.14312744140625</v>
      </c>
      <c r="N191" t="s">
        <v>6</v>
      </c>
      <c r="O191" t="s">
        <v>6</v>
      </c>
      <c r="P191" t="s">
        <v>5</v>
      </c>
      <c r="Q191" t="s">
        <v>5</v>
      </c>
      <c r="R191" t="s">
        <v>6</v>
      </c>
      <c r="S191" t="s">
        <v>3179</v>
      </c>
      <c r="T191" t="s">
        <v>3179</v>
      </c>
      <c r="U191" t="s">
        <v>6</v>
      </c>
      <c r="V191" t="s">
        <v>98</v>
      </c>
      <c r="W191">
        <v>1110000</v>
      </c>
      <c r="X191">
        <v>500000</v>
      </c>
      <c r="Y191" t="s">
        <v>6</v>
      </c>
      <c r="Z191"/>
      <c r="AA191"/>
      <c r="AB191">
        <v>604.7901611328125</v>
      </c>
      <c r="AC191">
        <v>90.1441650390625</v>
      </c>
      <c r="AD191">
        <v>122.932487487793</v>
      </c>
      <c r="AE191">
        <v>12869</v>
      </c>
      <c r="AF191">
        <v>32682</v>
      </c>
      <c r="AG191">
        <v>9726</v>
      </c>
      <c r="AH191">
        <v>23054</v>
      </c>
      <c r="AI191">
        <v>26027</v>
      </c>
      <c r="AJ191">
        <v>40765</v>
      </c>
      <c r="AK191">
        <v>316</v>
      </c>
      <c r="AL191">
        <v>22</v>
      </c>
      <c r="AM191">
        <v>474</v>
      </c>
      <c r="AN191">
        <v>22</v>
      </c>
      <c r="AO191">
        <v>33019.37890625</v>
      </c>
      <c r="AP191"/>
      <c r="AQ191"/>
      <c r="AR191"/>
      <c r="AS191"/>
      <c r="AT191"/>
      <c r="AU191"/>
      <c r="AV191"/>
      <c r="AW191"/>
      <c r="AX191"/>
      <c r="AY191"/>
      <c r="AZ191"/>
      <c r="BA191"/>
      <c r="BB191"/>
      <c r="BC191"/>
      <c r="BD191"/>
      <c r="BE191"/>
      <c r="BF191"/>
      <c r="BG191"/>
      <c r="BH191" t="s">
        <v>5</v>
      </c>
      <c r="BI191"/>
      <c r="BJ191"/>
      <c r="BK191" t="s">
        <v>5</v>
      </c>
      <c r="BL191"/>
      <c r="BM191">
        <v>0</v>
      </c>
      <c r="BN191"/>
      <c r="BO191" t="s">
        <v>6</v>
      </c>
      <c r="BP191" t="s">
        <v>2774</v>
      </c>
      <c r="BQ191" t="s">
        <v>2774</v>
      </c>
      <c r="BR191" t="s">
        <v>2774</v>
      </c>
      <c r="BS191"/>
      <c r="BT191" t="s">
        <v>6</v>
      </c>
      <c r="BU191" t="s">
        <v>2774</v>
      </c>
      <c r="BV191" t="s">
        <v>2774</v>
      </c>
      <c r="BW191" t="s">
        <v>2774</v>
      </c>
      <c r="BX191"/>
      <c r="BY191" t="s">
        <v>6</v>
      </c>
      <c r="BZ191" t="s">
        <v>3026</v>
      </c>
      <c r="CA191" t="s">
        <v>2774</v>
      </c>
      <c r="CB191" s="9"/>
    </row>
    <row r="192" spans="1:80" ht="15" x14ac:dyDescent="0.25">
      <c r="A192">
        <v>306</v>
      </c>
      <c r="B192" t="s">
        <v>3180</v>
      </c>
      <c r="C192" t="s">
        <v>3181</v>
      </c>
      <c r="D192" t="s">
        <v>3182</v>
      </c>
      <c r="E192">
        <v>5</v>
      </c>
      <c r="F192" t="s">
        <v>3019</v>
      </c>
      <c r="G192" t="s">
        <v>81</v>
      </c>
      <c r="H192" t="s">
        <v>3119</v>
      </c>
      <c r="I192" t="s">
        <v>3120</v>
      </c>
      <c r="J192" t="s">
        <v>3121</v>
      </c>
      <c r="K192" t="s">
        <v>3122</v>
      </c>
      <c r="L192" t="s">
        <v>3070</v>
      </c>
      <c r="M192">
        <v>235.4879455566406</v>
      </c>
      <c r="N192" t="s">
        <v>6</v>
      </c>
      <c r="O192" t="s">
        <v>5</v>
      </c>
      <c r="P192" t="s">
        <v>5</v>
      </c>
      <c r="Q192" t="s">
        <v>5</v>
      </c>
      <c r="R192" t="s">
        <v>6</v>
      </c>
      <c r="S192" t="s">
        <v>274</v>
      </c>
      <c r="T192" t="s">
        <v>274</v>
      </c>
      <c r="U192" t="s">
        <v>6</v>
      </c>
      <c r="V192" t="s">
        <v>98</v>
      </c>
      <c r="W192">
        <v>2140000</v>
      </c>
      <c r="X192">
        <v>500000</v>
      </c>
      <c r="Y192" t="s">
        <v>6</v>
      </c>
      <c r="Z192"/>
      <c r="AA192"/>
      <c r="AB192">
        <v>73.971321105957031</v>
      </c>
      <c r="AC192">
        <v>11.69291973114014</v>
      </c>
      <c r="AD192">
        <v>31.773128509521481</v>
      </c>
      <c r="AE192">
        <v>116</v>
      </c>
      <c r="AF192">
        <v>39</v>
      </c>
      <c r="AG192">
        <v>57</v>
      </c>
      <c r="AH192">
        <v>51</v>
      </c>
      <c r="AI192">
        <v>140</v>
      </c>
      <c r="AJ192">
        <v>143</v>
      </c>
      <c r="AK192">
        <v>1</v>
      </c>
      <c r="AL192">
        <v>0</v>
      </c>
      <c r="AM192">
        <v>7</v>
      </c>
      <c r="AN192">
        <v>0</v>
      </c>
      <c r="AO192">
        <v>1525.707397460938</v>
      </c>
      <c r="AP192"/>
      <c r="AQ192"/>
      <c r="AR192"/>
      <c r="AS192"/>
      <c r="AT192"/>
      <c r="AU192"/>
      <c r="AV192"/>
      <c r="AW192"/>
      <c r="AX192"/>
      <c r="AY192"/>
      <c r="AZ192"/>
      <c r="BA192"/>
      <c r="BB192"/>
      <c r="BC192"/>
      <c r="BD192"/>
      <c r="BE192"/>
      <c r="BF192"/>
      <c r="BG192"/>
      <c r="BH192" t="s">
        <v>5</v>
      </c>
      <c r="BI192"/>
      <c r="BJ192"/>
      <c r="BK192" t="s">
        <v>5</v>
      </c>
      <c r="BL192"/>
      <c r="BM192">
        <v>100</v>
      </c>
      <c r="BN192"/>
      <c r="BO192" t="s">
        <v>6</v>
      </c>
      <c r="BP192" t="s">
        <v>2774</v>
      </c>
      <c r="BQ192" t="s">
        <v>2774</v>
      </c>
      <c r="BR192" t="s">
        <v>2774</v>
      </c>
      <c r="BS192"/>
      <c r="BT192" t="s">
        <v>6</v>
      </c>
      <c r="BU192" t="s">
        <v>2774</v>
      </c>
      <c r="BV192" t="s">
        <v>2774</v>
      </c>
      <c r="BW192" t="s">
        <v>2774</v>
      </c>
      <c r="BX192"/>
      <c r="BY192" t="s">
        <v>6</v>
      </c>
      <c r="BZ192" t="s">
        <v>3026</v>
      </c>
      <c r="CA192" t="s">
        <v>2774</v>
      </c>
      <c r="CB192" s="9"/>
    </row>
    <row r="193" spans="1:80" ht="15" x14ac:dyDescent="0.25">
      <c r="A193">
        <v>309</v>
      </c>
      <c r="B193" t="s">
        <v>3198</v>
      </c>
      <c r="C193" t="s">
        <v>3199</v>
      </c>
      <c r="D193" t="s">
        <v>3200</v>
      </c>
      <c r="E193">
        <v>5</v>
      </c>
      <c r="F193" t="s">
        <v>3019</v>
      </c>
      <c r="G193" t="s">
        <v>1896</v>
      </c>
      <c r="H193" t="s">
        <v>3050</v>
      </c>
      <c r="I193" t="s">
        <v>3194</v>
      </c>
      <c r="J193" t="s">
        <v>3195</v>
      </c>
      <c r="K193" t="s">
        <v>3196</v>
      </c>
      <c r="L193" t="s">
        <v>3070</v>
      </c>
      <c r="M193">
        <v>341.74038696289063</v>
      </c>
      <c r="N193" t="s">
        <v>6</v>
      </c>
      <c r="O193" t="s">
        <v>5</v>
      </c>
      <c r="P193" t="s">
        <v>6</v>
      </c>
      <c r="Q193" t="s">
        <v>5</v>
      </c>
      <c r="R193" t="s">
        <v>5</v>
      </c>
      <c r="S193" t="s">
        <v>3197</v>
      </c>
      <c r="T193" t="s">
        <v>3197</v>
      </c>
      <c r="U193" t="s">
        <v>6</v>
      </c>
      <c r="V193" t="s">
        <v>98</v>
      </c>
      <c r="W193">
        <v>100000</v>
      </c>
      <c r="X193">
        <v>25000</v>
      </c>
      <c r="Y193" t="s">
        <v>6</v>
      </c>
      <c r="Z193"/>
      <c r="AA193"/>
      <c r="AB193">
        <v>73.890914916992188</v>
      </c>
      <c r="AC193">
        <v>5.1078891754150391</v>
      </c>
      <c r="AD193">
        <v>2.3389770984649658</v>
      </c>
      <c r="AE193">
        <v>32</v>
      </c>
      <c r="AF193">
        <v>9</v>
      </c>
      <c r="AG193">
        <v>15</v>
      </c>
      <c r="AH193">
        <v>7</v>
      </c>
      <c r="AI193">
        <v>15</v>
      </c>
      <c r="AJ193">
        <v>15</v>
      </c>
      <c r="AK193">
        <v>0</v>
      </c>
      <c r="AL193">
        <v>1</v>
      </c>
      <c r="AM193">
        <v>22</v>
      </c>
      <c r="AN193">
        <v>1</v>
      </c>
      <c r="AO193">
        <v>68.388084411621094</v>
      </c>
      <c r="AP193"/>
      <c r="AQ193"/>
      <c r="AR193"/>
      <c r="AS193"/>
      <c r="AT193"/>
      <c r="AU193"/>
      <c r="AV193"/>
      <c r="AW193"/>
      <c r="AX193"/>
      <c r="AY193"/>
      <c r="AZ193"/>
      <c r="BA193"/>
      <c r="BB193"/>
      <c r="BC193"/>
      <c r="BD193"/>
      <c r="BE193"/>
      <c r="BF193"/>
      <c r="BG193"/>
      <c r="BH193" t="s">
        <v>5</v>
      </c>
      <c r="BI193"/>
      <c r="BJ193"/>
      <c r="BK193" t="s">
        <v>5</v>
      </c>
      <c r="BL193"/>
      <c r="BM193">
        <v>100</v>
      </c>
      <c r="BN193"/>
      <c r="BO193" t="s">
        <v>6</v>
      </c>
      <c r="BP193" t="s">
        <v>2774</v>
      </c>
      <c r="BQ193" t="s">
        <v>2774</v>
      </c>
      <c r="BR193" t="s">
        <v>2774</v>
      </c>
      <c r="BS193"/>
      <c r="BT193" t="s">
        <v>6</v>
      </c>
      <c r="BU193" t="s">
        <v>2774</v>
      </c>
      <c r="BV193" t="s">
        <v>2774</v>
      </c>
      <c r="BW193" t="s">
        <v>2774</v>
      </c>
      <c r="BX193"/>
      <c r="BY193" t="s">
        <v>6</v>
      </c>
      <c r="BZ193" t="s">
        <v>3026</v>
      </c>
      <c r="CA193" t="s">
        <v>2774</v>
      </c>
      <c r="CB193" s="9"/>
    </row>
    <row r="194" spans="1:80" ht="15" x14ac:dyDescent="0.25">
      <c r="A194">
        <v>311</v>
      </c>
      <c r="B194" t="s">
        <v>3205</v>
      </c>
      <c r="C194" t="s">
        <v>3206</v>
      </c>
      <c r="D194" t="s">
        <v>3207</v>
      </c>
      <c r="E194">
        <v>5</v>
      </c>
      <c r="F194" t="s">
        <v>3019</v>
      </c>
      <c r="G194" t="s">
        <v>3049</v>
      </c>
      <c r="H194" t="s">
        <v>3208</v>
      </c>
      <c r="I194" t="s">
        <v>3209</v>
      </c>
      <c r="J194"/>
      <c r="K194"/>
      <c r="L194" t="s">
        <v>3070</v>
      </c>
      <c r="M194">
        <v>860.9822998046875</v>
      </c>
      <c r="N194" t="s">
        <v>6</v>
      </c>
      <c r="O194" t="s">
        <v>5</v>
      </c>
      <c r="P194" t="s">
        <v>6</v>
      </c>
      <c r="Q194" t="s">
        <v>5</v>
      </c>
      <c r="R194" t="s">
        <v>6</v>
      </c>
      <c r="S194" t="s">
        <v>3210</v>
      </c>
      <c r="T194" t="s">
        <v>3210</v>
      </c>
      <c r="U194" t="s">
        <v>6</v>
      </c>
      <c r="V194" t="s">
        <v>98</v>
      </c>
      <c r="W194">
        <v>630000</v>
      </c>
      <c r="X194">
        <v>100000</v>
      </c>
      <c r="Y194" t="s">
        <v>6</v>
      </c>
      <c r="Z194"/>
      <c r="AA194"/>
      <c r="AB194">
        <v>228.10618591308591</v>
      </c>
      <c r="AC194">
        <v>10.454215049743651</v>
      </c>
      <c r="AD194">
        <v>8.7180318832397461</v>
      </c>
      <c r="AE194">
        <v>1201</v>
      </c>
      <c r="AF194">
        <v>217</v>
      </c>
      <c r="AG194">
        <v>750</v>
      </c>
      <c r="AH194">
        <v>6718</v>
      </c>
      <c r="AI194">
        <v>2570</v>
      </c>
      <c r="AJ194">
        <v>8420</v>
      </c>
      <c r="AK194">
        <v>11</v>
      </c>
      <c r="AL194">
        <v>19</v>
      </c>
      <c r="AM194">
        <v>66</v>
      </c>
      <c r="AN194">
        <v>19</v>
      </c>
      <c r="AO194">
        <v>165.36151123046881</v>
      </c>
      <c r="AP194"/>
      <c r="AQ194"/>
      <c r="AR194"/>
      <c r="AS194"/>
      <c r="AT194"/>
      <c r="AU194"/>
      <c r="AV194"/>
      <c r="AW194"/>
      <c r="AX194"/>
      <c r="AY194"/>
      <c r="AZ194"/>
      <c r="BA194"/>
      <c r="BB194"/>
      <c r="BC194"/>
      <c r="BD194"/>
      <c r="BE194"/>
      <c r="BF194"/>
      <c r="BG194"/>
      <c r="BH194" t="s">
        <v>5</v>
      </c>
      <c r="BI194"/>
      <c r="BJ194"/>
      <c r="BK194" t="s">
        <v>5</v>
      </c>
      <c r="BL194"/>
      <c r="BM194">
        <v>0</v>
      </c>
      <c r="BN194"/>
      <c r="BO194" t="s">
        <v>6</v>
      </c>
      <c r="BP194" t="s">
        <v>2774</v>
      </c>
      <c r="BQ194" t="s">
        <v>2774</v>
      </c>
      <c r="BR194" t="s">
        <v>2774</v>
      </c>
      <c r="BS194"/>
      <c r="BT194" t="s">
        <v>6</v>
      </c>
      <c r="BU194" t="s">
        <v>2774</v>
      </c>
      <c r="BV194" t="s">
        <v>2774</v>
      </c>
      <c r="BW194" t="s">
        <v>2774</v>
      </c>
      <c r="BX194"/>
      <c r="BY194" t="s">
        <v>6</v>
      </c>
      <c r="BZ194" t="s">
        <v>3026</v>
      </c>
      <c r="CA194" t="s">
        <v>2774</v>
      </c>
      <c r="CB194" s="9"/>
    </row>
    <row r="195" spans="1:80" ht="15" x14ac:dyDescent="0.25">
      <c r="A195">
        <v>312</v>
      </c>
      <c r="B195" t="s">
        <v>3211</v>
      </c>
      <c r="C195" t="s">
        <v>3212</v>
      </c>
      <c r="D195" t="s">
        <v>3213</v>
      </c>
      <c r="E195">
        <v>5</v>
      </c>
      <c r="F195" t="s">
        <v>3019</v>
      </c>
      <c r="G195" t="s">
        <v>3049</v>
      </c>
      <c r="H195" t="s">
        <v>3208</v>
      </c>
      <c r="I195" t="s">
        <v>3214</v>
      </c>
      <c r="J195"/>
      <c r="K195"/>
      <c r="L195" t="s">
        <v>3070</v>
      </c>
      <c r="M195">
        <v>860.9822998046875</v>
      </c>
      <c r="N195" t="s">
        <v>6</v>
      </c>
      <c r="O195" t="s">
        <v>5</v>
      </c>
      <c r="P195" t="s">
        <v>6</v>
      </c>
      <c r="Q195" t="s">
        <v>5</v>
      </c>
      <c r="R195" t="s">
        <v>6</v>
      </c>
      <c r="S195" t="s">
        <v>3210</v>
      </c>
      <c r="T195" t="s">
        <v>3215</v>
      </c>
      <c r="U195" t="s">
        <v>6</v>
      </c>
      <c r="V195" t="s">
        <v>98</v>
      </c>
      <c r="W195">
        <v>2100000</v>
      </c>
      <c r="X195">
        <v>500000</v>
      </c>
      <c r="Y195" t="s">
        <v>6</v>
      </c>
      <c r="Z195"/>
      <c r="AA195"/>
      <c r="AB195">
        <v>228.10618591308591</v>
      </c>
      <c r="AC195">
        <v>10.454215049743651</v>
      </c>
      <c r="AD195">
        <v>8.7180318832397461</v>
      </c>
      <c r="AE195">
        <v>1201</v>
      </c>
      <c r="AF195">
        <v>217</v>
      </c>
      <c r="AG195">
        <v>750</v>
      </c>
      <c r="AH195">
        <v>6718</v>
      </c>
      <c r="AI195">
        <v>2570</v>
      </c>
      <c r="AJ195">
        <v>8420</v>
      </c>
      <c r="AK195">
        <v>11</v>
      </c>
      <c r="AL195">
        <v>19</v>
      </c>
      <c r="AM195">
        <v>66</v>
      </c>
      <c r="AN195">
        <v>19</v>
      </c>
      <c r="AO195">
        <v>165.36151123046881</v>
      </c>
      <c r="AP195"/>
      <c r="AQ195"/>
      <c r="AR195"/>
      <c r="AS195"/>
      <c r="AT195"/>
      <c r="AU195"/>
      <c r="AV195"/>
      <c r="AW195"/>
      <c r="AX195"/>
      <c r="AY195"/>
      <c r="AZ195"/>
      <c r="BA195"/>
      <c r="BB195"/>
      <c r="BC195"/>
      <c r="BD195"/>
      <c r="BE195"/>
      <c r="BF195"/>
      <c r="BG195"/>
      <c r="BH195" t="s">
        <v>5</v>
      </c>
      <c r="BI195"/>
      <c r="BJ195"/>
      <c r="BK195" t="s">
        <v>5</v>
      </c>
      <c r="BL195"/>
      <c r="BM195">
        <v>100</v>
      </c>
      <c r="BN195"/>
      <c r="BO195" t="s">
        <v>6</v>
      </c>
      <c r="BP195" t="s">
        <v>2774</v>
      </c>
      <c r="BQ195" t="s">
        <v>2774</v>
      </c>
      <c r="BR195" t="s">
        <v>2774</v>
      </c>
      <c r="BS195"/>
      <c r="BT195" t="s">
        <v>6</v>
      </c>
      <c r="BU195" t="s">
        <v>2774</v>
      </c>
      <c r="BV195" t="s">
        <v>2774</v>
      </c>
      <c r="BW195" t="s">
        <v>2774</v>
      </c>
      <c r="BX195"/>
      <c r="BY195" t="s">
        <v>6</v>
      </c>
      <c r="BZ195" t="s">
        <v>3026</v>
      </c>
      <c r="CA195" t="s">
        <v>2774</v>
      </c>
      <c r="CB195" s="9"/>
    </row>
    <row r="196" spans="1:80" ht="15" x14ac:dyDescent="0.25">
      <c r="A196">
        <v>318</v>
      </c>
      <c r="B196" t="s">
        <v>3244</v>
      </c>
      <c r="C196" t="s">
        <v>3245</v>
      </c>
      <c r="D196" t="s">
        <v>3246</v>
      </c>
      <c r="E196">
        <v>5</v>
      </c>
      <c r="F196" t="s">
        <v>3019</v>
      </c>
      <c r="G196" t="s">
        <v>3238</v>
      </c>
      <c r="H196" t="s">
        <v>3239</v>
      </c>
      <c r="I196" t="s">
        <v>3240</v>
      </c>
      <c r="J196"/>
      <c r="K196" t="s">
        <v>3241</v>
      </c>
      <c r="L196" t="s">
        <v>3070</v>
      </c>
      <c r="M196">
        <v>533.49688720703125</v>
      </c>
      <c r="N196" t="s">
        <v>6</v>
      </c>
      <c r="O196" t="s">
        <v>5</v>
      </c>
      <c r="P196" t="s">
        <v>6</v>
      </c>
      <c r="Q196" t="s">
        <v>5</v>
      </c>
      <c r="R196" t="s">
        <v>5</v>
      </c>
      <c r="S196" t="s">
        <v>3242</v>
      </c>
      <c r="T196" t="s">
        <v>3243</v>
      </c>
      <c r="U196" t="s">
        <v>6</v>
      </c>
      <c r="V196" t="s">
        <v>98</v>
      </c>
      <c r="W196">
        <v>318000</v>
      </c>
      <c r="X196">
        <v>100000</v>
      </c>
      <c r="Y196" t="s">
        <v>6</v>
      </c>
      <c r="Z196"/>
      <c r="AA196"/>
      <c r="AB196">
        <v>122.7117156982422</v>
      </c>
      <c r="AC196">
        <v>4.3492550849914551</v>
      </c>
      <c r="AD196">
        <v>4.5395288467407227</v>
      </c>
      <c r="AE196">
        <v>64</v>
      </c>
      <c r="AF196">
        <v>19</v>
      </c>
      <c r="AG196">
        <v>28</v>
      </c>
      <c r="AH196">
        <v>110</v>
      </c>
      <c r="AI196">
        <v>105</v>
      </c>
      <c r="AJ196">
        <v>146</v>
      </c>
      <c r="AK196">
        <v>0</v>
      </c>
      <c r="AL196">
        <v>2</v>
      </c>
      <c r="AM196">
        <v>13</v>
      </c>
      <c r="AN196">
        <v>2</v>
      </c>
      <c r="AO196">
        <v>41.607803344726563</v>
      </c>
      <c r="AP196"/>
      <c r="AQ196"/>
      <c r="AR196"/>
      <c r="AS196"/>
      <c r="AT196"/>
      <c r="AU196"/>
      <c r="AV196"/>
      <c r="AW196"/>
      <c r="AX196"/>
      <c r="AY196"/>
      <c r="AZ196"/>
      <c r="BA196"/>
      <c r="BB196"/>
      <c r="BC196"/>
      <c r="BD196"/>
      <c r="BE196"/>
      <c r="BF196"/>
      <c r="BG196"/>
      <c r="BH196" t="s">
        <v>5</v>
      </c>
      <c r="BI196"/>
      <c r="BJ196"/>
      <c r="BK196" t="s">
        <v>5</v>
      </c>
      <c r="BL196"/>
      <c r="BM196">
        <v>0</v>
      </c>
      <c r="BN196"/>
      <c r="BO196" t="s">
        <v>6</v>
      </c>
      <c r="BP196" t="s">
        <v>2774</v>
      </c>
      <c r="BQ196" t="s">
        <v>2774</v>
      </c>
      <c r="BR196" t="s">
        <v>2774</v>
      </c>
      <c r="BS196"/>
      <c r="BT196" t="s">
        <v>6</v>
      </c>
      <c r="BU196" t="s">
        <v>2774</v>
      </c>
      <c r="BV196" t="s">
        <v>2774</v>
      </c>
      <c r="BW196" t="s">
        <v>2774</v>
      </c>
      <c r="BX196"/>
      <c r="BY196" t="s">
        <v>6</v>
      </c>
      <c r="BZ196" t="s">
        <v>3026</v>
      </c>
      <c r="CA196" t="s">
        <v>2774</v>
      </c>
      <c r="CB196" s="9"/>
    </row>
    <row r="197" spans="1:80" ht="15" x14ac:dyDescent="0.25">
      <c r="A197">
        <v>319</v>
      </c>
      <c r="B197" t="s">
        <v>3247</v>
      </c>
      <c r="C197" t="s">
        <v>3248</v>
      </c>
      <c r="D197" t="s">
        <v>3249</v>
      </c>
      <c r="E197">
        <v>5</v>
      </c>
      <c r="F197" t="s">
        <v>3019</v>
      </c>
      <c r="G197" t="s">
        <v>3238</v>
      </c>
      <c r="H197" t="s">
        <v>3239</v>
      </c>
      <c r="I197" t="s">
        <v>3240</v>
      </c>
      <c r="J197"/>
      <c r="K197" t="s">
        <v>3241</v>
      </c>
      <c r="L197" t="s">
        <v>3070</v>
      </c>
      <c r="M197">
        <v>533.49688720703125</v>
      </c>
      <c r="N197" t="s">
        <v>6</v>
      </c>
      <c r="O197" t="s">
        <v>5</v>
      </c>
      <c r="P197" t="s">
        <v>6</v>
      </c>
      <c r="Q197" t="s">
        <v>5</v>
      </c>
      <c r="R197" t="s">
        <v>5</v>
      </c>
      <c r="S197" t="s">
        <v>3242</v>
      </c>
      <c r="T197" t="s">
        <v>3243</v>
      </c>
      <c r="U197" t="s">
        <v>6</v>
      </c>
      <c r="V197" t="s">
        <v>98</v>
      </c>
      <c r="W197">
        <v>530000</v>
      </c>
      <c r="X197">
        <v>100000</v>
      </c>
      <c r="Y197" t="s">
        <v>6</v>
      </c>
      <c r="Z197"/>
      <c r="AA197"/>
      <c r="AB197">
        <v>122.7117156982422</v>
      </c>
      <c r="AC197">
        <v>4.3492550849914551</v>
      </c>
      <c r="AD197">
        <v>4.5395288467407227</v>
      </c>
      <c r="AE197">
        <v>64</v>
      </c>
      <c r="AF197">
        <v>19</v>
      </c>
      <c r="AG197">
        <v>28</v>
      </c>
      <c r="AH197">
        <v>110</v>
      </c>
      <c r="AI197">
        <v>105</v>
      </c>
      <c r="AJ197">
        <v>146</v>
      </c>
      <c r="AK197">
        <v>0</v>
      </c>
      <c r="AL197">
        <v>2</v>
      </c>
      <c r="AM197">
        <v>13</v>
      </c>
      <c r="AN197">
        <v>2</v>
      </c>
      <c r="AO197">
        <v>41.607803344726563</v>
      </c>
      <c r="AP197"/>
      <c r="AQ197"/>
      <c r="AR197"/>
      <c r="AS197"/>
      <c r="AT197"/>
      <c r="AU197"/>
      <c r="AV197"/>
      <c r="AW197"/>
      <c r="AX197"/>
      <c r="AY197"/>
      <c r="AZ197"/>
      <c r="BA197"/>
      <c r="BB197"/>
      <c r="BC197"/>
      <c r="BD197"/>
      <c r="BE197"/>
      <c r="BF197"/>
      <c r="BG197"/>
      <c r="BH197" t="s">
        <v>5</v>
      </c>
      <c r="BI197"/>
      <c r="BJ197"/>
      <c r="BK197" t="s">
        <v>5</v>
      </c>
      <c r="BL197"/>
      <c r="BM197">
        <v>100</v>
      </c>
      <c r="BN197"/>
      <c r="BO197" t="s">
        <v>6</v>
      </c>
      <c r="BP197" t="s">
        <v>2774</v>
      </c>
      <c r="BQ197" t="s">
        <v>2774</v>
      </c>
      <c r="BR197" t="s">
        <v>2774</v>
      </c>
      <c r="BS197"/>
      <c r="BT197" t="s">
        <v>6</v>
      </c>
      <c r="BU197" t="s">
        <v>2774</v>
      </c>
      <c r="BV197" t="s">
        <v>2774</v>
      </c>
      <c r="BW197" t="s">
        <v>2774</v>
      </c>
      <c r="BX197"/>
      <c r="BY197" t="s">
        <v>6</v>
      </c>
      <c r="BZ197" t="s">
        <v>3026</v>
      </c>
      <c r="CA197" t="s">
        <v>2774</v>
      </c>
      <c r="CB197" s="9"/>
    </row>
    <row r="198" spans="1:80" ht="15" x14ac:dyDescent="0.25">
      <c r="A198">
        <v>322</v>
      </c>
      <c r="B198" t="s">
        <v>3261</v>
      </c>
      <c r="C198" t="s">
        <v>3262</v>
      </c>
      <c r="D198" t="s">
        <v>3263</v>
      </c>
      <c r="E198">
        <v>5</v>
      </c>
      <c r="F198" t="s">
        <v>3019</v>
      </c>
      <c r="G198" t="s">
        <v>3256</v>
      </c>
      <c r="H198" t="s">
        <v>3239</v>
      </c>
      <c r="I198" t="s">
        <v>3257</v>
      </c>
      <c r="J198" t="s">
        <v>3258</v>
      </c>
      <c r="K198" t="s">
        <v>3259</v>
      </c>
      <c r="L198" t="s">
        <v>3070</v>
      </c>
      <c r="M198">
        <v>159.87260437011719</v>
      </c>
      <c r="N198" t="s">
        <v>6</v>
      </c>
      <c r="O198" t="s">
        <v>5</v>
      </c>
      <c r="P198" t="s">
        <v>6</v>
      </c>
      <c r="Q198" t="s">
        <v>5</v>
      </c>
      <c r="R198" t="s">
        <v>5</v>
      </c>
      <c r="S198" t="s">
        <v>3260</v>
      </c>
      <c r="T198" t="s">
        <v>3260</v>
      </c>
      <c r="U198" t="s">
        <v>6</v>
      </c>
      <c r="V198" t="s">
        <v>98</v>
      </c>
      <c r="W198">
        <v>100000</v>
      </c>
      <c r="X198">
        <v>25000</v>
      </c>
      <c r="Y198" t="s">
        <v>6</v>
      </c>
      <c r="Z198"/>
      <c r="AA198"/>
      <c r="AB198">
        <v>21.602313995361332</v>
      </c>
      <c r="AC198">
        <v>1.0663367509841919</v>
      </c>
      <c r="AD198">
        <v>1.222298741340637</v>
      </c>
      <c r="AE198">
        <v>15</v>
      </c>
      <c r="AF198">
        <v>14</v>
      </c>
      <c r="AG198">
        <v>0</v>
      </c>
      <c r="AH198">
        <v>3</v>
      </c>
      <c r="AI198">
        <v>7</v>
      </c>
      <c r="AJ198">
        <v>8</v>
      </c>
      <c r="AK198">
        <v>0</v>
      </c>
      <c r="AL198">
        <v>4</v>
      </c>
      <c r="AM198">
        <v>5</v>
      </c>
      <c r="AN198">
        <v>4</v>
      </c>
      <c r="AO198">
        <v>56.068603515625</v>
      </c>
      <c r="AP198"/>
      <c r="AQ198"/>
      <c r="AR198"/>
      <c r="AS198"/>
      <c r="AT198"/>
      <c r="AU198"/>
      <c r="AV198"/>
      <c r="AW198"/>
      <c r="AX198"/>
      <c r="AY198"/>
      <c r="AZ198"/>
      <c r="BA198"/>
      <c r="BB198"/>
      <c r="BC198"/>
      <c r="BD198"/>
      <c r="BE198"/>
      <c r="BF198"/>
      <c r="BG198"/>
      <c r="BH198" t="s">
        <v>5</v>
      </c>
      <c r="BI198"/>
      <c r="BJ198"/>
      <c r="BK198" t="s">
        <v>5</v>
      </c>
      <c r="BL198"/>
      <c r="BM198">
        <v>100</v>
      </c>
      <c r="BN198"/>
      <c r="BO198" t="s">
        <v>6</v>
      </c>
      <c r="BP198" t="s">
        <v>2774</v>
      </c>
      <c r="BQ198" t="s">
        <v>2774</v>
      </c>
      <c r="BR198" t="s">
        <v>2774</v>
      </c>
      <c r="BS198"/>
      <c r="BT198" t="s">
        <v>6</v>
      </c>
      <c r="BU198" t="s">
        <v>2774</v>
      </c>
      <c r="BV198" t="s">
        <v>2774</v>
      </c>
      <c r="BW198" t="s">
        <v>2774</v>
      </c>
      <c r="BX198"/>
      <c r="BY198" t="s">
        <v>6</v>
      </c>
      <c r="BZ198" t="s">
        <v>3026</v>
      </c>
      <c r="CA198" t="s">
        <v>2774</v>
      </c>
      <c r="CB198" s="9"/>
    </row>
    <row r="199" spans="1:80" ht="15" x14ac:dyDescent="0.25">
      <c r="A199">
        <v>335</v>
      </c>
      <c r="B199" t="s">
        <v>3321</v>
      </c>
      <c r="C199" t="s">
        <v>3322</v>
      </c>
      <c r="D199" t="s">
        <v>3323</v>
      </c>
      <c r="E199">
        <v>5</v>
      </c>
      <c r="F199" t="s">
        <v>3019</v>
      </c>
      <c r="G199" t="s">
        <v>3085</v>
      </c>
      <c r="H199" t="s">
        <v>3086</v>
      </c>
      <c r="I199" t="s">
        <v>3087</v>
      </c>
      <c r="J199" t="s">
        <v>3088</v>
      </c>
      <c r="K199" t="s">
        <v>3089</v>
      </c>
      <c r="L199" t="s">
        <v>3070</v>
      </c>
      <c r="M199">
        <v>27.54345703125</v>
      </c>
      <c r="N199" t="s">
        <v>6</v>
      </c>
      <c r="O199" t="s">
        <v>5</v>
      </c>
      <c r="P199" t="s">
        <v>6</v>
      </c>
      <c r="Q199" t="s">
        <v>5</v>
      </c>
      <c r="R199" t="s">
        <v>5</v>
      </c>
      <c r="S199" t="s">
        <v>3091</v>
      </c>
      <c r="T199" t="s">
        <v>3091</v>
      </c>
      <c r="U199" t="s">
        <v>6</v>
      </c>
      <c r="V199" t="s">
        <v>98</v>
      </c>
      <c r="W199">
        <v>327000</v>
      </c>
      <c r="X199">
        <v>100000</v>
      </c>
      <c r="Y199" t="s">
        <v>6</v>
      </c>
      <c r="Z199"/>
      <c r="AA199"/>
      <c r="AB199">
        <v>3.4080324172973628</v>
      </c>
      <c r="AC199">
        <v>0.26862069964408869</v>
      </c>
      <c r="AD199">
        <v>1.278700113296509</v>
      </c>
      <c r="AE199">
        <v>446</v>
      </c>
      <c r="AF199">
        <v>72</v>
      </c>
      <c r="AG199">
        <v>185</v>
      </c>
      <c r="AH199">
        <v>3965</v>
      </c>
      <c r="AI199">
        <v>2012</v>
      </c>
      <c r="AJ199">
        <v>5331</v>
      </c>
      <c r="AK199">
        <v>1</v>
      </c>
      <c r="AL199">
        <v>0</v>
      </c>
      <c r="AM199">
        <v>14</v>
      </c>
      <c r="AN199">
        <v>0</v>
      </c>
      <c r="AO199">
        <v>4.4304699897766113</v>
      </c>
      <c r="AP199"/>
      <c r="AQ199"/>
      <c r="AR199"/>
      <c r="AS199"/>
      <c r="AT199"/>
      <c r="AU199"/>
      <c r="AV199"/>
      <c r="AW199"/>
      <c r="AX199"/>
      <c r="AY199"/>
      <c r="AZ199"/>
      <c r="BA199"/>
      <c r="BB199"/>
      <c r="BC199"/>
      <c r="BD199"/>
      <c r="BE199"/>
      <c r="BF199"/>
      <c r="BG199"/>
      <c r="BH199" t="s">
        <v>5</v>
      </c>
      <c r="BI199"/>
      <c r="BJ199"/>
      <c r="BK199" t="s">
        <v>5</v>
      </c>
      <c r="BL199"/>
      <c r="BM199">
        <v>100</v>
      </c>
      <c r="BN199"/>
      <c r="BO199" t="s">
        <v>6</v>
      </c>
      <c r="BP199" t="s">
        <v>2774</v>
      </c>
      <c r="BQ199" t="s">
        <v>2774</v>
      </c>
      <c r="BR199" t="s">
        <v>2774</v>
      </c>
      <c r="BS199"/>
      <c r="BT199" t="s">
        <v>6</v>
      </c>
      <c r="BU199" t="s">
        <v>2774</v>
      </c>
      <c r="BV199" t="s">
        <v>2774</v>
      </c>
      <c r="BW199" t="s">
        <v>2774</v>
      </c>
      <c r="BX199"/>
      <c r="BY199" t="s">
        <v>6</v>
      </c>
      <c r="BZ199" t="s">
        <v>3026</v>
      </c>
      <c r="CA199" t="s">
        <v>2774</v>
      </c>
      <c r="CB199" s="9"/>
    </row>
    <row r="200" spans="1:80" ht="15" x14ac:dyDescent="0.25">
      <c r="A200">
        <v>341</v>
      </c>
      <c r="B200" t="s">
        <v>3348</v>
      </c>
      <c r="C200" t="s">
        <v>3349</v>
      </c>
      <c r="D200" t="s">
        <v>3200</v>
      </c>
      <c r="E200">
        <v>5</v>
      </c>
      <c r="F200" t="s">
        <v>3019</v>
      </c>
      <c r="G200" t="s">
        <v>1896</v>
      </c>
      <c r="H200" t="s">
        <v>3050</v>
      </c>
      <c r="I200" t="s">
        <v>3344</v>
      </c>
      <c r="J200" t="s">
        <v>3345</v>
      </c>
      <c r="K200" t="s">
        <v>3346</v>
      </c>
      <c r="L200" t="s">
        <v>3070</v>
      </c>
      <c r="M200">
        <v>0.63485258817672729</v>
      </c>
      <c r="N200" t="s">
        <v>6</v>
      </c>
      <c r="O200" t="s">
        <v>5</v>
      </c>
      <c r="P200" t="s">
        <v>6</v>
      </c>
      <c r="Q200" t="s">
        <v>5</v>
      </c>
      <c r="R200" t="s">
        <v>5</v>
      </c>
      <c r="S200" t="s">
        <v>3347</v>
      </c>
      <c r="T200" t="s">
        <v>3347</v>
      </c>
      <c r="U200" t="s">
        <v>6</v>
      </c>
      <c r="V200" t="s">
        <v>98</v>
      </c>
      <c r="W200">
        <v>100000</v>
      </c>
      <c r="X200">
        <v>25000</v>
      </c>
      <c r="Y200" t="s">
        <v>6</v>
      </c>
      <c r="Z200"/>
      <c r="AA200"/>
      <c r="AB200">
        <v>2.656619064509869E-2</v>
      </c>
      <c r="AC200">
        <v>2.387569984421134E-3</v>
      </c>
      <c r="AD200">
        <v>8.6294598877429962E-3</v>
      </c>
      <c r="AE200">
        <v>3</v>
      </c>
      <c r="AF200">
        <v>0</v>
      </c>
      <c r="AG200">
        <v>3</v>
      </c>
      <c r="AH200">
        <v>1</v>
      </c>
      <c r="AI200">
        <v>2</v>
      </c>
      <c r="AJ200">
        <v>2</v>
      </c>
      <c r="AK200">
        <v>0</v>
      </c>
      <c r="AL200">
        <v>0</v>
      </c>
      <c r="AM200">
        <v>0</v>
      </c>
      <c r="AN200">
        <v>0</v>
      </c>
      <c r="AO200">
        <v>0</v>
      </c>
      <c r="AP200"/>
      <c r="AQ200"/>
      <c r="AR200"/>
      <c r="AS200"/>
      <c r="AT200"/>
      <c r="AU200"/>
      <c r="AV200"/>
      <c r="AW200"/>
      <c r="AX200"/>
      <c r="AY200"/>
      <c r="AZ200"/>
      <c r="BA200"/>
      <c r="BB200"/>
      <c r="BC200"/>
      <c r="BD200"/>
      <c r="BE200"/>
      <c r="BF200"/>
      <c r="BG200"/>
      <c r="BH200" t="s">
        <v>5</v>
      </c>
      <c r="BI200"/>
      <c r="BJ200"/>
      <c r="BK200" t="s">
        <v>5</v>
      </c>
      <c r="BL200"/>
      <c r="BM200">
        <v>100</v>
      </c>
      <c r="BN200"/>
      <c r="BO200" t="s">
        <v>6</v>
      </c>
      <c r="BP200" t="s">
        <v>2774</v>
      </c>
      <c r="BQ200" t="s">
        <v>2774</v>
      </c>
      <c r="BR200" t="s">
        <v>2774</v>
      </c>
      <c r="BS200"/>
      <c r="BT200" t="s">
        <v>6</v>
      </c>
      <c r="BU200" t="s">
        <v>2774</v>
      </c>
      <c r="BV200" t="s">
        <v>2774</v>
      </c>
      <c r="BW200" t="s">
        <v>2774</v>
      </c>
      <c r="BX200"/>
      <c r="BY200" t="s">
        <v>6</v>
      </c>
      <c r="BZ200" t="s">
        <v>3026</v>
      </c>
      <c r="CA200" t="s">
        <v>2774</v>
      </c>
      <c r="CB200" s="9"/>
    </row>
    <row r="201" spans="1:80" ht="15" x14ac:dyDescent="0.25">
      <c r="A201">
        <v>342</v>
      </c>
      <c r="B201" t="s">
        <v>3350</v>
      </c>
      <c r="C201" t="s">
        <v>3351</v>
      </c>
      <c r="D201" t="s">
        <v>3352</v>
      </c>
      <c r="E201">
        <v>5</v>
      </c>
      <c r="F201" t="s">
        <v>3019</v>
      </c>
      <c r="G201" t="s">
        <v>3167</v>
      </c>
      <c r="H201" t="s">
        <v>3168</v>
      </c>
      <c r="I201" t="s">
        <v>3169</v>
      </c>
      <c r="J201" t="s">
        <v>3170</v>
      </c>
      <c r="K201" t="s">
        <v>3171</v>
      </c>
      <c r="L201" t="s">
        <v>3353</v>
      </c>
      <c r="M201">
        <v>434.46490478515619</v>
      </c>
      <c r="N201" t="s">
        <v>6</v>
      </c>
      <c r="O201" t="s">
        <v>6</v>
      </c>
      <c r="P201" t="s">
        <v>5</v>
      </c>
      <c r="Q201" t="s">
        <v>5</v>
      </c>
      <c r="R201" t="s">
        <v>6</v>
      </c>
      <c r="S201" t="s">
        <v>3172</v>
      </c>
      <c r="T201" t="s">
        <v>3172</v>
      </c>
      <c r="U201" t="s">
        <v>6</v>
      </c>
      <c r="V201" t="s">
        <v>85</v>
      </c>
      <c r="W201">
        <v>1000000</v>
      </c>
      <c r="X201">
        <v>200000</v>
      </c>
      <c r="Y201" t="s">
        <v>6</v>
      </c>
      <c r="Z201"/>
      <c r="AA201"/>
      <c r="AB201">
        <v>264.63662719726563</v>
      </c>
      <c r="AC201">
        <v>106.7567901611328</v>
      </c>
      <c r="AD201">
        <v>12.27080821990967</v>
      </c>
      <c r="AE201">
        <v>1175</v>
      </c>
      <c r="AF201">
        <v>911</v>
      </c>
      <c r="AG201">
        <v>459</v>
      </c>
      <c r="AH201">
        <v>617</v>
      </c>
      <c r="AI201">
        <v>1128</v>
      </c>
      <c r="AJ201">
        <v>1431</v>
      </c>
      <c r="AK201">
        <v>0</v>
      </c>
      <c r="AL201">
        <v>0</v>
      </c>
      <c r="AM201">
        <v>162</v>
      </c>
      <c r="AN201">
        <v>0</v>
      </c>
      <c r="AO201">
        <v>36932.59375</v>
      </c>
      <c r="AP201"/>
      <c r="AQ201"/>
      <c r="AR201"/>
      <c r="AS201"/>
      <c r="AT201"/>
      <c r="AU201"/>
      <c r="AV201"/>
      <c r="AW201"/>
      <c r="AX201"/>
      <c r="AY201"/>
      <c r="AZ201"/>
      <c r="BA201"/>
      <c r="BB201"/>
      <c r="BC201"/>
      <c r="BD201"/>
      <c r="BE201"/>
      <c r="BF201"/>
      <c r="BG201"/>
      <c r="BH201" t="s">
        <v>5</v>
      </c>
      <c r="BI201"/>
      <c r="BJ201"/>
      <c r="BK201" t="s">
        <v>5</v>
      </c>
      <c r="BL201"/>
      <c r="BM201">
        <v>0</v>
      </c>
      <c r="BN201"/>
      <c r="BO201" t="s">
        <v>5</v>
      </c>
      <c r="BP201" t="s">
        <v>2774</v>
      </c>
      <c r="BQ201" t="s">
        <v>2774</v>
      </c>
      <c r="BR201" t="s">
        <v>2774</v>
      </c>
      <c r="BS201"/>
      <c r="BT201" t="s">
        <v>6</v>
      </c>
      <c r="BU201" t="s">
        <v>2774</v>
      </c>
      <c r="BV201" t="s">
        <v>2774</v>
      </c>
      <c r="BW201" t="s">
        <v>2774</v>
      </c>
      <c r="BX201"/>
      <c r="BY201" t="s">
        <v>6</v>
      </c>
      <c r="BZ201" t="s">
        <v>3026</v>
      </c>
      <c r="CA201" t="s">
        <v>2774</v>
      </c>
      <c r="CB201" s="9"/>
    </row>
    <row r="202" spans="1:80" ht="15" x14ac:dyDescent="0.25">
      <c r="A202">
        <v>343</v>
      </c>
      <c r="B202" t="s">
        <v>3354</v>
      </c>
      <c r="C202" t="s">
        <v>3355</v>
      </c>
      <c r="D202" t="s">
        <v>3356</v>
      </c>
      <c r="E202">
        <v>5</v>
      </c>
      <c r="F202" t="s">
        <v>3019</v>
      </c>
      <c r="G202" t="s">
        <v>81</v>
      </c>
      <c r="H202" t="s">
        <v>3119</v>
      </c>
      <c r="I202" t="s">
        <v>3120</v>
      </c>
      <c r="J202" t="s">
        <v>3121</v>
      </c>
      <c r="K202" t="s">
        <v>3122</v>
      </c>
      <c r="L202" t="s">
        <v>3357</v>
      </c>
      <c r="M202">
        <v>235.4879455566406</v>
      </c>
      <c r="N202" t="s">
        <v>6</v>
      </c>
      <c r="O202" t="s">
        <v>5</v>
      </c>
      <c r="P202" t="s">
        <v>5</v>
      </c>
      <c r="Q202" t="s">
        <v>5</v>
      </c>
      <c r="R202" t="s">
        <v>6</v>
      </c>
      <c r="S202" t="s">
        <v>274</v>
      </c>
      <c r="T202" t="s">
        <v>3358</v>
      </c>
      <c r="U202" t="s">
        <v>6</v>
      </c>
      <c r="V202" t="s">
        <v>85</v>
      </c>
      <c r="W202">
        <v>2000000</v>
      </c>
      <c r="X202">
        <v>200000</v>
      </c>
      <c r="Y202" t="s">
        <v>6</v>
      </c>
      <c r="Z202"/>
      <c r="AA202"/>
      <c r="AB202">
        <v>73.971321105957031</v>
      </c>
      <c r="AC202">
        <v>11.69291973114014</v>
      </c>
      <c r="AD202">
        <v>31.773128509521481</v>
      </c>
      <c r="AE202">
        <v>116</v>
      </c>
      <c r="AF202">
        <v>39</v>
      </c>
      <c r="AG202">
        <v>57</v>
      </c>
      <c r="AH202">
        <v>51</v>
      </c>
      <c r="AI202">
        <v>140</v>
      </c>
      <c r="AJ202">
        <v>143</v>
      </c>
      <c r="AK202">
        <v>1</v>
      </c>
      <c r="AL202">
        <v>0</v>
      </c>
      <c r="AM202">
        <v>7</v>
      </c>
      <c r="AN202">
        <v>0</v>
      </c>
      <c r="AO202">
        <v>1525.707397460938</v>
      </c>
      <c r="AP202"/>
      <c r="AQ202"/>
      <c r="AR202"/>
      <c r="AS202"/>
      <c r="AT202"/>
      <c r="AU202"/>
      <c r="AV202"/>
      <c r="AW202"/>
      <c r="AX202"/>
      <c r="AY202"/>
      <c r="AZ202"/>
      <c r="BA202"/>
      <c r="BB202"/>
      <c r="BC202"/>
      <c r="BD202"/>
      <c r="BE202"/>
      <c r="BF202"/>
      <c r="BG202"/>
      <c r="BH202" t="s">
        <v>5</v>
      </c>
      <c r="BI202"/>
      <c r="BJ202"/>
      <c r="BK202" t="s">
        <v>5</v>
      </c>
      <c r="BL202"/>
      <c r="BM202">
        <v>0</v>
      </c>
      <c r="BN202"/>
      <c r="BO202" t="s">
        <v>6</v>
      </c>
      <c r="BP202" t="s">
        <v>2774</v>
      </c>
      <c r="BQ202" t="s">
        <v>2774</v>
      </c>
      <c r="BR202" t="s">
        <v>2774</v>
      </c>
      <c r="BS202"/>
      <c r="BT202" t="s">
        <v>6</v>
      </c>
      <c r="BU202" t="s">
        <v>2774</v>
      </c>
      <c r="BV202" t="s">
        <v>2774</v>
      </c>
      <c r="BW202" t="s">
        <v>2774</v>
      </c>
      <c r="BX202"/>
      <c r="BY202" t="s">
        <v>6</v>
      </c>
      <c r="BZ202" t="s">
        <v>3026</v>
      </c>
      <c r="CA202" t="s">
        <v>2774</v>
      </c>
      <c r="CB202" s="9"/>
    </row>
    <row r="203" spans="1:80" ht="15" x14ac:dyDescent="0.25">
      <c r="A203">
        <v>345</v>
      </c>
      <c r="B203" t="s">
        <v>3362</v>
      </c>
      <c r="C203" t="s">
        <v>3363</v>
      </c>
      <c r="D203" t="s">
        <v>3364</v>
      </c>
      <c r="E203">
        <v>5</v>
      </c>
      <c r="F203" t="s">
        <v>3019</v>
      </c>
      <c r="G203" t="s">
        <v>3186</v>
      </c>
      <c r="H203" t="s">
        <v>3187</v>
      </c>
      <c r="I203" t="s">
        <v>3188</v>
      </c>
      <c r="J203"/>
      <c r="K203" t="s">
        <v>3189</v>
      </c>
      <c r="L203" t="s">
        <v>3035</v>
      </c>
      <c r="M203">
        <v>535.169921875</v>
      </c>
      <c r="N203" t="s">
        <v>6</v>
      </c>
      <c r="O203" t="s">
        <v>5</v>
      </c>
      <c r="P203" t="s">
        <v>5</v>
      </c>
      <c r="Q203" t="s">
        <v>5</v>
      </c>
      <c r="R203" t="s">
        <v>6</v>
      </c>
      <c r="S203" t="s">
        <v>3190</v>
      </c>
      <c r="T203" t="s">
        <v>3190</v>
      </c>
      <c r="U203" t="s">
        <v>6</v>
      </c>
      <c r="V203" t="s">
        <v>85</v>
      </c>
      <c r="W203">
        <v>1500000</v>
      </c>
      <c r="X203">
        <v>200000</v>
      </c>
      <c r="Y203" t="s">
        <v>6</v>
      </c>
      <c r="Z203"/>
      <c r="AA203"/>
      <c r="AB203">
        <v>100.67148590087891</v>
      </c>
      <c r="AC203">
        <v>5.3430233001708984</v>
      </c>
      <c r="AD203">
        <v>1.483112692832947</v>
      </c>
      <c r="AE203">
        <v>84</v>
      </c>
      <c r="AF203">
        <v>32</v>
      </c>
      <c r="AG203">
        <v>45</v>
      </c>
      <c r="AH203">
        <v>321</v>
      </c>
      <c r="AI203">
        <v>124</v>
      </c>
      <c r="AJ203">
        <v>368</v>
      </c>
      <c r="AK203">
        <v>0</v>
      </c>
      <c r="AL203">
        <v>8</v>
      </c>
      <c r="AM203">
        <v>17</v>
      </c>
      <c r="AN203">
        <v>8</v>
      </c>
      <c r="AO203">
        <v>62.190280914306641</v>
      </c>
      <c r="AP203"/>
      <c r="AQ203"/>
      <c r="AR203"/>
      <c r="AS203"/>
      <c r="AT203"/>
      <c r="AU203"/>
      <c r="AV203"/>
      <c r="AW203"/>
      <c r="AX203"/>
      <c r="AY203"/>
      <c r="AZ203"/>
      <c r="BA203"/>
      <c r="BB203"/>
      <c r="BC203"/>
      <c r="BD203"/>
      <c r="BE203"/>
      <c r="BF203"/>
      <c r="BG203"/>
      <c r="BH203" t="s">
        <v>5</v>
      </c>
      <c r="BI203"/>
      <c r="BJ203"/>
      <c r="BK203" t="s">
        <v>5</v>
      </c>
      <c r="BL203"/>
      <c r="BM203">
        <v>0</v>
      </c>
      <c r="BN203"/>
      <c r="BO203" t="s">
        <v>5</v>
      </c>
      <c r="BP203" t="s">
        <v>2774</v>
      </c>
      <c r="BQ203" t="s">
        <v>2774</v>
      </c>
      <c r="BR203" t="s">
        <v>2774</v>
      </c>
      <c r="BS203"/>
      <c r="BT203" t="s">
        <v>6</v>
      </c>
      <c r="BU203" t="s">
        <v>2774</v>
      </c>
      <c r="BV203" t="s">
        <v>2774</v>
      </c>
      <c r="BW203" t="s">
        <v>2774</v>
      </c>
      <c r="BX203"/>
      <c r="BY203" t="s">
        <v>6</v>
      </c>
      <c r="BZ203" t="s">
        <v>3026</v>
      </c>
      <c r="CA203" t="s">
        <v>2774</v>
      </c>
      <c r="CB203" s="9"/>
    </row>
    <row r="204" spans="1:80" ht="15" x14ac:dyDescent="0.25">
      <c r="A204">
        <v>347</v>
      </c>
      <c r="B204" t="s">
        <v>3368</v>
      </c>
      <c r="C204" t="s">
        <v>3369</v>
      </c>
      <c r="D204" t="s">
        <v>3370</v>
      </c>
      <c r="E204">
        <v>5</v>
      </c>
      <c r="F204" t="s">
        <v>3019</v>
      </c>
      <c r="G204" t="s">
        <v>3186</v>
      </c>
      <c r="H204" t="s">
        <v>3187</v>
      </c>
      <c r="I204" t="s">
        <v>3188</v>
      </c>
      <c r="J204"/>
      <c r="K204" t="s">
        <v>3189</v>
      </c>
      <c r="L204" t="s">
        <v>3070</v>
      </c>
      <c r="M204">
        <v>535.169921875</v>
      </c>
      <c r="N204" t="s">
        <v>6</v>
      </c>
      <c r="O204" t="s">
        <v>5</v>
      </c>
      <c r="P204" t="s">
        <v>5</v>
      </c>
      <c r="Q204" t="s">
        <v>5</v>
      </c>
      <c r="R204" t="s">
        <v>6</v>
      </c>
      <c r="S204" t="s">
        <v>3190</v>
      </c>
      <c r="T204" t="s">
        <v>3190</v>
      </c>
      <c r="U204" t="s">
        <v>6</v>
      </c>
      <c r="V204" t="s">
        <v>85</v>
      </c>
      <c r="W204">
        <v>2000000</v>
      </c>
      <c r="X204">
        <v>200000</v>
      </c>
      <c r="Y204" t="s">
        <v>6</v>
      </c>
      <c r="Z204"/>
      <c r="AA204"/>
      <c r="AB204">
        <v>100.67148590087891</v>
      </c>
      <c r="AC204">
        <v>5.3430233001708984</v>
      </c>
      <c r="AD204">
        <v>1.483112692832947</v>
      </c>
      <c r="AE204">
        <v>84</v>
      </c>
      <c r="AF204">
        <v>32</v>
      </c>
      <c r="AG204">
        <v>45</v>
      </c>
      <c r="AH204">
        <v>321</v>
      </c>
      <c r="AI204">
        <v>124</v>
      </c>
      <c r="AJ204">
        <v>368</v>
      </c>
      <c r="AK204">
        <v>0</v>
      </c>
      <c r="AL204">
        <v>8</v>
      </c>
      <c r="AM204">
        <v>17</v>
      </c>
      <c r="AN204">
        <v>8</v>
      </c>
      <c r="AO204">
        <v>62.190280914306641</v>
      </c>
      <c r="AP204"/>
      <c r="AQ204"/>
      <c r="AR204"/>
      <c r="AS204"/>
      <c r="AT204"/>
      <c r="AU204"/>
      <c r="AV204"/>
      <c r="AW204"/>
      <c r="AX204"/>
      <c r="AY204"/>
      <c r="AZ204"/>
      <c r="BA204"/>
      <c r="BB204"/>
      <c r="BC204"/>
      <c r="BD204"/>
      <c r="BE204"/>
      <c r="BF204"/>
      <c r="BG204"/>
      <c r="BH204" t="s">
        <v>5</v>
      </c>
      <c r="BI204"/>
      <c r="BJ204"/>
      <c r="BK204" t="s">
        <v>5</v>
      </c>
      <c r="BL204"/>
      <c r="BM204">
        <v>0</v>
      </c>
      <c r="BN204"/>
      <c r="BO204" t="s">
        <v>6</v>
      </c>
      <c r="BP204" t="s">
        <v>2774</v>
      </c>
      <c r="BQ204" t="s">
        <v>2774</v>
      </c>
      <c r="BR204" t="s">
        <v>2774</v>
      </c>
      <c r="BS204"/>
      <c r="BT204" t="s">
        <v>6</v>
      </c>
      <c r="BU204" t="s">
        <v>2774</v>
      </c>
      <c r="BV204" t="s">
        <v>2774</v>
      </c>
      <c r="BW204" t="s">
        <v>2774</v>
      </c>
      <c r="BX204"/>
      <c r="BY204" t="s">
        <v>6</v>
      </c>
      <c r="BZ204" t="s">
        <v>3026</v>
      </c>
      <c r="CA204" t="s">
        <v>2774</v>
      </c>
      <c r="CB204" s="9"/>
    </row>
    <row r="205" spans="1:80" ht="15" x14ac:dyDescent="0.25">
      <c r="A205">
        <v>348</v>
      </c>
      <c r="B205" t="s">
        <v>3371</v>
      </c>
      <c r="C205" t="s">
        <v>3372</v>
      </c>
      <c r="D205" t="s">
        <v>3373</v>
      </c>
      <c r="E205">
        <v>5</v>
      </c>
      <c r="F205" t="s">
        <v>3019</v>
      </c>
      <c r="G205" t="s">
        <v>1896</v>
      </c>
      <c r="H205" t="s">
        <v>3050</v>
      </c>
      <c r="I205" t="s">
        <v>3194</v>
      </c>
      <c r="J205" t="s">
        <v>3195</v>
      </c>
      <c r="K205" t="s">
        <v>3196</v>
      </c>
      <c r="L205" t="s">
        <v>3204</v>
      </c>
      <c r="M205">
        <v>341.74038696289063</v>
      </c>
      <c r="N205" t="s">
        <v>6</v>
      </c>
      <c r="O205" t="s">
        <v>5</v>
      </c>
      <c r="P205" t="s">
        <v>6</v>
      </c>
      <c r="Q205" t="s">
        <v>5</v>
      </c>
      <c r="R205" t="s">
        <v>5</v>
      </c>
      <c r="S205" t="s">
        <v>3197</v>
      </c>
      <c r="T205" t="s">
        <v>3197</v>
      </c>
      <c r="U205" t="s">
        <v>6</v>
      </c>
      <c r="V205" t="s">
        <v>85</v>
      </c>
      <c r="W205">
        <v>2000000</v>
      </c>
      <c r="X205">
        <v>200000</v>
      </c>
      <c r="Y205" t="s">
        <v>6</v>
      </c>
      <c r="Z205"/>
      <c r="AA205"/>
      <c r="AB205">
        <v>73.890914916992188</v>
      </c>
      <c r="AC205">
        <v>5.1078891754150391</v>
      </c>
      <c r="AD205">
        <v>2.3389770984649658</v>
      </c>
      <c r="AE205">
        <v>32</v>
      </c>
      <c r="AF205">
        <v>9</v>
      </c>
      <c r="AG205">
        <v>15</v>
      </c>
      <c r="AH205">
        <v>7</v>
      </c>
      <c r="AI205">
        <v>15</v>
      </c>
      <c r="AJ205">
        <v>15</v>
      </c>
      <c r="AK205">
        <v>0</v>
      </c>
      <c r="AL205">
        <v>1</v>
      </c>
      <c r="AM205">
        <v>22</v>
      </c>
      <c r="AN205">
        <v>1</v>
      </c>
      <c r="AO205">
        <v>68.388084411621094</v>
      </c>
      <c r="AP205"/>
      <c r="AQ205"/>
      <c r="AR205"/>
      <c r="AS205"/>
      <c r="AT205"/>
      <c r="AU205"/>
      <c r="AV205"/>
      <c r="AW205"/>
      <c r="AX205"/>
      <c r="AY205"/>
      <c r="AZ205"/>
      <c r="BA205"/>
      <c r="BB205"/>
      <c r="BC205"/>
      <c r="BD205"/>
      <c r="BE205"/>
      <c r="BF205"/>
      <c r="BG205"/>
      <c r="BH205" t="s">
        <v>5</v>
      </c>
      <c r="BI205"/>
      <c r="BJ205"/>
      <c r="BK205" t="s">
        <v>5</v>
      </c>
      <c r="BL205"/>
      <c r="BM205">
        <v>0</v>
      </c>
      <c r="BN205"/>
      <c r="BO205" t="s">
        <v>6</v>
      </c>
      <c r="BP205" t="s">
        <v>2774</v>
      </c>
      <c r="BQ205" t="s">
        <v>2774</v>
      </c>
      <c r="BR205" t="s">
        <v>2774</v>
      </c>
      <c r="BS205"/>
      <c r="BT205" t="s">
        <v>6</v>
      </c>
      <c r="BU205" t="s">
        <v>2774</v>
      </c>
      <c r="BV205" t="s">
        <v>2774</v>
      </c>
      <c r="BW205" t="s">
        <v>2774</v>
      </c>
      <c r="BX205"/>
      <c r="BY205" t="s">
        <v>6</v>
      </c>
      <c r="BZ205" t="s">
        <v>3026</v>
      </c>
      <c r="CA205" t="s">
        <v>2774</v>
      </c>
      <c r="CB205" s="9"/>
    </row>
    <row r="206" spans="1:80" ht="15" x14ac:dyDescent="0.25">
      <c r="A206">
        <v>349</v>
      </c>
      <c r="B206" t="s">
        <v>3374</v>
      </c>
      <c r="C206" t="s">
        <v>3375</v>
      </c>
      <c r="D206" t="s">
        <v>3376</v>
      </c>
      <c r="E206">
        <v>5</v>
      </c>
      <c r="F206" t="s">
        <v>3019</v>
      </c>
      <c r="G206" t="s">
        <v>1896</v>
      </c>
      <c r="H206" t="s">
        <v>3050</v>
      </c>
      <c r="I206" t="s">
        <v>3194</v>
      </c>
      <c r="J206" t="s">
        <v>3195</v>
      </c>
      <c r="K206" t="s">
        <v>3196</v>
      </c>
      <c r="L206" t="s">
        <v>3070</v>
      </c>
      <c r="M206">
        <v>341.74038696289063</v>
      </c>
      <c r="N206" t="s">
        <v>6</v>
      </c>
      <c r="O206" t="s">
        <v>5</v>
      </c>
      <c r="P206" t="s">
        <v>6</v>
      </c>
      <c r="Q206" t="s">
        <v>5</v>
      </c>
      <c r="R206" t="s">
        <v>5</v>
      </c>
      <c r="S206" t="s">
        <v>3197</v>
      </c>
      <c r="T206" t="s">
        <v>3197</v>
      </c>
      <c r="U206" t="s">
        <v>6</v>
      </c>
      <c r="V206" t="s">
        <v>85</v>
      </c>
      <c r="W206">
        <v>2000000</v>
      </c>
      <c r="X206">
        <v>200000</v>
      </c>
      <c r="Y206" t="s">
        <v>6</v>
      </c>
      <c r="Z206"/>
      <c r="AA206"/>
      <c r="AB206">
        <v>73.890914916992188</v>
      </c>
      <c r="AC206">
        <v>5.1078891754150391</v>
      </c>
      <c r="AD206">
        <v>2.3389770984649658</v>
      </c>
      <c r="AE206">
        <v>32</v>
      </c>
      <c r="AF206">
        <v>9</v>
      </c>
      <c r="AG206">
        <v>15</v>
      </c>
      <c r="AH206">
        <v>7</v>
      </c>
      <c r="AI206">
        <v>15</v>
      </c>
      <c r="AJ206">
        <v>15</v>
      </c>
      <c r="AK206">
        <v>0</v>
      </c>
      <c r="AL206">
        <v>1</v>
      </c>
      <c r="AM206">
        <v>22</v>
      </c>
      <c r="AN206">
        <v>1</v>
      </c>
      <c r="AO206">
        <v>68.388084411621094</v>
      </c>
      <c r="AP206"/>
      <c r="AQ206"/>
      <c r="AR206"/>
      <c r="AS206"/>
      <c r="AT206"/>
      <c r="AU206"/>
      <c r="AV206"/>
      <c r="AW206"/>
      <c r="AX206"/>
      <c r="AY206"/>
      <c r="AZ206"/>
      <c r="BA206"/>
      <c r="BB206"/>
      <c r="BC206"/>
      <c r="BD206"/>
      <c r="BE206"/>
      <c r="BF206"/>
      <c r="BG206"/>
      <c r="BH206" t="s">
        <v>5</v>
      </c>
      <c r="BI206"/>
      <c r="BJ206"/>
      <c r="BK206" t="s">
        <v>5</v>
      </c>
      <c r="BL206"/>
      <c r="BM206">
        <v>0</v>
      </c>
      <c r="BN206"/>
      <c r="BO206" t="s">
        <v>6</v>
      </c>
      <c r="BP206" t="s">
        <v>2774</v>
      </c>
      <c r="BQ206" t="s">
        <v>2774</v>
      </c>
      <c r="BR206" t="s">
        <v>2774</v>
      </c>
      <c r="BS206"/>
      <c r="BT206" t="s">
        <v>6</v>
      </c>
      <c r="BU206" t="s">
        <v>2774</v>
      </c>
      <c r="BV206" t="s">
        <v>2774</v>
      </c>
      <c r="BW206" t="s">
        <v>2774</v>
      </c>
      <c r="BX206"/>
      <c r="BY206" t="s">
        <v>6</v>
      </c>
      <c r="BZ206" t="s">
        <v>3026</v>
      </c>
      <c r="CA206" t="s">
        <v>2774</v>
      </c>
      <c r="CB206" s="9"/>
    </row>
    <row r="207" spans="1:80" ht="15" x14ac:dyDescent="0.25">
      <c r="A207">
        <v>351</v>
      </c>
      <c r="B207" t="s">
        <v>3380</v>
      </c>
      <c r="C207" t="s">
        <v>3381</v>
      </c>
      <c r="D207" t="s">
        <v>3382</v>
      </c>
      <c r="E207">
        <v>5</v>
      </c>
      <c r="F207" t="s">
        <v>3019</v>
      </c>
      <c r="G207" t="s">
        <v>2323</v>
      </c>
      <c r="H207" t="s">
        <v>2981</v>
      </c>
      <c r="I207" t="s">
        <v>3101</v>
      </c>
      <c r="J207" t="s">
        <v>3102</v>
      </c>
      <c r="K207" t="s">
        <v>3103</v>
      </c>
      <c r="L207" t="s">
        <v>3024</v>
      </c>
      <c r="M207">
        <v>244.0077819824219</v>
      </c>
      <c r="N207" t="s">
        <v>6</v>
      </c>
      <c r="O207" t="s">
        <v>5</v>
      </c>
      <c r="P207" t="s">
        <v>6</v>
      </c>
      <c r="Q207" t="s">
        <v>5</v>
      </c>
      <c r="R207" t="s">
        <v>6</v>
      </c>
      <c r="S207" t="s">
        <v>2742</v>
      </c>
      <c r="T207" t="s">
        <v>2742</v>
      </c>
      <c r="U207" t="s">
        <v>6</v>
      </c>
      <c r="V207" t="s">
        <v>85</v>
      </c>
      <c r="W207">
        <v>2000000</v>
      </c>
      <c r="X207">
        <v>26000</v>
      </c>
      <c r="Y207" t="s">
        <v>5</v>
      </c>
      <c r="Z207"/>
      <c r="AA207"/>
      <c r="AB207">
        <v>29.912782669067379</v>
      </c>
      <c r="AC207">
        <v>2.0945956707000728</v>
      </c>
      <c r="AD207">
        <v>2.7268669605255131</v>
      </c>
      <c r="AE207">
        <v>217</v>
      </c>
      <c r="AF207">
        <v>47</v>
      </c>
      <c r="AG207">
        <v>144</v>
      </c>
      <c r="AH207">
        <v>85</v>
      </c>
      <c r="AI207">
        <v>202</v>
      </c>
      <c r="AJ207">
        <v>233</v>
      </c>
      <c r="AK207">
        <v>0</v>
      </c>
      <c r="AL207">
        <v>0</v>
      </c>
      <c r="AM207">
        <v>13</v>
      </c>
      <c r="AN207">
        <v>0</v>
      </c>
      <c r="AO207">
        <v>231.7996826171875</v>
      </c>
      <c r="AP207"/>
      <c r="AQ207"/>
      <c r="AR207"/>
      <c r="AS207"/>
      <c r="AT207"/>
      <c r="AU207"/>
      <c r="AV207"/>
      <c r="AW207"/>
      <c r="AX207"/>
      <c r="AY207"/>
      <c r="AZ207"/>
      <c r="BA207"/>
      <c r="BB207"/>
      <c r="BC207"/>
      <c r="BD207"/>
      <c r="BE207"/>
      <c r="BF207"/>
      <c r="BG207"/>
      <c r="BH207" t="s">
        <v>5</v>
      </c>
      <c r="BI207"/>
      <c r="BJ207"/>
      <c r="BK207" t="s">
        <v>5</v>
      </c>
      <c r="BL207"/>
      <c r="BM207">
        <v>0</v>
      </c>
      <c r="BN207"/>
      <c r="BO207" t="s">
        <v>5</v>
      </c>
      <c r="BP207" t="s">
        <v>2774</v>
      </c>
      <c r="BQ207" t="s">
        <v>2774</v>
      </c>
      <c r="BR207" t="s">
        <v>2774</v>
      </c>
      <c r="BS207"/>
      <c r="BT207" t="s">
        <v>6</v>
      </c>
      <c r="BU207" t="s">
        <v>2774</v>
      </c>
      <c r="BV207" t="s">
        <v>2774</v>
      </c>
      <c r="BW207" t="s">
        <v>2774</v>
      </c>
      <c r="BX207"/>
      <c r="BY207" t="s">
        <v>6</v>
      </c>
      <c r="BZ207" t="s">
        <v>3026</v>
      </c>
      <c r="CA207" t="s">
        <v>2774</v>
      </c>
      <c r="CB207" s="9"/>
    </row>
    <row r="208" spans="1:80" ht="15" x14ac:dyDescent="0.25">
      <c r="A208">
        <v>352</v>
      </c>
      <c r="B208" t="s">
        <v>3383</v>
      </c>
      <c r="C208" t="s">
        <v>3384</v>
      </c>
      <c r="D208" t="s">
        <v>3385</v>
      </c>
      <c r="E208">
        <v>5</v>
      </c>
      <c r="F208" t="s">
        <v>3019</v>
      </c>
      <c r="G208" t="s">
        <v>2323</v>
      </c>
      <c r="H208" t="s">
        <v>2981</v>
      </c>
      <c r="I208" t="s">
        <v>3101</v>
      </c>
      <c r="J208" t="s">
        <v>3102</v>
      </c>
      <c r="K208" t="s">
        <v>3103</v>
      </c>
      <c r="L208" t="s">
        <v>3070</v>
      </c>
      <c r="M208">
        <v>244.0077819824219</v>
      </c>
      <c r="N208" t="s">
        <v>6</v>
      </c>
      <c r="O208" t="s">
        <v>5</v>
      </c>
      <c r="P208" t="s">
        <v>6</v>
      </c>
      <c r="Q208" t="s">
        <v>5</v>
      </c>
      <c r="R208" t="s">
        <v>6</v>
      </c>
      <c r="S208" t="s">
        <v>2742</v>
      </c>
      <c r="T208" t="s">
        <v>2742</v>
      </c>
      <c r="U208" t="s">
        <v>6</v>
      </c>
      <c r="V208" t="s">
        <v>85</v>
      </c>
      <c r="W208">
        <v>2000000</v>
      </c>
      <c r="X208">
        <v>200000</v>
      </c>
      <c r="Y208" t="s">
        <v>6</v>
      </c>
      <c r="Z208"/>
      <c r="AA208"/>
      <c r="AB208">
        <v>29.912782669067379</v>
      </c>
      <c r="AC208">
        <v>2.0945956707000728</v>
      </c>
      <c r="AD208">
        <v>2.7268669605255131</v>
      </c>
      <c r="AE208">
        <v>217</v>
      </c>
      <c r="AF208">
        <v>47</v>
      </c>
      <c r="AG208">
        <v>144</v>
      </c>
      <c r="AH208">
        <v>85</v>
      </c>
      <c r="AI208">
        <v>202</v>
      </c>
      <c r="AJ208">
        <v>233</v>
      </c>
      <c r="AK208">
        <v>0</v>
      </c>
      <c r="AL208">
        <v>0</v>
      </c>
      <c r="AM208">
        <v>13</v>
      </c>
      <c r="AN208">
        <v>0</v>
      </c>
      <c r="AO208">
        <v>231.7996826171875</v>
      </c>
      <c r="AP208"/>
      <c r="AQ208"/>
      <c r="AR208"/>
      <c r="AS208"/>
      <c r="AT208"/>
      <c r="AU208"/>
      <c r="AV208"/>
      <c r="AW208"/>
      <c r="AX208"/>
      <c r="AY208"/>
      <c r="AZ208"/>
      <c r="BA208"/>
      <c r="BB208"/>
      <c r="BC208"/>
      <c r="BD208"/>
      <c r="BE208"/>
      <c r="BF208"/>
      <c r="BG208"/>
      <c r="BH208" t="s">
        <v>5</v>
      </c>
      <c r="BI208"/>
      <c r="BJ208"/>
      <c r="BK208" t="s">
        <v>5</v>
      </c>
      <c r="BL208"/>
      <c r="BM208">
        <v>0</v>
      </c>
      <c r="BN208"/>
      <c r="BO208" t="s">
        <v>6</v>
      </c>
      <c r="BP208" t="s">
        <v>2774</v>
      </c>
      <c r="BQ208" t="s">
        <v>2774</v>
      </c>
      <c r="BR208" t="s">
        <v>2774</v>
      </c>
      <c r="BS208"/>
      <c r="BT208" t="s">
        <v>6</v>
      </c>
      <c r="BU208" t="s">
        <v>2774</v>
      </c>
      <c r="BV208" t="s">
        <v>2774</v>
      </c>
      <c r="BW208" t="s">
        <v>2774</v>
      </c>
      <c r="BX208"/>
      <c r="BY208" t="s">
        <v>6</v>
      </c>
      <c r="BZ208" t="s">
        <v>3026</v>
      </c>
      <c r="CA208" t="s">
        <v>2774</v>
      </c>
      <c r="CB208" s="15"/>
    </row>
    <row r="209" spans="1:79" ht="15" x14ac:dyDescent="0.25">
      <c r="A209">
        <v>353</v>
      </c>
      <c r="B209" t="s">
        <v>3386</v>
      </c>
      <c r="C209" t="s">
        <v>3387</v>
      </c>
      <c r="D209" t="s">
        <v>3388</v>
      </c>
      <c r="E209">
        <v>5</v>
      </c>
      <c r="F209" t="s">
        <v>3019</v>
      </c>
      <c r="G209" t="s">
        <v>2323</v>
      </c>
      <c r="H209" t="s">
        <v>2981</v>
      </c>
      <c r="I209" t="s">
        <v>3101</v>
      </c>
      <c r="J209" t="s">
        <v>3102</v>
      </c>
      <c r="K209" t="s">
        <v>3103</v>
      </c>
      <c r="L209" t="s">
        <v>3353</v>
      </c>
      <c r="M209">
        <v>244.0077819824219</v>
      </c>
      <c r="N209" t="s">
        <v>6</v>
      </c>
      <c r="O209" t="s">
        <v>5</v>
      </c>
      <c r="P209" t="s">
        <v>6</v>
      </c>
      <c r="Q209" t="s">
        <v>5</v>
      </c>
      <c r="R209" t="s">
        <v>6</v>
      </c>
      <c r="S209" t="s">
        <v>2742</v>
      </c>
      <c r="T209" t="s">
        <v>2742</v>
      </c>
      <c r="U209" t="s">
        <v>6</v>
      </c>
      <c r="V209" t="s">
        <v>85</v>
      </c>
      <c r="W209">
        <v>2000000</v>
      </c>
      <c r="X209">
        <v>200000</v>
      </c>
      <c r="Y209" t="s">
        <v>6</v>
      </c>
      <c r="Z209"/>
      <c r="AA209"/>
      <c r="AB209">
        <v>29.912782669067379</v>
      </c>
      <c r="AC209">
        <v>2.0945956707000728</v>
      </c>
      <c r="AD209">
        <v>2.7268669605255131</v>
      </c>
      <c r="AE209">
        <v>217</v>
      </c>
      <c r="AF209">
        <v>47</v>
      </c>
      <c r="AG209">
        <v>144</v>
      </c>
      <c r="AH209">
        <v>85</v>
      </c>
      <c r="AI209">
        <v>202</v>
      </c>
      <c r="AJ209">
        <v>233</v>
      </c>
      <c r="AK209">
        <v>0</v>
      </c>
      <c r="AL209">
        <v>0</v>
      </c>
      <c r="AM209">
        <v>13</v>
      </c>
      <c r="AN209">
        <v>0</v>
      </c>
      <c r="AO209">
        <v>231.7996826171875</v>
      </c>
      <c r="AP209"/>
      <c r="AQ209"/>
      <c r="AR209"/>
      <c r="AS209"/>
      <c r="AT209"/>
      <c r="AU209"/>
      <c r="AV209"/>
      <c r="AW209"/>
      <c r="AX209"/>
      <c r="AY209"/>
      <c r="AZ209"/>
      <c r="BA209"/>
      <c r="BB209"/>
      <c r="BC209"/>
      <c r="BD209"/>
      <c r="BE209"/>
      <c r="BF209"/>
      <c r="BG209"/>
      <c r="BH209" t="s">
        <v>5</v>
      </c>
      <c r="BI209"/>
      <c r="BJ209"/>
      <c r="BK209" t="s">
        <v>5</v>
      </c>
      <c r="BL209"/>
      <c r="BM209">
        <v>0</v>
      </c>
      <c r="BN209"/>
      <c r="BO209" t="s">
        <v>6</v>
      </c>
      <c r="BP209" t="s">
        <v>2774</v>
      </c>
      <c r="BQ209" t="s">
        <v>2774</v>
      </c>
      <c r="BR209" t="s">
        <v>2774</v>
      </c>
      <c r="BS209"/>
      <c r="BT209" t="s">
        <v>6</v>
      </c>
      <c r="BU209" t="s">
        <v>2774</v>
      </c>
      <c r="BV209" t="s">
        <v>2774</v>
      </c>
      <c r="BW209" t="s">
        <v>2774</v>
      </c>
      <c r="BX209"/>
      <c r="BY209" t="s">
        <v>6</v>
      </c>
      <c r="BZ209" t="s">
        <v>3026</v>
      </c>
      <c r="CA209" t="s">
        <v>2774</v>
      </c>
    </row>
    <row r="210" spans="1:79" ht="15" x14ac:dyDescent="0.25">
      <c r="A210">
        <v>354</v>
      </c>
      <c r="B210" t="s">
        <v>3389</v>
      </c>
      <c r="C210" t="s">
        <v>3390</v>
      </c>
      <c r="D210" t="s">
        <v>3391</v>
      </c>
      <c r="E210">
        <v>5</v>
      </c>
      <c r="F210" t="s">
        <v>3019</v>
      </c>
      <c r="G210" t="s">
        <v>3049</v>
      </c>
      <c r="H210" t="s">
        <v>3208</v>
      </c>
      <c r="I210" t="s">
        <v>3214</v>
      </c>
      <c r="J210"/>
      <c r="K210"/>
      <c r="L210" t="s">
        <v>3353</v>
      </c>
      <c r="M210">
        <v>860.9822998046875</v>
      </c>
      <c r="N210" t="s">
        <v>6</v>
      </c>
      <c r="O210" t="s">
        <v>5</v>
      </c>
      <c r="P210" t="s">
        <v>6</v>
      </c>
      <c r="Q210" t="s">
        <v>5</v>
      </c>
      <c r="R210" t="s">
        <v>6</v>
      </c>
      <c r="S210" t="s">
        <v>3210</v>
      </c>
      <c r="T210" t="s">
        <v>3219</v>
      </c>
      <c r="U210" t="s">
        <v>6</v>
      </c>
      <c r="V210" t="s">
        <v>85</v>
      </c>
      <c r="W210">
        <v>2000000</v>
      </c>
      <c r="X210">
        <v>63000</v>
      </c>
      <c r="Y210" t="s">
        <v>6</v>
      </c>
      <c r="Z210"/>
      <c r="AA210"/>
      <c r="AB210">
        <v>228.10618591308591</v>
      </c>
      <c r="AC210">
        <v>10.454215049743651</v>
      </c>
      <c r="AD210">
        <v>8.7180318832397461</v>
      </c>
      <c r="AE210">
        <v>1201</v>
      </c>
      <c r="AF210">
        <v>217</v>
      </c>
      <c r="AG210">
        <v>750</v>
      </c>
      <c r="AH210">
        <v>6718</v>
      </c>
      <c r="AI210">
        <v>2570</v>
      </c>
      <c r="AJ210">
        <v>8420</v>
      </c>
      <c r="AK210">
        <v>11</v>
      </c>
      <c r="AL210">
        <v>19</v>
      </c>
      <c r="AM210">
        <v>66</v>
      </c>
      <c r="AN210">
        <v>19</v>
      </c>
      <c r="AO210">
        <v>165.36151123046881</v>
      </c>
      <c r="AP210"/>
      <c r="AQ210"/>
      <c r="AR210"/>
      <c r="AS210"/>
      <c r="AT210"/>
      <c r="AU210"/>
      <c r="AV210"/>
      <c r="AW210"/>
      <c r="AX210"/>
      <c r="AY210"/>
      <c r="AZ210"/>
      <c r="BA210"/>
      <c r="BB210"/>
      <c r="BC210"/>
      <c r="BD210"/>
      <c r="BE210"/>
      <c r="BF210"/>
      <c r="BG210"/>
      <c r="BH210" t="s">
        <v>5</v>
      </c>
      <c r="BI210"/>
      <c r="BJ210"/>
      <c r="BK210" t="s">
        <v>5</v>
      </c>
      <c r="BL210"/>
      <c r="BM210">
        <v>0</v>
      </c>
      <c r="BN210"/>
      <c r="BO210" t="s">
        <v>6</v>
      </c>
      <c r="BP210" t="s">
        <v>2774</v>
      </c>
      <c r="BQ210" t="s">
        <v>2774</v>
      </c>
      <c r="BR210" t="s">
        <v>2774</v>
      </c>
      <c r="BS210"/>
      <c r="BT210" t="s">
        <v>6</v>
      </c>
      <c r="BU210" t="s">
        <v>2774</v>
      </c>
      <c r="BV210" t="s">
        <v>2774</v>
      </c>
      <c r="BW210" t="s">
        <v>2774</v>
      </c>
      <c r="BX210"/>
      <c r="BY210" t="s">
        <v>6</v>
      </c>
      <c r="BZ210" t="s">
        <v>3026</v>
      </c>
      <c r="CA210" t="s">
        <v>2774</v>
      </c>
    </row>
    <row r="211" spans="1:79" ht="15" x14ac:dyDescent="0.25">
      <c r="A211">
        <v>358</v>
      </c>
      <c r="B211" t="s">
        <v>3402</v>
      </c>
      <c r="C211" t="s">
        <v>3403</v>
      </c>
      <c r="D211" t="s">
        <v>3404</v>
      </c>
      <c r="E211">
        <v>5</v>
      </c>
      <c r="F211" t="s">
        <v>3019</v>
      </c>
      <c r="G211" t="s">
        <v>2365</v>
      </c>
      <c r="H211" t="s">
        <v>3223</v>
      </c>
      <c r="I211" t="s">
        <v>3224</v>
      </c>
      <c r="J211" t="s">
        <v>3225</v>
      </c>
      <c r="K211" t="s">
        <v>3226</v>
      </c>
      <c r="L211" t="s">
        <v>3024</v>
      </c>
      <c r="M211">
        <v>418.21084594726563</v>
      </c>
      <c r="N211" t="s">
        <v>6</v>
      </c>
      <c r="O211" t="s">
        <v>5</v>
      </c>
      <c r="P211" t="s">
        <v>6</v>
      </c>
      <c r="Q211" t="s">
        <v>5</v>
      </c>
      <c r="R211" t="s">
        <v>6</v>
      </c>
      <c r="S211" t="s">
        <v>2238</v>
      </c>
      <c r="T211" t="s">
        <v>2238</v>
      </c>
      <c r="U211" t="s">
        <v>6</v>
      </c>
      <c r="V211" t="s">
        <v>85</v>
      </c>
      <c r="W211">
        <v>2000000</v>
      </c>
      <c r="X211">
        <v>121000</v>
      </c>
      <c r="Y211" t="s">
        <v>5</v>
      </c>
      <c r="Z211"/>
      <c r="AA211"/>
      <c r="AB211">
        <v>61.414657592773438</v>
      </c>
      <c r="AC211">
        <v>4.7471528053283691</v>
      </c>
      <c r="AD211">
        <v>3.9730210304260249</v>
      </c>
      <c r="AE211">
        <v>17</v>
      </c>
      <c r="AF211">
        <v>2</v>
      </c>
      <c r="AG211">
        <v>3</v>
      </c>
      <c r="AH211">
        <v>5</v>
      </c>
      <c r="AI211">
        <v>16</v>
      </c>
      <c r="AJ211">
        <v>16</v>
      </c>
      <c r="AK211">
        <v>0</v>
      </c>
      <c r="AL211">
        <v>7</v>
      </c>
      <c r="AM211">
        <v>20</v>
      </c>
      <c r="AN211">
        <v>7</v>
      </c>
      <c r="AO211">
        <v>116.8699188232422</v>
      </c>
      <c r="AP211"/>
      <c r="AQ211"/>
      <c r="AR211"/>
      <c r="AS211"/>
      <c r="AT211"/>
      <c r="AU211"/>
      <c r="AV211"/>
      <c r="AW211"/>
      <c r="AX211"/>
      <c r="AY211"/>
      <c r="AZ211"/>
      <c r="BA211"/>
      <c r="BB211"/>
      <c r="BC211"/>
      <c r="BD211"/>
      <c r="BE211"/>
      <c r="BF211"/>
      <c r="BG211"/>
      <c r="BH211" t="s">
        <v>5</v>
      </c>
      <c r="BI211"/>
      <c r="BJ211"/>
      <c r="BK211" t="s">
        <v>5</v>
      </c>
      <c r="BL211"/>
      <c r="BM211">
        <v>0</v>
      </c>
      <c r="BN211"/>
      <c r="BO211" t="s">
        <v>5</v>
      </c>
      <c r="BP211" t="s">
        <v>2774</v>
      </c>
      <c r="BQ211" t="s">
        <v>2774</v>
      </c>
      <c r="BR211" t="s">
        <v>2774</v>
      </c>
      <c r="BS211"/>
      <c r="BT211" t="s">
        <v>6</v>
      </c>
      <c r="BU211" t="s">
        <v>2774</v>
      </c>
      <c r="BV211" t="s">
        <v>2774</v>
      </c>
      <c r="BW211" t="s">
        <v>2774</v>
      </c>
      <c r="BX211"/>
      <c r="BY211" t="s">
        <v>6</v>
      </c>
      <c r="BZ211" t="s">
        <v>3026</v>
      </c>
      <c r="CA211" t="s">
        <v>2774</v>
      </c>
    </row>
    <row r="212" spans="1:79" ht="15" x14ac:dyDescent="0.25">
      <c r="A212">
        <v>361</v>
      </c>
      <c r="B212" t="s">
        <v>3411</v>
      </c>
      <c r="C212" t="s">
        <v>3412</v>
      </c>
      <c r="D212" t="s">
        <v>3413</v>
      </c>
      <c r="E212">
        <v>5</v>
      </c>
      <c r="F212" t="s">
        <v>3019</v>
      </c>
      <c r="G212" t="s">
        <v>2365</v>
      </c>
      <c r="H212" t="s">
        <v>3223</v>
      </c>
      <c r="I212" t="s">
        <v>3224</v>
      </c>
      <c r="J212" t="s">
        <v>3225</v>
      </c>
      <c r="K212" t="s">
        <v>3226</v>
      </c>
      <c r="L212" t="s">
        <v>3204</v>
      </c>
      <c r="M212">
        <v>418.21084594726563</v>
      </c>
      <c r="N212" t="s">
        <v>6</v>
      </c>
      <c r="O212" t="s">
        <v>5</v>
      </c>
      <c r="P212" t="s">
        <v>6</v>
      </c>
      <c r="Q212" t="s">
        <v>5</v>
      </c>
      <c r="R212" t="s">
        <v>6</v>
      </c>
      <c r="S212" t="s">
        <v>2238</v>
      </c>
      <c r="T212" t="s">
        <v>2238</v>
      </c>
      <c r="U212" t="s">
        <v>6</v>
      </c>
      <c r="V212" t="s">
        <v>85</v>
      </c>
      <c r="W212">
        <v>3000000</v>
      </c>
      <c r="X212">
        <v>25000</v>
      </c>
      <c r="Y212" t="s">
        <v>6</v>
      </c>
      <c r="Z212"/>
      <c r="AA212"/>
      <c r="AB212">
        <v>61.414657592773438</v>
      </c>
      <c r="AC212">
        <v>4.7471528053283691</v>
      </c>
      <c r="AD212">
        <v>3.9730210304260249</v>
      </c>
      <c r="AE212">
        <v>17</v>
      </c>
      <c r="AF212">
        <v>2</v>
      </c>
      <c r="AG212">
        <v>3</v>
      </c>
      <c r="AH212">
        <v>5</v>
      </c>
      <c r="AI212">
        <v>16</v>
      </c>
      <c r="AJ212">
        <v>16</v>
      </c>
      <c r="AK212">
        <v>0</v>
      </c>
      <c r="AL212">
        <v>7</v>
      </c>
      <c r="AM212">
        <v>20</v>
      </c>
      <c r="AN212">
        <v>7</v>
      </c>
      <c r="AO212">
        <v>116.8699188232422</v>
      </c>
      <c r="AP212"/>
      <c r="AQ212"/>
      <c r="AR212"/>
      <c r="AS212"/>
      <c r="AT212"/>
      <c r="AU212"/>
      <c r="AV212"/>
      <c r="AW212"/>
      <c r="AX212"/>
      <c r="AY212"/>
      <c r="AZ212"/>
      <c r="BA212"/>
      <c r="BB212"/>
      <c r="BC212"/>
      <c r="BD212"/>
      <c r="BE212"/>
      <c r="BF212"/>
      <c r="BG212"/>
      <c r="BH212" t="s">
        <v>5</v>
      </c>
      <c r="BI212"/>
      <c r="BJ212"/>
      <c r="BK212" t="s">
        <v>5</v>
      </c>
      <c r="BL212"/>
      <c r="BM212">
        <v>0</v>
      </c>
      <c r="BN212"/>
      <c r="BO212" t="s">
        <v>6</v>
      </c>
      <c r="BP212" t="s">
        <v>2774</v>
      </c>
      <c r="BQ212" t="s">
        <v>2774</v>
      </c>
      <c r="BR212" t="s">
        <v>2774</v>
      </c>
      <c r="BS212"/>
      <c r="BT212" t="s">
        <v>6</v>
      </c>
      <c r="BU212" t="s">
        <v>2774</v>
      </c>
      <c r="BV212" t="s">
        <v>2774</v>
      </c>
      <c r="BW212" t="s">
        <v>2774</v>
      </c>
      <c r="BX212"/>
      <c r="BY212" t="s">
        <v>6</v>
      </c>
      <c r="BZ212" t="s">
        <v>3026</v>
      </c>
      <c r="CA212" t="s">
        <v>2774</v>
      </c>
    </row>
    <row r="213" spans="1:79" ht="15" x14ac:dyDescent="0.25">
      <c r="A213">
        <v>362</v>
      </c>
      <c r="B213" t="s">
        <v>3414</v>
      </c>
      <c r="C213" t="s">
        <v>3415</v>
      </c>
      <c r="D213" t="s">
        <v>3416</v>
      </c>
      <c r="E213">
        <v>5</v>
      </c>
      <c r="F213" t="s">
        <v>3019</v>
      </c>
      <c r="G213" t="s">
        <v>2365</v>
      </c>
      <c r="H213" t="s">
        <v>3223</v>
      </c>
      <c r="I213" t="s">
        <v>3417</v>
      </c>
      <c r="J213" t="s">
        <v>3225</v>
      </c>
      <c r="K213" t="s">
        <v>3226</v>
      </c>
      <c r="L213" t="s">
        <v>3035</v>
      </c>
      <c r="M213">
        <v>418.21084594726563</v>
      </c>
      <c r="N213" t="s">
        <v>6</v>
      </c>
      <c r="O213" t="s">
        <v>5</v>
      </c>
      <c r="P213" t="s">
        <v>6</v>
      </c>
      <c r="Q213" t="s">
        <v>5</v>
      </c>
      <c r="R213" t="s">
        <v>6</v>
      </c>
      <c r="S213" t="s">
        <v>2238</v>
      </c>
      <c r="T213" t="s">
        <v>2238</v>
      </c>
      <c r="U213" t="s">
        <v>6</v>
      </c>
      <c r="V213" t="s">
        <v>85</v>
      </c>
      <c r="W213">
        <v>1000000</v>
      </c>
      <c r="X213">
        <v>100000</v>
      </c>
      <c r="Y213" t="s">
        <v>6</v>
      </c>
      <c r="Z213"/>
      <c r="AA213"/>
      <c r="AB213">
        <v>61.414657592773438</v>
      </c>
      <c r="AC213">
        <v>4.7471528053283691</v>
      </c>
      <c r="AD213">
        <v>3.9730210304260249</v>
      </c>
      <c r="AE213">
        <v>17</v>
      </c>
      <c r="AF213">
        <v>2</v>
      </c>
      <c r="AG213">
        <v>3</v>
      </c>
      <c r="AH213">
        <v>5</v>
      </c>
      <c r="AI213">
        <v>16</v>
      </c>
      <c r="AJ213">
        <v>16</v>
      </c>
      <c r="AK213">
        <v>0</v>
      </c>
      <c r="AL213">
        <v>7</v>
      </c>
      <c r="AM213">
        <v>20</v>
      </c>
      <c r="AN213">
        <v>7</v>
      </c>
      <c r="AO213">
        <v>116.8699188232422</v>
      </c>
      <c r="AP213"/>
      <c r="AQ213"/>
      <c r="AR213"/>
      <c r="AS213"/>
      <c r="AT213"/>
      <c r="AU213"/>
      <c r="AV213"/>
      <c r="AW213"/>
      <c r="AX213"/>
      <c r="AY213"/>
      <c r="AZ213"/>
      <c r="BA213"/>
      <c r="BB213"/>
      <c r="BC213"/>
      <c r="BD213"/>
      <c r="BE213"/>
      <c r="BF213"/>
      <c r="BG213"/>
      <c r="BH213" t="s">
        <v>5</v>
      </c>
      <c r="BI213"/>
      <c r="BJ213"/>
      <c r="BK213" t="s">
        <v>5</v>
      </c>
      <c r="BL213"/>
      <c r="BM213">
        <v>0</v>
      </c>
      <c r="BN213"/>
      <c r="BO213" t="s">
        <v>5</v>
      </c>
      <c r="BP213" t="s">
        <v>2774</v>
      </c>
      <c r="BQ213" t="s">
        <v>2774</v>
      </c>
      <c r="BR213" t="s">
        <v>2774</v>
      </c>
      <c r="BS213"/>
      <c r="BT213" t="s">
        <v>6</v>
      </c>
      <c r="BU213" t="s">
        <v>2774</v>
      </c>
      <c r="BV213" t="s">
        <v>2774</v>
      </c>
      <c r="BW213" t="s">
        <v>2774</v>
      </c>
      <c r="BX213"/>
      <c r="BY213" t="s">
        <v>6</v>
      </c>
      <c r="BZ213" t="s">
        <v>3026</v>
      </c>
      <c r="CA213" t="s">
        <v>2774</v>
      </c>
    </row>
    <row r="214" spans="1:79" ht="15" x14ac:dyDescent="0.25">
      <c r="A214">
        <v>363</v>
      </c>
      <c r="B214" t="s">
        <v>3418</v>
      </c>
      <c r="C214" t="s">
        <v>3419</v>
      </c>
      <c r="D214" t="s">
        <v>3420</v>
      </c>
      <c r="E214">
        <v>5</v>
      </c>
      <c r="F214" t="s">
        <v>3019</v>
      </c>
      <c r="G214" t="s">
        <v>2365</v>
      </c>
      <c r="H214" t="s">
        <v>3223</v>
      </c>
      <c r="I214" t="s">
        <v>3234</v>
      </c>
      <c r="J214" t="s">
        <v>3225</v>
      </c>
      <c r="K214" t="s">
        <v>3226</v>
      </c>
      <c r="L214" t="s">
        <v>3024</v>
      </c>
      <c r="M214">
        <v>418.21084594726563</v>
      </c>
      <c r="N214" t="s">
        <v>6</v>
      </c>
      <c r="O214" t="s">
        <v>5</v>
      </c>
      <c r="P214" t="s">
        <v>6</v>
      </c>
      <c r="Q214" t="s">
        <v>5</v>
      </c>
      <c r="R214" t="s">
        <v>6</v>
      </c>
      <c r="S214" t="s">
        <v>3421</v>
      </c>
      <c r="T214" t="s">
        <v>3421</v>
      </c>
      <c r="U214" t="s">
        <v>6</v>
      </c>
      <c r="V214" t="s">
        <v>85</v>
      </c>
      <c r="W214">
        <v>1000000</v>
      </c>
      <c r="X214">
        <v>50000</v>
      </c>
      <c r="Y214" t="s">
        <v>5</v>
      </c>
      <c r="Z214"/>
      <c r="AA214"/>
      <c r="AB214">
        <v>61.414657592773438</v>
      </c>
      <c r="AC214">
        <v>4.7471528053283691</v>
      </c>
      <c r="AD214">
        <v>3.9730210304260249</v>
      </c>
      <c r="AE214">
        <v>17</v>
      </c>
      <c r="AF214">
        <v>2</v>
      </c>
      <c r="AG214">
        <v>3</v>
      </c>
      <c r="AH214">
        <v>5</v>
      </c>
      <c r="AI214">
        <v>16</v>
      </c>
      <c r="AJ214">
        <v>16</v>
      </c>
      <c r="AK214">
        <v>0</v>
      </c>
      <c r="AL214">
        <v>7</v>
      </c>
      <c r="AM214">
        <v>20</v>
      </c>
      <c r="AN214">
        <v>7</v>
      </c>
      <c r="AO214">
        <v>116.8699188232422</v>
      </c>
      <c r="AP214"/>
      <c r="AQ214"/>
      <c r="AR214"/>
      <c r="AS214"/>
      <c r="AT214"/>
      <c r="AU214"/>
      <c r="AV214"/>
      <c r="AW214"/>
      <c r="AX214"/>
      <c r="AY214"/>
      <c r="AZ214"/>
      <c r="BA214"/>
      <c r="BB214"/>
      <c r="BC214"/>
      <c r="BD214"/>
      <c r="BE214"/>
      <c r="BF214"/>
      <c r="BG214"/>
      <c r="BH214" t="s">
        <v>5</v>
      </c>
      <c r="BI214"/>
      <c r="BJ214"/>
      <c r="BK214" t="s">
        <v>5</v>
      </c>
      <c r="BL214"/>
      <c r="BM214">
        <v>0</v>
      </c>
      <c r="BN214"/>
      <c r="BO214" t="s">
        <v>5</v>
      </c>
      <c r="BP214" t="s">
        <v>2774</v>
      </c>
      <c r="BQ214" t="s">
        <v>2774</v>
      </c>
      <c r="BR214" t="s">
        <v>2774</v>
      </c>
      <c r="BS214"/>
      <c r="BT214" t="s">
        <v>6</v>
      </c>
      <c r="BU214" t="s">
        <v>2774</v>
      </c>
      <c r="BV214" t="s">
        <v>2774</v>
      </c>
      <c r="BW214" t="s">
        <v>2774</v>
      </c>
      <c r="BX214"/>
      <c r="BY214" t="s">
        <v>6</v>
      </c>
      <c r="BZ214" t="s">
        <v>3026</v>
      </c>
      <c r="CA214" t="s">
        <v>2774</v>
      </c>
    </row>
    <row r="215" spans="1:79" ht="15" x14ac:dyDescent="0.25">
      <c r="A215">
        <v>364</v>
      </c>
      <c r="B215" t="s">
        <v>3422</v>
      </c>
      <c r="C215" t="s">
        <v>3423</v>
      </c>
      <c r="D215" t="s">
        <v>3424</v>
      </c>
      <c r="E215">
        <v>5</v>
      </c>
      <c r="F215" t="s">
        <v>3019</v>
      </c>
      <c r="G215" t="s">
        <v>3238</v>
      </c>
      <c r="H215" t="s">
        <v>3239</v>
      </c>
      <c r="I215" t="s">
        <v>3240</v>
      </c>
      <c r="J215"/>
      <c r="K215" t="s">
        <v>3241</v>
      </c>
      <c r="L215" t="s">
        <v>3035</v>
      </c>
      <c r="M215">
        <v>533.49688720703125</v>
      </c>
      <c r="N215" t="s">
        <v>6</v>
      </c>
      <c r="O215" t="s">
        <v>5</v>
      </c>
      <c r="P215" t="s">
        <v>6</v>
      </c>
      <c r="Q215" t="s">
        <v>5</v>
      </c>
      <c r="R215" t="s">
        <v>5</v>
      </c>
      <c r="S215" t="s">
        <v>3242</v>
      </c>
      <c r="T215" t="s">
        <v>3243</v>
      </c>
      <c r="U215" t="s">
        <v>6</v>
      </c>
      <c r="V215" t="s">
        <v>85</v>
      </c>
      <c r="W215">
        <v>1500000</v>
      </c>
      <c r="X215">
        <v>200000</v>
      </c>
      <c r="Y215" t="s">
        <v>6</v>
      </c>
      <c r="Z215"/>
      <c r="AA215"/>
      <c r="AB215">
        <v>122.7117156982422</v>
      </c>
      <c r="AC215">
        <v>4.3492550849914551</v>
      </c>
      <c r="AD215">
        <v>4.5395288467407227</v>
      </c>
      <c r="AE215">
        <v>64</v>
      </c>
      <c r="AF215">
        <v>19</v>
      </c>
      <c r="AG215">
        <v>28</v>
      </c>
      <c r="AH215">
        <v>110</v>
      </c>
      <c r="AI215">
        <v>105</v>
      </c>
      <c r="AJ215">
        <v>146</v>
      </c>
      <c r="AK215">
        <v>0</v>
      </c>
      <c r="AL215">
        <v>2</v>
      </c>
      <c r="AM215">
        <v>13</v>
      </c>
      <c r="AN215">
        <v>2</v>
      </c>
      <c r="AO215">
        <v>41.607803344726563</v>
      </c>
      <c r="AP215"/>
      <c r="AQ215"/>
      <c r="AR215"/>
      <c r="AS215"/>
      <c r="AT215"/>
      <c r="AU215"/>
      <c r="AV215"/>
      <c r="AW215"/>
      <c r="AX215"/>
      <c r="AY215"/>
      <c r="AZ215"/>
      <c r="BA215"/>
      <c r="BB215"/>
      <c r="BC215"/>
      <c r="BD215"/>
      <c r="BE215"/>
      <c r="BF215"/>
      <c r="BG215"/>
      <c r="BH215" t="s">
        <v>5</v>
      </c>
      <c r="BI215"/>
      <c r="BJ215"/>
      <c r="BK215" t="s">
        <v>5</v>
      </c>
      <c r="BL215"/>
      <c r="BM215">
        <v>0</v>
      </c>
      <c r="BN215"/>
      <c r="BO215" t="s">
        <v>5</v>
      </c>
      <c r="BP215" t="s">
        <v>2774</v>
      </c>
      <c r="BQ215" t="s">
        <v>2774</v>
      </c>
      <c r="BR215" t="s">
        <v>2774</v>
      </c>
      <c r="BS215"/>
      <c r="BT215" t="s">
        <v>6</v>
      </c>
      <c r="BU215" t="s">
        <v>2774</v>
      </c>
      <c r="BV215" t="s">
        <v>2774</v>
      </c>
      <c r="BW215" t="s">
        <v>2774</v>
      </c>
      <c r="BX215"/>
      <c r="BY215" t="s">
        <v>6</v>
      </c>
      <c r="BZ215" t="s">
        <v>3026</v>
      </c>
      <c r="CA215" t="s">
        <v>2774</v>
      </c>
    </row>
    <row r="216" spans="1:79" ht="15" x14ac:dyDescent="0.25">
      <c r="A216">
        <v>365</v>
      </c>
      <c r="B216" t="s">
        <v>3425</v>
      </c>
      <c r="C216" t="s">
        <v>3426</v>
      </c>
      <c r="D216" t="s">
        <v>3385</v>
      </c>
      <c r="E216">
        <v>5</v>
      </c>
      <c r="F216" t="s">
        <v>3019</v>
      </c>
      <c r="G216" t="s">
        <v>3238</v>
      </c>
      <c r="H216" t="s">
        <v>3239</v>
      </c>
      <c r="I216" t="s">
        <v>3240</v>
      </c>
      <c r="J216"/>
      <c r="K216" t="s">
        <v>3241</v>
      </c>
      <c r="L216" t="s">
        <v>3070</v>
      </c>
      <c r="M216">
        <v>533.49688720703125</v>
      </c>
      <c r="N216" t="s">
        <v>6</v>
      </c>
      <c r="O216" t="s">
        <v>5</v>
      </c>
      <c r="P216" t="s">
        <v>6</v>
      </c>
      <c r="Q216" t="s">
        <v>5</v>
      </c>
      <c r="R216" t="s">
        <v>5</v>
      </c>
      <c r="S216" t="s">
        <v>3242</v>
      </c>
      <c r="T216" t="s">
        <v>3242</v>
      </c>
      <c r="U216" t="s">
        <v>6</v>
      </c>
      <c r="V216" t="s">
        <v>85</v>
      </c>
      <c r="W216">
        <v>2000000</v>
      </c>
      <c r="X216">
        <v>200000</v>
      </c>
      <c r="Y216" t="s">
        <v>6</v>
      </c>
      <c r="Z216"/>
      <c r="AA216"/>
      <c r="AB216">
        <v>122.7117156982422</v>
      </c>
      <c r="AC216">
        <v>4.3492550849914551</v>
      </c>
      <c r="AD216">
        <v>4.5395288467407227</v>
      </c>
      <c r="AE216">
        <v>64</v>
      </c>
      <c r="AF216">
        <v>19</v>
      </c>
      <c r="AG216">
        <v>28</v>
      </c>
      <c r="AH216">
        <v>110</v>
      </c>
      <c r="AI216">
        <v>105</v>
      </c>
      <c r="AJ216">
        <v>146</v>
      </c>
      <c r="AK216">
        <v>0</v>
      </c>
      <c r="AL216">
        <v>2</v>
      </c>
      <c r="AM216">
        <v>13</v>
      </c>
      <c r="AN216">
        <v>2</v>
      </c>
      <c r="AO216">
        <v>41.607803344726563</v>
      </c>
      <c r="AP216"/>
      <c r="AQ216"/>
      <c r="AR216"/>
      <c r="AS216"/>
      <c r="AT216"/>
      <c r="AU216"/>
      <c r="AV216"/>
      <c r="AW216"/>
      <c r="AX216"/>
      <c r="AY216"/>
      <c r="AZ216"/>
      <c r="BA216"/>
      <c r="BB216"/>
      <c r="BC216"/>
      <c r="BD216"/>
      <c r="BE216"/>
      <c r="BF216"/>
      <c r="BG216"/>
      <c r="BH216" t="s">
        <v>5</v>
      </c>
      <c r="BI216"/>
      <c r="BJ216"/>
      <c r="BK216" t="s">
        <v>5</v>
      </c>
      <c r="BL216"/>
      <c r="BM216">
        <v>0</v>
      </c>
      <c r="BN216"/>
      <c r="BO216" t="s">
        <v>6</v>
      </c>
      <c r="BP216" t="s">
        <v>2774</v>
      </c>
      <c r="BQ216" t="s">
        <v>2774</v>
      </c>
      <c r="BR216" t="s">
        <v>2774</v>
      </c>
      <c r="BS216"/>
      <c r="BT216" t="s">
        <v>6</v>
      </c>
      <c r="BU216" t="s">
        <v>2774</v>
      </c>
      <c r="BV216" t="s">
        <v>2774</v>
      </c>
      <c r="BW216" t="s">
        <v>2774</v>
      </c>
      <c r="BX216"/>
      <c r="BY216" t="s">
        <v>6</v>
      </c>
      <c r="BZ216" t="s">
        <v>3026</v>
      </c>
      <c r="CA216" t="s">
        <v>2774</v>
      </c>
    </row>
    <row r="217" spans="1:79" ht="15" x14ac:dyDescent="0.25">
      <c r="A217">
        <v>366</v>
      </c>
      <c r="B217" t="s">
        <v>3427</v>
      </c>
      <c r="C217" t="s">
        <v>3428</v>
      </c>
      <c r="D217" t="s">
        <v>3429</v>
      </c>
      <c r="E217">
        <v>5</v>
      </c>
      <c r="F217" t="s">
        <v>3019</v>
      </c>
      <c r="G217" t="s">
        <v>3238</v>
      </c>
      <c r="H217" t="s">
        <v>3239</v>
      </c>
      <c r="I217" t="s">
        <v>3240</v>
      </c>
      <c r="J217"/>
      <c r="K217" t="s">
        <v>3241</v>
      </c>
      <c r="L217" t="s">
        <v>3204</v>
      </c>
      <c r="M217">
        <v>533.49688720703125</v>
      </c>
      <c r="N217" t="s">
        <v>6</v>
      </c>
      <c r="O217" t="s">
        <v>5</v>
      </c>
      <c r="P217" t="s">
        <v>6</v>
      </c>
      <c r="Q217" t="s">
        <v>5</v>
      </c>
      <c r="R217" t="s">
        <v>5</v>
      </c>
      <c r="S217" t="s">
        <v>3242</v>
      </c>
      <c r="T217" t="s">
        <v>3243</v>
      </c>
      <c r="U217" t="s">
        <v>6</v>
      </c>
      <c r="V217" t="s">
        <v>85</v>
      </c>
      <c r="W217">
        <v>2000000</v>
      </c>
      <c r="X217">
        <v>200000</v>
      </c>
      <c r="Y217" t="s">
        <v>6</v>
      </c>
      <c r="Z217"/>
      <c r="AA217"/>
      <c r="AB217">
        <v>122.7117156982422</v>
      </c>
      <c r="AC217">
        <v>4.3492550849914551</v>
      </c>
      <c r="AD217">
        <v>4.5395288467407227</v>
      </c>
      <c r="AE217">
        <v>64</v>
      </c>
      <c r="AF217">
        <v>19</v>
      </c>
      <c r="AG217">
        <v>28</v>
      </c>
      <c r="AH217">
        <v>110</v>
      </c>
      <c r="AI217">
        <v>105</v>
      </c>
      <c r="AJ217">
        <v>146</v>
      </c>
      <c r="AK217">
        <v>0</v>
      </c>
      <c r="AL217">
        <v>2</v>
      </c>
      <c r="AM217">
        <v>13</v>
      </c>
      <c r="AN217">
        <v>2</v>
      </c>
      <c r="AO217">
        <v>41.607803344726563</v>
      </c>
      <c r="AP217"/>
      <c r="AQ217"/>
      <c r="AR217"/>
      <c r="AS217"/>
      <c r="AT217"/>
      <c r="AU217"/>
      <c r="AV217"/>
      <c r="AW217"/>
      <c r="AX217"/>
      <c r="AY217"/>
      <c r="AZ217"/>
      <c r="BA217"/>
      <c r="BB217"/>
      <c r="BC217"/>
      <c r="BD217"/>
      <c r="BE217"/>
      <c r="BF217"/>
      <c r="BG217"/>
      <c r="BH217" t="s">
        <v>5</v>
      </c>
      <c r="BI217"/>
      <c r="BJ217"/>
      <c r="BK217" t="s">
        <v>5</v>
      </c>
      <c r="BL217"/>
      <c r="BM217">
        <v>0</v>
      </c>
      <c r="BN217"/>
      <c r="BO217" t="s">
        <v>6</v>
      </c>
      <c r="BP217" t="s">
        <v>2774</v>
      </c>
      <c r="BQ217" t="s">
        <v>2774</v>
      </c>
      <c r="BR217" t="s">
        <v>2774</v>
      </c>
      <c r="BS217"/>
      <c r="BT217" t="s">
        <v>6</v>
      </c>
      <c r="BU217" t="s">
        <v>2774</v>
      </c>
      <c r="BV217" t="s">
        <v>2774</v>
      </c>
      <c r="BW217" t="s">
        <v>2774</v>
      </c>
      <c r="BX217"/>
      <c r="BY217" t="s">
        <v>6</v>
      </c>
      <c r="BZ217" t="s">
        <v>3026</v>
      </c>
      <c r="CA217" t="s">
        <v>2774</v>
      </c>
    </row>
    <row r="218" spans="1:79" ht="15" x14ac:dyDescent="0.25">
      <c r="A218">
        <v>367</v>
      </c>
      <c r="B218" t="s">
        <v>3430</v>
      </c>
      <c r="C218" t="s">
        <v>3431</v>
      </c>
      <c r="D218" t="s">
        <v>3432</v>
      </c>
      <c r="E218">
        <v>5</v>
      </c>
      <c r="F218" t="s">
        <v>3019</v>
      </c>
      <c r="G218" t="s">
        <v>3238</v>
      </c>
      <c r="H218" t="s">
        <v>3239</v>
      </c>
      <c r="I218" t="s">
        <v>3240</v>
      </c>
      <c r="J218"/>
      <c r="K218" t="s">
        <v>3241</v>
      </c>
      <c r="L218" t="s">
        <v>3070</v>
      </c>
      <c r="M218">
        <v>533.49688720703125</v>
      </c>
      <c r="N218" t="s">
        <v>6</v>
      </c>
      <c r="O218" t="s">
        <v>5</v>
      </c>
      <c r="P218" t="s">
        <v>6</v>
      </c>
      <c r="Q218" t="s">
        <v>5</v>
      </c>
      <c r="R218" t="s">
        <v>5</v>
      </c>
      <c r="S218" t="s">
        <v>3242</v>
      </c>
      <c r="T218" t="s">
        <v>3243</v>
      </c>
      <c r="U218" t="s">
        <v>6</v>
      </c>
      <c r="V218" t="s">
        <v>85</v>
      </c>
      <c r="W218">
        <v>3000000</v>
      </c>
      <c r="X218">
        <v>105000</v>
      </c>
      <c r="Y218" t="s">
        <v>6</v>
      </c>
      <c r="Z218"/>
      <c r="AA218"/>
      <c r="AB218">
        <v>122.7117156982422</v>
      </c>
      <c r="AC218">
        <v>4.3492550849914551</v>
      </c>
      <c r="AD218">
        <v>4.5395288467407227</v>
      </c>
      <c r="AE218">
        <v>64</v>
      </c>
      <c r="AF218">
        <v>19</v>
      </c>
      <c r="AG218">
        <v>28</v>
      </c>
      <c r="AH218">
        <v>110</v>
      </c>
      <c r="AI218">
        <v>105</v>
      </c>
      <c r="AJ218">
        <v>146</v>
      </c>
      <c r="AK218">
        <v>0</v>
      </c>
      <c r="AL218">
        <v>2</v>
      </c>
      <c r="AM218">
        <v>13</v>
      </c>
      <c r="AN218">
        <v>2</v>
      </c>
      <c r="AO218">
        <v>41.607803344726563</v>
      </c>
      <c r="AP218"/>
      <c r="AQ218"/>
      <c r="AR218"/>
      <c r="AS218"/>
      <c r="AT218"/>
      <c r="AU218"/>
      <c r="AV218"/>
      <c r="AW218"/>
      <c r="AX218"/>
      <c r="AY218"/>
      <c r="AZ218"/>
      <c r="BA218"/>
      <c r="BB218"/>
      <c r="BC218"/>
      <c r="BD218"/>
      <c r="BE218"/>
      <c r="BF218"/>
      <c r="BG218"/>
      <c r="BH218" t="s">
        <v>5</v>
      </c>
      <c r="BI218"/>
      <c r="BJ218"/>
      <c r="BK218" t="s">
        <v>5</v>
      </c>
      <c r="BL218"/>
      <c r="BM218">
        <v>0</v>
      </c>
      <c r="BN218"/>
      <c r="BO218" t="s">
        <v>6</v>
      </c>
      <c r="BP218" t="s">
        <v>2774</v>
      </c>
      <c r="BQ218" t="s">
        <v>2774</v>
      </c>
      <c r="BR218" t="s">
        <v>2774</v>
      </c>
      <c r="BS218"/>
      <c r="BT218" t="s">
        <v>6</v>
      </c>
      <c r="BU218" t="s">
        <v>2774</v>
      </c>
      <c r="BV218" t="s">
        <v>2774</v>
      </c>
      <c r="BW218" t="s">
        <v>2774</v>
      </c>
      <c r="BX218"/>
      <c r="BY218" t="s">
        <v>6</v>
      </c>
      <c r="BZ218" t="s">
        <v>3026</v>
      </c>
      <c r="CA218" t="s">
        <v>2774</v>
      </c>
    </row>
    <row r="219" spans="1:79" ht="15" x14ac:dyDescent="0.25">
      <c r="A219">
        <v>368</v>
      </c>
      <c r="B219" t="s">
        <v>3433</v>
      </c>
      <c r="C219" t="s">
        <v>3434</v>
      </c>
      <c r="D219" t="s">
        <v>3385</v>
      </c>
      <c r="E219">
        <v>5</v>
      </c>
      <c r="F219" t="s">
        <v>3019</v>
      </c>
      <c r="G219" t="s">
        <v>3256</v>
      </c>
      <c r="H219" t="s">
        <v>3239</v>
      </c>
      <c r="I219" t="s">
        <v>3257</v>
      </c>
      <c r="J219" t="s">
        <v>3258</v>
      </c>
      <c r="K219" t="s">
        <v>3259</v>
      </c>
      <c r="L219" t="s">
        <v>3070</v>
      </c>
      <c r="M219">
        <v>159.87260437011719</v>
      </c>
      <c r="N219" t="s">
        <v>6</v>
      </c>
      <c r="O219" t="s">
        <v>5</v>
      </c>
      <c r="P219" t="s">
        <v>6</v>
      </c>
      <c r="Q219" t="s">
        <v>5</v>
      </c>
      <c r="R219" t="s">
        <v>5</v>
      </c>
      <c r="S219" t="s">
        <v>3260</v>
      </c>
      <c r="T219" t="s">
        <v>3260</v>
      </c>
      <c r="U219" t="s">
        <v>6</v>
      </c>
      <c r="V219" t="s">
        <v>85</v>
      </c>
      <c r="W219">
        <v>2000000</v>
      </c>
      <c r="X219">
        <v>200000</v>
      </c>
      <c r="Y219" t="s">
        <v>6</v>
      </c>
      <c r="Z219"/>
      <c r="AA219"/>
      <c r="AB219">
        <v>21.602313995361332</v>
      </c>
      <c r="AC219">
        <v>1.0663367509841919</v>
      </c>
      <c r="AD219">
        <v>1.222298741340637</v>
      </c>
      <c r="AE219">
        <v>15</v>
      </c>
      <c r="AF219">
        <v>14</v>
      </c>
      <c r="AG219">
        <v>0</v>
      </c>
      <c r="AH219">
        <v>3</v>
      </c>
      <c r="AI219">
        <v>7</v>
      </c>
      <c r="AJ219">
        <v>8</v>
      </c>
      <c r="AK219">
        <v>0</v>
      </c>
      <c r="AL219">
        <v>4</v>
      </c>
      <c r="AM219">
        <v>5</v>
      </c>
      <c r="AN219">
        <v>4</v>
      </c>
      <c r="AO219">
        <v>56.068603515625</v>
      </c>
      <c r="AP219"/>
      <c r="AQ219"/>
      <c r="AR219"/>
      <c r="AS219"/>
      <c r="AT219"/>
      <c r="AU219"/>
      <c r="AV219"/>
      <c r="AW219"/>
      <c r="AX219"/>
      <c r="AY219"/>
      <c r="AZ219"/>
      <c r="BA219"/>
      <c r="BB219"/>
      <c r="BC219"/>
      <c r="BD219"/>
      <c r="BE219"/>
      <c r="BF219"/>
      <c r="BG219"/>
      <c r="BH219" t="s">
        <v>5</v>
      </c>
      <c r="BI219"/>
      <c r="BJ219"/>
      <c r="BK219" t="s">
        <v>5</v>
      </c>
      <c r="BL219"/>
      <c r="BM219">
        <v>0</v>
      </c>
      <c r="BN219"/>
      <c r="BO219" t="s">
        <v>6</v>
      </c>
      <c r="BP219" t="s">
        <v>2774</v>
      </c>
      <c r="BQ219" t="s">
        <v>2774</v>
      </c>
      <c r="BR219" t="s">
        <v>2774</v>
      </c>
      <c r="BS219"/>
      <c r="BT219" t="s">
        <v>6</v>
      </c>
      <c r="BU219" t="s">
        <v>2774</v>
      </c>
      <c r="BV219" t="s">
        <v>2774</v>
      </c>
      <c r="BW219" t="s">
        <v>2774</v>
      </c>
      <c r="BX219"/>
      <c r="BY219" t="s">
        <v>6</v>
      </c>
      <c r="BZ219" t="s">
        <v>3026</v>
      </c>
      <c r="CA219" t="s">
        <v>2774</v>
      </c>
    </row>
    <row r="220" spans="1:79" ht="15" x14ac:dyDescent="0.25">
      <c r="A220">
        <v>370</v>
      </c>
      <c r="B220" t="s">
        <v>3438</v>
      </c>
      <c r="C220" t="s">
        <v>3439</v>
      </c>
      <c r="D220" t="s">
        <v>3440</v>
      </c>
      <c r="E220">
        <v>5</v>
      </c>
      <c r="F220" t="s">
        <v>3019</v>
      </c>
      <c r="G220" t="s">
        <v>3256</v>
      </c>
      <c r="H220" t="s">
        <v>3239</v>
      </c>
      <c r="I220" t="s">
        <v>3257</v>
      </c>
      <c r="J220" t="s">
        <v>3258</v>
      </c>
      <c r="K220" t="s">
        <v>3259</v>
      </c>
      <c r="L220" t="s">
        <v>3035</v>
      </c>
      <c r="M220">
        <v>159.87260437011719</v>
      </c>
      <c r="N220" t="s">
        <v>6</v>
      </c>
      <c r="O220" t="s">
        <v>5</v>
      </c>
      <c r="P220" t="s">
        <v>6</v>
      </c>
      <c r="Q220" t="s">
        <v>5</v>
      </c>
      <c r="R220" t="s">
        <v>5</v>
      </c>
      <c r="S220" t="s">
        <v>3260</v>
      </c>
      <c r="T220" t="s">
        <v>3260</v>
      </c>
      <c r="U220" t="s">
        <v>6</v>
      </c>
      <c r="V220" t="s">
        <v>85</v>
      </c>
      <c r="W220">
        <v>2000000</v>
      </c>
      <c r="X220">
        <v>200000</v>
      </c>
      <c r="Y220" t="s">
        <v>6</v>
      </c>
      <c r="Z220"/>
      <c r="AA220"/>
      <c r="AB220">
        <v>21.602313995361332</v>
      </c>
      <c r="AC220">
        <v>1.0663367509841919</v>
      </c>
      <c r="AD220">
        <v>1.222298741340637</v>
      </c>
      <c r="AE220">
        <v>15</v>
      </c>
      <c r="AF220">
        <v>14</v>
      </c>
      <c r="AG220">
        <v>0</v>
      </c>
      <c r="AH220">
        <v>3</v>
      </c>
      <c r="AI220">
        <v>7</v>
      </c>
      <c r="AJ220">
        <v>8</v>
      </c>
      <c r="AK220">
        <v>0</v>
      </c>
      <c r="AL220">
        <v>4</v>
      </c>
      <c r="AM220">
        <v>5</v>
      </c>
      <c r="AN220">
        <v>4</v>
      </c>
      <c r="AO220">
        <v>56.068603515625</v>
      </c>
      <c r="AP220"/>
      <c r="AQ220"/>
      <c r="AR220"/>
      <c r="AS220"/>
      <c r="AT220"/>
      <c r="AU220"/>
      <c r="AV220"/>
      <c r="AW220"/>
      <c r="AX220"/>
      <c r="AY220"/>
      <c r="AZ220"/>
      <c r="BA220"/>
      <c r="BB220"/>
      <c r="BC220"/>
      <c r="BD220"/>
      <c r="BE220"/>
      <c r="BF220"/>
      <c r="BG220"/>
      <c r="BH220" t="s">
        <v>5</v>
      </c>
      <c r="BI220"/>
      <c r="BJ220"/>
      <c r="BK220" t="s">
        <v>5</v>
      </c>
      <c r="BL220"/>
      <c r="BM220">
        <v>0</v>
      </c>
      <c r="BN220"/>
      <c r="BO220" t="s">
        <v>5</v>
      </c>
      <c r="BP220" t="s">
        <v>2774</v>
      </c>
      <c r="BQ220" t="s">
        <v>2774</v>
      </c>
      <c r="BR220" t="s">
        <v>2774</v>
      </c>
      <c r="BS220"/>
      <c r="BT220" t="s">
        <v>6</v>
      </c>
      <c r="BU220" t="s">
        <v>2774</v>
      </c>
      <c r="BV220" t="s">
        <v>2774</v>
      </c>
      <c r="BW220" t="s">
        <v>2774</v>
      </c>
      <c r="BX220"/>
      <c r="BY220" t="s">
        <v>6</v>
      </c>
      <c r="BZ220" t="s">
        <v>3026</v>
      </c>
      <c r="CA220" t="s">
        <v>2774</v>
      </c>
    </row>
    <row r="221" spans="1:79" ht="15" x14ac:dyDescent="0.25">
      <c r="A221">
        <v>371</v>
      </c>
      <c r="B221" t="s">
        <v>3441</v>
      </c>
      <c r="C221" t="s">
        <v>3442</v>
      </c>
      <c r="D221" t="s">
        <v>3443</v>
      </c>
      <c r="E221">
        <v>5</v>
      </c>
      <c r="F221" t="s">
        <v>3019</v>
      </c>
      <c r="G221" t="s">
        <v>3256</v>
      </c>
      <c r="H221" t="s">
        <v>3239</v>
      </c>
      <c r="I221" t="s">
        <v>3257</v>
      </c>
      <c r="J221" t="s">
        <v>3258</v>
      </c>
      <c r="K221" t="s">
        <v>3259</v>
      </c>
      <c r="L221" t="s">
        <v>3204</v>
      </c>
      <c r="M221">
        <v>159.87260437011719</v>
      </c>
      <c r="N221" t="s">
        <v>6</v>
      </c>
      <c r="O221" t="s">
        <v>5</v>
      </c>
      <c r="P221" t="s">
        <v>6</v>
      </c>
      <c r="Q221" t="s">
        <v>5</v>
      </c>
      <c r="R221" t="s">
        <v>5</v>
      </c>
      <c r="S221" t="s">
        <v>3260</v>
      </c>
      <c r="T221" t="s">
        <v>3260</v>
      </c>
      <c r="U221" t="s">
        <v>6</v>
      </c>
      <c r="V221" t="s">
        <v>85</v>
      </c>
      <c r="W221">
        <v>2000000</v>
      </c>
      <c r="X221">
        <v>200000</v>
      </c>
      <c r="Y221" t="s">
        <v>6</v>
      </c>
      <c r="Z221"/>
      <c r="AA221"/>
      <c r="AB221">
        <v>21.602313995361332</v>
      </c>
      <c r="AC221">
        <v>1.0663367509841919</v>
      </c>
      <c r="AD221">
        <v>1.222298741340637</v>
      </c>
      <c r="AE221">
        <v>15</v>
      </c>
      <c r="AF221">
        <v>14</v>
      </c>
      <c r="AG221">
        <v>0</v>
      </c>
      <c r="AH221">
        <v>3</v>
      </c>
      <c r="AI221">
        <v>7</v>
      </c>
      <c r="AJ221">
        <v>8</v>
      </c>
      <c r="AK221">
        <v>0</v>
      </c>
      <c r="AL221">
        <v>4</v>
      </c>
      <c r="AM221">
        <v>5</v>
      </c>
      <c r="AN221">
        <v>4</v>
      </c>
      <c r="AO221">
        <v>56.068603515625</v>
      </c>
      <c r="AP221"/>
      <c r="AQ221"/>
      <c r="AR221"/>
      <c r="AS221"/>
      <c r="AT221"/>
      <c r="AU221"/>
      <c r="AV221"/>
      <c r="AW221"/>
      <c r="AX221"/>
      <c r="AY221"/>
      <c r="AZ221"/>
      <c r="BA221"/>
      <c r="BB221"/>
      <c r="BC221"/>
      <c r="BD221"/>
      <c r="BE221"/>
      <c r="BF221"/>
      <c r="BG221"/>
      <c r="BH221" t="s">
        <v>5</v>
      </c>
      <c r="BI221"/>
      <c r="BJ221"/>
      <c r="BK221" t="s">
        <v>5</v>
      </c>
      <c r="BL221"/>
      <c r="BM221">
        <v>0</v>
      </c>
      <c r="BN221"/>
      <c r="BO221" t="s">
        <v>6</v>
      </c>
      <c r="BP221" t="s">
        <v>2774</v>
      </c>
      <c r="BQ221" t="s">
        <v>2774</v>
      </c>
      <c r="BR221" t="s">
        <v>2774</v>
      </c>
      <c r="BS221"/>
      <c r="BT221" t="s">
        <v>6</v>
      </c>
      <c r="BU221" t="s">
        <v>2774</v>
      </c>
      <c r="BV221" t="s">
        <v>2774</v>
      </c>
      <c r="BW221" t="s">
        <v>2774</v>
      </c>
      <c r="BX221"/>
      <c r="BY221" t="s">
        <v>6</v>
      </c>
      <c r="BZ221" t="s">
        <v>3026</v>
      </c>
      <c r="CA221" t="s">
        <v>2774</v>
      </c>
    </row>
    <row r="222" spans="1:79" ht="15" x14ac:dyDescent="0.25">
      <c r="A222">
        <v>372</v>
      </c>
      <c r="B222" t="s">
        <v>3444</v>
      </c>
      <c r="C222" t="s">
        <v>3445</v>
      </c>
      <c r="D222" t="s">
        <v>3446</v>
      </c>
      <c r="E222">
        <v>5</v>
      </c>
      <c r="F222" t="s">
        <v>3019</v>
      </c>
      <c r="G222" t="s">
        <v>3256</v>
      </c>
      <c r="H222" t="s">
        <v>3239</v>
      </c>
      <c r="I222" t="s">
        <v>3257</v>
      </c>
      <c r="J222" t="s">
        <v>3258</v>
      </c>
      <c r="K222" t="s">
        <v>3259</v>
      </c>
      <c r="L222" t="s">
        <v>3447</v>
      </c>
      <c r="M222">
        <v>159.87260437011719</v>
      </c>
      <c r="N222" t="s">
        <v>6</v>
      </c>
      <c r="O222" t="s">
        <v>5</v>
      </c>
      <c r="P222" t="s">
        <v>6</v>
      </c>
      <c r="Q222" t="s">
        <v>5</v>
      </c>
      <c r="R222" t="s">
        <v>5</v>
      </c>
      <c r="S222" t="s">
        <v>3260</v>
      </c>
      <c r="T222" t="s">
        <v>3260</v>
      </c>
      <c r="U222" t="s">
        <v>6</v>
      </c>
      <c r="V222" t="s">
        <v>85</v>
      </c>
      <c r="W222">
        <v>3000000</v>
      </c>
      <c r="X222">
        <v>200000</v>
      </c>
      <c r="Y222" t="s">
        <v>6</v>
      </c>
      <c r="Z222"/>
      <c r="AA222"/>
      <c r="AB222">
        <v>21.602313995361332</v>
      </c>
      <c r="AC222">
        <v>1.0663367509841919</v>
      </c>
      <c r="AD222">
        <v>1.222298741340637</v>
      </c>
      <c r="AE222">
        <v>15</v>
      </c>
      <c r="AF222">
        <v>14</v>
      </c>
      <c r="AG222">
        <v>0</v>
      </c>
      <c r="AH222">
        <v>3</v>
      </c>
      <c r="AI222">
        <v>7</v>
      </c>
      <c r="AJ222">
        <v>8</v>
      </c>
      <c r="AK222">
        <v>0</v>
      </c>
      <c r="AL222">
        <v>4</v>
      </c>
      <c r="AM222">
        <v>5</v>
      </c>
      <c r="AN222">
        <v>4</v>
      </c>
      <c r="AO222">
        <v>56.068603515625</v>
      </c>
      <c r="AP222"/>
      <c r="AQ222"/>
      <c r="AR222"/>
      <c r="AS222"/>
      <c r="AT222"/>
      <c r="AU222"/>
      <c r="AV222"/>
      <c r="AW222"/>
      <c r="AX222"/>
      <c r="AY222"/>
      <c r="AZ222"/>
      <c r="BA222"/>
      <c r="BB222"/>
      <c r="BC222"/>
      <c r="BD222"/>
      <c r="BE222"/>
      <c r="BF222"/>
      <c r="BG222"/>
      <c r="BH222" t="s">
        <v>5</v>
      </c>
      <c r="BI222"/>
      <c r="BJ222"/>
      <c r="BK222" t="s">
        <v>5</v>
      </c>
      <c r="BL222"/>
      <c r="BM222">
        <v>0</v>
      </c>
      <c r="BN222"/>
      <c r="BO222" t="s">
        <v>6</v>
      </c>
      <c r="BP222" t="s">
        <v>2774</v>
      </c>
      <c r="BQ222" t="s">
        <v>2774</v>
      </c>
      <c r="BR222" t="s">
        <v>2774</v>
      </c>
      <c r="BS222"/>
      <c r="BT222" t="s">
        <v>6</v>
      </c>
      <c r="BU222" t="s">
        <v>2774</v>
      </c>
      <c r="BV222" t="s">
        <v>2774</v>
      </c>
      <c r="BW222" t="s">
        <v>2774</v>
      </c>
      <c r="BX222"/>
      <c r="BY222" t="s">
        <v>6</v>
      </c>
      <c r="BZ222" t="s">
        <v>3026</v>
      </c>
      <c r="CA222" t="s">
        <v>2774</v>
      </c>
    </row>
    <row r="223" spans="1:79" ht="15" x14ac:dyDescent="0.25">
      <c r="A223">
        <v>375</v>
      </c>
      <c r="B223" t="s">
        <v>3454</v>
      </c>
      <c r="C223" t="s">
        <v>3455</v>
      </c>
      <c r="D223" t="s">
        <v>3456</v>
      </c>
      <c r="E223">
        <v>5</v>
      </c>
      <c r="F223" t="s">
        <v>3019</v>
      </c>
      <c r="G223" t="s">
        <v>1897</v>
      </c>
      <c r="H223" t="s">
        <v>2981</v>
      </c>
      <c r="I223" t="s">
        <v>3114</v>
      </c>
      <c r="J223"/>
      <c r="K223" t="s">
        <v>3115</v>
      </c>
      <c r="L223" t="s">
        <v>3353</v>
      </c>
      <c r="M223">
        <v>495.35064697265619</v>
      </c>
      <c r="N223" t="s">
        <v>6</v>
      </c>
      <c r="O223" t="s">
        <v>5</v>
      </c>
      <c r="P223" t="s">
        <v>6</v>
      </c>
      <c r="Q223" t="s">
        <v>5</v>
      </c>
      <c r="R223" t="s">
        <v>5</v>
      </c>
      <c r="S223" t="s">
        <v>1902</v>
      </c>
      <c r="T223" t="s">
        <v>1902</v>
      </c>
      <c r="U223" t="s">
        <v>6</v>
      </c>
      <c r="V223" t="s">
        <v>85</v>
      </c>
      <c r="W223">
        <v>3000000</v>
      </c>
      <c r="X223">
        <v>100000</v>
      </c>
      <c r="Y223" t="s">
        <v>6</v>
      </c>
      <c r="Z223"/>
      <c r="AA223"/>
      <c r="AB223">
        <v>70.713302612304688</v>
      </c>
      <c r="AC223">
        <v>3.9517948627471919</v>
      </c>
      <c r="AD223">
        <v>3.9604015350341801</v>
      </c>
      <c r="AE223">
        <v>69</v>
      </c>
      <c r="AF223">
        <v>29</v>
      </c>
      <c r="AG223">
        <v>28</v>
      </c>
      <c r="AH223">
        <v>22</v>
      </c>
      <c r="AI223">
        <v>61</v>
      </c>
      <c r="AJ223">
        <v>73</v>
      </c>
      <c r="AK223">
        <v>0</v>
      </c>
      <c r="AL223">
        <v>2</v>
      </c>
      <c r="AM223">
        <v>22</v>
      </c>
      <c r="AN223">
        <v>2</v>
      </c>
      <c r="AO223">
        <v>348.31265258789063</v>
      </c>
      <c r="AP223"/>
      <c r="AQ223"/>
      <c r="AR223"/>
      <c r="AS223"/>
      <c r="AT223"/>
      <c r="AU223"/>
      <c r="AV223"/>
      <c r="AW223"/>
      <c r="AX223"/>
      <c r="AY223"/>
      <c r="AZ223"/>
      <c r="BA223"/>
      <c r="BB223"/>
      <c r="BC223"/>
      <c r="BD223"/>
      <c r="BE223"/>
      <c r="BF223"/>
      <c r="BG223"/>
      <c r="BH223" t="s">
        <v>5</v>
      </c>
      <c r="BI223"/>
      <c r="BJ223"/>
      <c r="BK223" t="s">
        <v>5</v>
      </c>
      <c r="BL223"/>
      <c r="BM223">
        <v>0</v>
      </c>
      <c r="BN223"/>
      <c r="BO223" t="s">
        <v>6</v>
      </c>
      <c r="BP223" t="s">
        <v>2774</v>
      </c>
      <c r="BQ223" t="s">
        <v>2774</v>
      </c>
      <c r="BR223" t="s">
        <v>2774</v>
      </c>
      <c r="BS223"/>
      <c r="BT223" t="s">
        <v>6</v>
      </c>
      <c r="BU223" t="s">
        <v>2774</v>
      </c>
      <c r="BV223" t="s">
        <v>2774</v>
      </c>
      <c r="BW223" t="s">
        <v>2774</v>
      </c>
      <c r="BX223"/>
      <c r="BY223" t="s">
        <v>6</v>
      </c>
      <c r="BZ223" t="s">
        <v>3026</v>
      </c>
      <c r="CA223" t="s">
        <v>2774</v>
      </c>
    </row>
    <row r="224" spans="1:79" ht="15" x14ac:dyDescent="0.25">
      <c r="A224">
        <v>376</v>
      </c>
      <c r="B224" t="s">
        <v>3457</v>
      </c>
      <c r="C224" t="s">
        <v>3458</v>
      </c>
      <c r="D224" t="s">
        <v>3391</v>
      </c>
      <c r="E224">
        <v>5</v>
      </c>
      <c r="F224" t="s">
        <v>3019</v>
      </c>
      <c r="G224" t="s">
        <v>3040</v>
      </c>
      <c r="H224" t="s">
        <v>3459</v>
      </c>
      <c r="I224" t="s">
        <v>3460</v>
      </c>
      <c r="J224"/>
      <c r="K224"/>
      <c r="L224" t="s">
        <v>3353</v>
      </c>
      <c r="M224">
        <v>1057.7744140625</v>
      </c>
      <c r="N224" t="s">
        <v>6</v>
      </c>
      <c r="O224" t="s">
        <v>5</v>
      </c>
      <c r="P224" t="s">
        <v>6</v>
      </c>
      <c r="Q224" t="s">
        <v>5</v>
      </c>
      <c r="R224" t="s">
        <v>5</v>
      </c>
      <c r="S224" t="s">
        <v>3461</v>
      </c>
      <c r="T224" t="s">
        <v>3461</v>
      </c>
      <c r="U224" t="s">
        <v>6</v>
      </c>
      <c r="V224" t="s">
        <v>85</v>
      </c>
      <c r="W224">
        <v>2000000</v>
      </c>
      <c r="X224">
        <v>80000</v>
      </c>
      <c r="Y224" t="s">
        <v>6</v>
      </c>
      <c r="Z224"/>
      <c r="AA224"/>
      <c r="AB224">
        <v>171.36872863769531</v>
      </c>
      <c r="AC224">
        <v>9.5183143615722656</v>
      </c>
      <c r="AD224">
        <v>11.136263847351071</v>
      </c>
      <c r="AE224">
        <v>672</v>
      </c>
      <c r="AF224">
        <v>130</v>
      </c>
      <c r="AG224">
        <v>302</v>
      </c>
      <c r="AH224">
        <v>987</v>
      </c>
      <c r="AI224">
        <v>639</v>
      </c>
      <c r="AJ224">
        <v>1382</v>
      </c>
      <c r="AK224">
        <v>1</v>
      </c>
      <c r="AL224">
        <v>10</v>
      </c>
      <c r="AM224">
        <v>49</v>
      </c>
      <c r="AN224">
        <v>10</v>
      </c>
      <c r="AO224">
        <v>919.81884765625</v>
      </c>
      <c r="AP224"/>
      <c r="AQ224"/>
      <c r="AR224"/>
      <c r="AS224"/>
      <c r="AT224"/>
      <c r="AU224"/>
      <c r="AV224"/>
      <c r="AW224"/>
      <c r="AX224"/>
      <c r="AY224"/>
      <c r="AZ224"/>
      <c r="BA224"/>
      <c r="BB224"/>
      <c r="BC224"/>
      <c r="BD224"/>
      <c r="BE224"/>
      <c r="BF224"/>
      <c r="BG224"/>
      <c r="BH224" t="s">
        <v>5</v>
      </c>
      <c r="BI224"/>
      <c r="BJ224"/>
      <c r="BK224" t="s">
        <v>5</v>
      </c>
      <c r="BL224"/>
      <c r="BM224">
        <v>0</v>
      </c>
      <c r="BN224"/>
      <c r="BO224" t="s">
        <v>6</v>
      </c>
      <c r="BP224" t="s">
        <v>2774</v>
      </c>
      <c r="BQ224" t="s">
        <v>2774</v>
      </c>
      <c r="BR224" t="s">
        <v>2774</v>
      </c>
      <c r="BS224"/>
      <c r="BT224" t="s">
        <v>6</v>
      </c>
      <c r="BU224" t="s">
        <v>2774</v>
      </c>
      <c r="BV224" t="s">
        <v>2774</v>
      </c>
      <c r="BW224" t="s">
        <v>2774</v>
      </c>
      <c r="BX224"/>
      <c r="BY224" t="s">
        <v>6</v>
      </c>
      <c r="BZ224" t="s">
        <v>3026</v>
      </c>
      <c r="CA224" t="s">
        <v>2774</v>
      </c>
    </row>
    <row r="225" spans="1:79" ht="15" x14ac:dyDescent="0.25">
      <c r="A225">
        <v>378</v>
      </c>
      <c r="B225" t="s">
        <v>3467</v>
      </c>
      <c r="C225" t="s">
        <v>3468</v>
      </c>
      <c r="D225" t="s">
        <v>3469</v>
      </c>
      <c r="E225">
        <v>5</v>
      </c>
      <c r="F225" t="s">
        <v>3019</v>
      </c>
      <c r="G225" t="s">
        <v>2948</v>
      </c>
      <c r="H225" t="s">
        <v>3465</v>
      </c>
      <c r="I225" t="s">
        <v>3079</v>
      </c>
      <c r="J225" t="s">
        <v>3466</v>
      </c>
      <c r="K225" t="s">
        <v>3081</v>
      </c>
      <c r="L225" t="s">
        <v>3204</v>
      </c>
      <c r="M225">
        <v>155.72517395019531</v>
      </c>
      <c r="N225" t="s">
        <v>6</v>
      </c>
      <c r="O225" t="s">
        <v>6</v>
      </c>
      <c r="P225" t="s">
        <v>5</v>
      </c>
      <c r="Q225" t="s">
        <v>5</v>
      </c>
      <c r="R225" t="s">
        <v>6</v>
      </c>
      <c r="S225" t="s">
        <v>2974</v>
      </c>
      <c r="T225" t="s">
        <v>2974</v>
      </c>
      <c r="U225" t="s">
        <v>6</v>
      </c>
      <c r="V225" t="s">
        <v>85</v>
      </c>
      <c r="W225">
        <v>3000000</v>
      </c>
      <c r="X225">
        <v>200000</v>
      </c>
      <c r="Y225" t="s">
        <v>6</v>
      </c>
      <c r="Z225"/>
      <c r="AA225"/>
      <c r="AB225">
        <v>102.59104919433589</v>
      </c>
      <c r="AC225">
        <v>18.99287033081055</v>
      </c>
      <c r="AD225">
        <v>1.4080532789230349</v>
      </c>
      <c r="AE225">
        <v>5007</v>
      </c>
      <c r="AF225">
        <v>5820</v>
      </c>
      <c r="AG225">
        <v>4273</v>
      </c>
      <c r="AH225">
        <v>5971</v>
      </c>
      <c r="AI225">
        <v>8737</v>
      </c>
      <c r="AJ225">
        <v>11929</v>
      </c>
      <c r="AK225">
        <v>36</v>
      </c>
      <c r="AL225">
        <v>20</v>
      </c>
      <c r="AM225">
        <v>136</v>
      </c>
      <c r="AN225">
        <v>20</v>
      </c>
      <c r="AO225">
        <v>346.02401733398438</v>
      </c>
      <c r="AP225"/>
      <c r="AQ225"/>
      <c r="AR225"/>
      <c r="AS225"/>
      <c r="AT225"/>
      <c r="AU225"/>
      <c r="AV225"/>
      <c r="AW225"/>
      <c r="AX225"/>
      <c r="AY225"/>
      <c r="AZ225"/>
      <c r="BA225"/>
      <c r="BB225"/>
      <c r="BC225"/>
      <c r="BD225"/>
      <c r="BE225"/>
      <c r="BF225"/>
      <c r="BG225"/>
      <c r="BH225" t="s">
        <v>5</v>
      </c>
      <c r="BI225"/>
      <c r="BJ225"/>
      <c r="BK225" t="s">
        <v>5</v>
      </c>
      <c r="BL225"/>
      <c r="BM225">
        <v>0</v>
      </c>
      <c r="BN225"/>
      <c r="BO225" t="s">
        <v>6</v>
      </c>
      <c r="BP225" t="s">
        <v>2774</v>
      </c>
      <c r="BQ225" t="s">
        <v>2774</v>
      </c>
      <c r="BR225" t="s">
        <v>2774</v>
      </c>
      <c r="BS225"/>
      <c r="BT225" t="s">
        <v>6</v>
      </c>
      <c r="BU225" t="s">
        <v>2774</v>
      </c>
      <c r="BV225" t="s">
        <v>2774</v>
      </c>
      <c r="BW225" t="s">
        <v>2774</v>
      </c>
      <c r="BX225"/>
      <c r="BY225" t="s">
        <v>6</v>
      </c>
      <c r="BZ225" t="s">
        <v>3026</v>
      </c>
      <c r="CA225" t="s">
        <v>2774</v>
      </c>
    </row>
    <row r="226" spans="1:79" ht="15" x14ac:dyDescent="0.25">
      <c r="A226">
        <v>382</v>
      </c>
      <c r="B226" t="s">
        <v>3480</v>
      </c>
      <c r="C226" t="s">
        <v>3481</v>
      </c>
      <c r="D226" t="s">
        <v>3482</v>
      </c>
      <c r="E226">
        <v>5</v>
      </c>
      <c r="F226" t="s">
        <v>3019</v>
      </c>
      <c r="G226" t="s">
        <v>81</v>
      </c>
      <c r="H226" t="s">
        <v>3066</v>
      </c>
      <c r="I226" t="s">
        <v>3067</v>
      </c>
      <c r="J226" t="s">
        <v>3068</v>
      </c>
      <c r="K226" t="s">
        <v>3069</v>
      </c>
      <c r="L226" t="s">
        <v>3024</v>
      </c>
      <c r="M226">
        <v>1.475543856620789</v>
      </c>
      <c r="N226" t="s">
        <v>6</v>
      </c>
      <c r="O226" t="s">
        <v>5</v>
      </c>
      <c r="P226" t="s">
        <v>5</v>
      </c>
      <c r="Q226" t="s">
        <v>5</v>
      </c>
      <c r="R226" t="s">
        <v>6</v>
      </c>
      <c r="S226" t="s">
        <v>3071</v>
      </c>
      <c r="T226" t="s">
        <v>3071</v>
      </c>
      <c r="U226" t="s">
        <v>6</v>
      </c>
      <c r="V226" t="s">
        <v>85</v>
      </c>
      <c r="W226">
        <v>1000000</v>
      </c>
      <c r="X226">
        <v>100000</v>
      </c>
      <c r="Y226" t="s">
        <v>5</v>
      </c>
      <c r="Z226"/>
      <c r="AA226"/>
      <c r="AB226">
        <v>0.16025398671627039</v>
      </c>
      <c r="AC226">
        <v>1.214464008808136E-2</v>
      </c>
      <c r="AD226">
        <v>5.6243568658828742E-2</v>
      </c>
      <c r="AE226">
        <v>0</v>
      </c>
      <c r="AF226">
        <v>0</v>
      </c>
      <c r="AG226">
        <v>0</v>
      </c>
      <c r="AH226">
        <v>0</v>
      </c>
      <c r="AI226">
        <v>0</v>
      </c>
      <c r="AJ226">
        <v>0</v>
      </c>
      <c r="AK226">
        <v>0</v>
      </c>
      <c r="AL226">
        <v>0</v>
      </c>
      <c r="AM226">
        <v>0</v>
      </c>
      <c r="AN226">
        <v>0</v>
      </c>
      <c r="AO226">
        <v>0.42639347910881042</v>
      </c>
      <c r="AP226"/>
      <c r="AQ226"/>
      <c r="AR226"/>
      <c r="AS226"/>
      <c r="AT226"/>
      <c r="AU226"/>
      <c r="AV226"/>
      <c r="AW226"/>
      <c r="AX226"/>
      <c r="AY226"/>
      <c r="AZ226"/>
      <c r="BA226"/>
      <c r="BB226"/>
      <c r="BC226"/>
      <c r="BD226"/>
      <c r="BE226"/>
      <c r="BF226"/>
      <c r="BG226"/>
      <c r="BH226" t="s">
        <v>5</v>
      </c>
      <c r="BI226"/>
      <c r="BJ226"/>
      <c r="BK226" t="s">
        <v>5</v>
      </c>
      <c r="BL226"/>
      <c r="BM226">
        <v>0</v>
      </c>
      <c r="BN226"/>
      <c r="BO226" t="s">
        <v>5</v>
      </c>
      <c r="BP226" t="s">
        <v>2774</v>
      </c>
      <c r="BQ226" t="s">
        <v>2774</v>
      </c>
      <c r="BR226" t="s">
        <v>2774</v>
      </c>
      <c r="BS226"/>
      <c r="BT226" t="s">
        <v>6</v>
      </c>
      <c r="BU226" t="s">
        <v>2774</v>
      </c>
      <c r="BV226" t="s">
        <v>2774</v>
      </c>
      <c r="BW226" t="s">
        <v>2774</v>
      </c>
      <c r="BX226"/>
      <c r="BY226" t="s">
        <v>6</v>
      </c>
      <c r="BZ226" t="s">
        <v>3026</v>
      </c>
      <c r="CA226" t="s">
        <v>2774</v>
      </c>
    </row>
    <row r="227" spans="1:79" ht="15" x14ac:dyDescent="0.25">
      <c r="A227">
        <v>383</v>
      </c>
      <c r="B227" t="s">
        <v>3483</v>
      </c>
      <c r="C227" t="s">
        <v>3484</v>
      </c>
      <c r="D227" t="s">
        <v>3485</v>
      </c>
      <c r="E227">
        <v>5</v>
      </c>
      <c r="F227" t="s">
        <v>3019</v>
      </c>
      <c r="G227" t="s">
        <v>3040</v>
      </c>
      <c r="H227" t="s">
        <v>3050</v>
      </c>
      <c r="I227" t="s">
        <v>3486</v>
      </c>
      <c r="J227" t="s">
        <v>3487</v>
      </c>
      <c r="K227" t="s">
        <v>3488</v>
      </c>
      <c r="L227" t="s">
        <v>3353</v>
      </c>
      <c r="M227">
        <v>1.6976326704025271</v>
      </c>
      <c r="N227" t="s">
        <v>6</v>
      </c>
      <c r="O227" t="s">
        <v>5</v>
      </c>
      <c r="P227" t="s">
        <v>6</v>
      </c>
      <c r="Q227" t="s">
        <v>5</v>
      </c>
      <c r="R227" t="s">
        <v>5</v>
      </c>
      <c r="S227" t="s">
        <v>3489</v>
      </c>
      <c r="T227" t="s">
        <v>3489</v>
      </c>
      <c r="U227" t="s">
        <v>6</v>
      </c>
      <c r="V227" t="s">
        <v>85</v>
      </c>
      <c r="W227">
        <v>1000000</v>
      </c>
      <c r="X227">
        <v>5000</v>
      </c>
      <c r="Y227" t="s">
        <v>6</v>
      </c>
      <c r="Z227"/>
      <c r="AA227"/>
      <c r="AB227">
        <v>0.1136927306652069</v>
      </c>
      <c r="AC227">
        <v>1.425386033952236E-2</v>
      </c>
      <c r="AD227">
        <v>0.1323118656873703</v>
      </c>
      <c r="AE227">
        <v>11</v>
      </c>
      <c r="AF227">
        <v>3</v>
      </c>
      <c r="AG227">
        <v>2</v>
      </c>
      <c r="AH227">
        <v>2</v>
      </c>
      <c r="AI227">
        <v>0</v>
      </c>
      <c r="AJ227">
        <v>2</v>
      </c>
      <c r="AK227">
        <v>0</v>
      </c>
      <c r="AL227">
        <v>0</v>
      </c>
      <c r="AM227">
        <v>0</v>
      </c>
      <c r="AN227">
        <v>0</v>
      </c>
      <c r="AO227">
        <v>6.9406971335411072E-2</v>
      </c>
      <c r="AP227"/>
      <c r="AQ227"/>
      <c r="AR227"/>
      <c r="AS227"/>
      <c r="AT227"/>
      <c r="AU227"/>
      <c r="AV227"/>
      <c r="AW227"/>
      <c r="AX227"/>
      <c r="AY227"/>
      <c r="AZ227"/>
      <c r="BA227"/>
      <c r="BB227"/>
      <c r="BC227"/>
      <c r="BD227"/>
      <c r="BE227"/>
      <c r="BF227"/>
      <c r="BG227"/>
      <c r="BH227" t="s">
        <v>5</v>
      </c>
      <c r="BI227"/>
      <c r="BJ227"/>
      <c r="BK227" t="s">
        <v>5</v>
      </c>
      <c r="BL227"/>
      <c r="BM227">
        <v>0</v>
      </c>
      <c r="BN227"/>
      <c r="BO227" t="s">
        <v>6</v>
      </c>
      <c r="BP227" t="s">
        <v>2774</v>
      </c>
      <c r="BQ227" t="s">
        <v>2774</v>
      </c>
      <c r="BR227" t="s">
        <v>2774</v>
      </c>
      <c r="BS227"/>
      <c r="BT227" t="s">
        <v>6</v>
      </c>
      <c r="BU227" t="s">
        <v>2774</v>
      </c>
      <c r="BV227" t="s">
        <v>2774</v>
      </c>
      <c r="BW227" t="s">
        <v>2774</v>
      </c>
      <c r="BX227"/>
      <c r="BY227" t="s">
        <v>6</v>
      </c>
      <c r="BZ227" t="s">
        <v>3026</v>
      </c>
      <c r="CA227" t="s">
        <v>2774</v>
      </c>
    </row>
    <row r="228" spans="1:79" ht="15" x14ac:dyDescent="0.25">
      <c r="A228">
        <v>385</v>
      </c>
      <c r="B228" t="s">
        <v>3494</v>
      </c>
      <c r="C228" t="s">
        <v>3495</v>
      </c>
      <c r="D228" t="s">
        <v>3496</v>
      </c>
      <c r="E228">
        <v>5</v>
      </c>
      <c r="F228" t="s">
        <v>3019</v>
      </c>
      <c r="G228" t="s">
        <v>3040</v>
      </c>
      <c r="H228" t="s">
        <v>3020</v>
      </c>
      <c r="I228" t="s">
        <v>3041</v>
      </c>
      <c r="J228" t="s">
        <v>3042</v>
      </c>
      <c r="K228" t="s">
        <v>3043</v>
      </c>
      <c r="L228" t="s">
        <v>3353</v>
      </c>
      <c r="M228">
        <v>2.934918880462646</v>
      </c>
      <c r="N228" t="s">
        <v>6</v>
      </c>
      <c r="O228" t="s">
        <v>5</v>
      </c>
      <c r="P228" t="s">
        <v>6</v>
      </c>
      <c r="Q228" t="s">
        <v>5</v>
      </c>
      <c r="R228" t="s">
        <v>5</v>
      </c>
      <c r="S228" t="s">
        <v>3045</v>
      </c>
      <c r="T228" t="s">
        <v>3045</v>
      </c>
      <c r="U228" t="s">
        <v>6</v>
      </c>
      <c r="V228" t="s">
        <v>85</v>
      </c>
      <c r="W228">
        <v>1000000</v>
      </c>
      <c r="X228">
        <v>100000</v>
      </c>
      <c r="Y228" t="s">
        <v>6</v>
      </c>
      <c r="Z228"/>
      <c r="AA228"/>
      <c r="AB228">
        <v>0.61059534549713135</v>
      </c>
      <c r="AC228">
        <v>3.2617159187793732E-2</v>
      </c>
      <c r="AD228">
        <v>0.1324794143438339</v>
      </c>
      <c r="AE228">
        <v>1</v>
      </c>
      <c r="AF228">
        <v>2</v>
      </c>
      <c r="AG228">
        <v>0</v>
      </c>
      <c r="AH228">
        <v>0</v>
      </c>
      <c r="AI228">
        <v>0</v>
      </c>
      <c r="AJ228">
        <v>0</v>
      </c>
      <c r="AK228">
        <v>0</v>
      </c>
      <c r="AL228">
        <v>0</v>
      </c>
      <c r="AM228">
        <v>0</v>
      </c>
      <c r="AN228">
        <v>0</v>
      </c>
      <c r="AO228">
        <v>1.055945992469788</v>
      </c>
      <c r="AP228"/>
      <c r="AQ228"/>
      <c r="AR228"/>
      <c r="AS228"/>
      <c r="AT228"/>
      <c r="AU228"/>
      <c r="AV228"/>
      <c r="AW228"/>
      <c r="AX228"/>
      <c r="AY228"/>
      <c r="AZ228"/>
      <c r="BA228"/>
      <c r="BB228"/>
      <c r="BC228"/>
      <c r="BD228"/>
      <c r="BE228"/>
      <c r="BF228"/>
      <c r="BG228"/>
      <c r="BH228" t="s">
        <v>5</v>
      </c>
      <c r="BI228"/>
      <c r="BJ228"/>
      <c r="BK228" t="s">
        <v>5</v>
      </c>
      <c r="BL228"/>
      <c r="BM228">
        <v>0</v>
      </c>
      <c r="BN228"/>
      <c r="BO228" t="s">
        <v>6</v>
      </c>
      <c r="BP228" t="s">
        <v>2774</v>
      </c>
      <c r="BQ228" t="s">
        <v>2774</v>
      </c>
      <c r="BR228" t="s">
        <v>2774</v>
      </c>
      <c r="BS228"/>
      <c r="BT228" t="s">
        <v>6</v>
      </c>
      <c r="BU228" t="s">
        <v>2774</v>
      </c>
      <c r="BV228" t="s">
        <v>2774</v>
      </c>
      <c r="BW228" t="s">
        <v>2774</v>
      </c>
      <c r="BX228"/>
      <c r="BY228" t="s">
        <v>6</v>
      </c>
      <c r="BZ228" t="s">
        <v>3026</v>
      </c>
      <c r="CA228" t="s">
        <v>2774</v>
      </c>
    </row>
    <row r="229" spans="1:79" ht="15" x14ac:dyDescent="0.25">
      <c r="A229">
        <v>386</v>
      </c>
      <c r="B229" t="s">
        <v>3497</v>
      </c>
      <c r="C229" t="s">
        <v>3498</v>
      </c>
      <c r="D229" t="s">
        <v>3496</v>
      </c>
      <c r="E229">
        <v>5</v>
      </c>
      <c r="F229" t="s">
        <v>3019</v>
      </c>
      <c r="G229" t="s">
        <v>3040</v>
      </c>
      <c r="H229" t="s">
        <v>3286</v>
      </c>
      <c r="I229" t="s">
        <v>3287</v>
      </c>
      <c r="J229" t="s">
        <v>3288</v>
      </c>
      <c r="K229" t="s">
        <v>3289</v>
      </c>
      <c r="L229" t="s">
        <v>3353</v>
      </c>
      <c r="M229">
        <v>7.2287583351135254</v>
      </c>
      <c r="N229" t="s">
        <v>6</v>
      </c>
      <c r="O229" t="s">
        <v>5</v>
      </c>
      <c r="P229" t="s">
        <v>6</v>
      </c>
      <c r="Q229" t="s">
        <v>5</v>
      </c>
      <c r="R229" t="s">
        <v>5</v>
      </c>
      <c r="S229" t="s">
        <v>3290</v>
      </c>
      <c r="T229" t="s">
        <v>3290</v>
      </c>
      <c r="U229" t="s">
        <v>6</v>
      </c>
      <c r="V229" t="s">
        <v>85</v>
      </c>
      <c r="W229">
        <v>1000000</v>
      </c>
      <c r="X229">
        <v>5000</v>
      </c>
      <c r="Y229" t="s">
        <v>6</v>
      </c>
      <c r="Z229"/>
      <c r="AA229"/>
      <c r="AB229">
        <v>0.53891837596893311</v>
      </c>
      <c r="AC229">
        <v>5.941322073340416E-2</v>
      </c>
      <c r="AD229">
        <v>0.38180527091026312</v>
      </c>
      <c r="AE229">
        <v>41</v>
      </c>
      <c r="AF229">
        <v>2</v>
      </c>
      <c r="AG229">
        <v>9</v>
      </c>
      <c r="AH229">
        <v>455</v>
      </c>
      <c r="AI229">
        <v>10</v>
      </c>
      <c r="AJ229">
        <v>462</v>
      </c>
      <c r="AK229">
        <v>0</v>
      </c>
      <c r="AL229">
        <v>0</v>
      </c>
      <c r="AM229">
        <v>2</v>
      </c>
      <c r="AN229">
        <v>0</v>
      </c>
      <c r="AO229">
        <v>1.2863245010375981</v>
      </c>
      <c r="AP229"/>
      <c r="AQ229"/>
      <c r="AR229"/>
      <c r="AS229"/>
      <c r="AT229"/>
      <c r="AU229"/>
      <c r="AV229"/>
      <c r="AW229"/>
      <c r="AX229"/>
      <c r="AY229"/>
      <c r="AZ229"/>
      <c r="BA229"/>
      <c r="BB229"/>
      <c r="BC229"/>
      <c r="BD229"/>
      <c r="BE229"/>
      <c r="BF229"/>
      <c r="BG229"/>
      <c r="BH229" t="s">
        <v>5</v>
      </c>
      <c r="BI229"/>
      <c r="BJ229"/>
      <c r="BK229" t="s">
        <v>5</v>
      </c>
      <c r="BL229"/>
      <c r="BM229">
        <v>0</v>
      </c>
      <c r="BN229"/>
      <c r="BO229" t="s">
        <v>6</v>
      </c>
      <c r="BP229" t="s">
        <v>2774</v>
      </c>
      <c r="BQ229" t="s">
        <v>2774</v>
      </c>
      <c r="BR229" t="s">
        <v>2774</v>
      </c>
      <c r="BS229"/>
      <c r="BT229" t="s">
        <v>6</v>
      </c>
      <c r="BU229" t="s">
        <v>2774</v>
      </c>
      <c r="BV229" t="s">
        <v>2774</v>
      </c>
      <c r="BW229" t="s">
        <v>2774</v>
      </c>
      <c r="BX229"/>
      <c r="BY229" t="s">
        <v>6</v>
      </c>
      <c r="BZ229" t="s">
        <v>3026</v>
      </c>
      <c r="CA229" t="s">
        <v>2774</v>
      </c>
    </row>
    <row r="230" spans="1:79" ht="15" x14ac:dyDescent="0.25">
      <c r="A230">
        <v>387</v>
      </c>
      <c r="B230" t="s">
        <v>3499</v>
      </c>
      <c r="C230" t="s">
        <v>3500</v>
      </c>
      <c r="D230" t="s">
        <v>3496</v>
      </c>
      <c r="E230">
        <v>5</v>
      </c>
      <c r="F230" t="s">
        <v>3019</v>
      </c>
      <c r="G230" t="s">
        <v>3040</v>
      </c>
      <c r="H230" t="s">
        <v>3050</v>
      </c>
      <c r="I230" t="s">
        <v>3486</v>
      </c>
      <c r="J230" t="s">
        <v>3501</v>
      </c>
      <c r="K230" t="s">
        <v>3502</v>
      </c>
      <c r="L230" t="s">
        <v>3353</v>
      </c>
      <c r="M230">
        <v>1.907018780708313</v>
      </c>
      <c r="N230" t="s">
        <v>6</v>
      </c>
      <c r="O230" t="s">
        <v>5</v>
      </c>
      <c r="P230" t="s">
        <v>6</v>
      </c>
      <c r="Q230" t="s">
        <v>5</v>
      </c>
      <c r="R230" t="s">
        <v>5</v>
      </c>
      <c r="S230" t="s">
        <v>3503</v>
      </c>
      <c r="T230" t="s">
        <v>3503</v>
      </c>
      <c r="U230" t="s">
        <v>6</v>
      </c>
      <c r="V230" t="s">
        <v>85</v>
      </c>
      <c r="W230">
        <v>1000000</v>
      </c>
      <c r="X230">
        <v>5000</v>
      </c>
      <c r="Y230" t="s">
        <v>6</v>
      </c>
      <c r="Z230"/>
      <c r="AA230"/>
      <c r="AB230">
        <v>4.3005060404539108E-2</v>
      </c>
      <c r="AC230">
        <v>3.2287898939102888E-3</v>
      </c>
      <c r="AD230">
        <v>0.11858896911144259</v>
      </c>
      <c r="AE230">
        <v>1</v>
      </c>
      <c r="AF230">
        <v>0</v>
      </c>
      <c r="AG230">
        <v>1</v>
      </c>
      <c r="AH230">
        <v>0</v>
      </c>
      <c r="AI230">
        <v>0</v>
      </c>
      <c r="AJ230">
        <v>0</v>
      </c>
      <c r="AK230">
        <v>0</v>
      </c>
      <c r="AL230">
        <v>0</v>
      </c>
      <c r="AM230">
        <v>0</v>
      </c>
      <c r="AN230">
        <v>0</v>
      </c>
      <c r="AO230">
        <v>0.2223948389291763</v>
      </c>
      <c r="AP230"/>
      <c r="AQ230"/>
      <c r="AR230"/>
      <c r="AS230"/>
      <c r="AT230"/>
      <c r="AU230"/>
      <c r="AV230"/>
      <c r="AW230"/>
      <c r="AX230"/>
      <c r="AY230"/>
      <c r="AZ230"/>
      <c r="BA230"/>
      <c r="BB230"/>
      <c r="BC230"/>
      <c r="BD230"/>
      <c r="BE230"/>
      <c r="BF230"/>
      <c r="BG230"/>
      <c r="BH230" t="s">
        <v>5</v>
      </c>
      <c r="BI230"/>
      <c r="BJ230"/>
      <c r="BK230" t="s">
        <v>5</v>
      </c>
      <c r="BL230"/>
      <c r="BM230">
        <v>0</v>
      </c>
      <c r="BN230"/>
      <c r="BO230" t="s">
        <v>6</v>
      </c>
      <c r="BP230" t="s">
        <v>2774</v>
      </c>
      <c r="BQ230" t="s">
        <v>2774</v>
      </c>
      <c r="BR230" t="s">
        <v>2774</v>
      </c>
      <c r="BS230"/>
      <c r="BT230" t="s">
        <v>6</v>
      </c>
      <c r="BU230" t="s">
        <v>2774</v>
      </c>
      <c r="BV230" t="s">
        <v>2774</v>
      </c>
      <c r="BW230" t="s">
        <v>2774</v>
      </c>
      <c r="BX230"/>
      <c r="BY230" t="s">
        <v>6</v>
      </c>
      <c r="BZ230" t="s">
        <v>3026</v>
      </c>
      <c r="CA230" t="s">
        <v>2774</v>
      </c>
    </row>
    <row r="231" spans="1:79" ht="15" x14ac:dyDescent="0.25">
      <c r="A231">
        <v>391</v>
      </c>
      <c r="B231" t="s">
        <v>3516</v>
      </c>
      <c r="C231" t="s">
        <v>3517</v>
      </c>
      <c r="D231" t="s">
        <v>3518</v>
      </c>
      <c r="E231">
        <v>5</v>
      </c>
      <c r="F231" t="s">
        <v>3019</v>
      </c>
      <c r="G231" t="s">
        <v>2894</v>
      </c>
      <c r="H231" t="s">
        <v>3020</v>
      </c>
      <c r="I231" t="s">
        <v>3519</v>
      </c>
      <c r="J231" t="s">
        <v>3520</v>
      </c>
      <c r="K231" t="s">
        <v>3521</v>
      </c>
      <c r="L231" t="s">
        <v>3070</v>
      </c>
      <c r="M231">
        <v>5.5337481498718262</v>
      </c>
      <c r="N231" t="s">
        <v>6</v>
      </c>
      <c r="O231" t="s">
        <v>5</v>
      </c>
      <c r="P231" t="s">
        <v>6</v>
      </c>
      <c r="Q231" t="s">
        <v>5</v>
      </c>
      <c r="R231" t="s">
        <v>5</v>
      </c>
      <c r="S231" t="s">
        <v>3522</v>
      </c>
      <c r="T231" t="s">
        <v>3522</v>
      </c>
      <c r="U231" t="s">
        <v>6</v>
      </c>
      <c r="V231" t="s">
        <v>85</v>
      </c>
      <c r="W231">
        <v>1000000</v>
      </c>
      <c r="X231">
        <v>100000</v>
      </c>
      <c r="Y231" t="s">
        <v>6</v>
      </c>
      <c r="Z231"/>
      <c r="AA231"/>
      <c r="AB231">
        <v>0.43389344215393072</v>
      </c>
      <c r="AC231">
        <v>3.9828449487686157E-2</v>
      </c>
      <c r="AD231">
        <v>0.30730631947517401</v>
      </c>
      <c r="AE231">
        <v>33</v>
      </c>
      <c r="AF231">
        <v>17</v>
      </c>
      <c r="AG231">
        <v>16</v>
      </c>
      <c r="AH231">
        <v>65</v>
      </c>
      <c r="AI231">
        <v>45</v>
      </c>
      <c r="AJ231">
        <v>98</v>
      </c>
      <c r="AK231">
        <v>0</v>
      </c>
      <c r="AL231">
        <v>2</v>
      </c>
      <c r="AM231">
        <v>1</v>
      </c>
      <c r="AN231">
        <v>2</v>
      </c>
      <c r="AO231">
        <v>1.571577310562134</v>
      </c>
      <c r="AP231"/>
      <c r="AQ231"/>
      <c r="AR231"/>
      <c r="AS231"/>
      <c r="AT231"/>
      <c r="AU231"/>
      <c r="AV231"/>
      <c r="AW231"/>
      <c r="AX231"/>
      <c r="AY231"/>
      <c r="AZ231"/>
      <c r="BA231"/>
      <c r="BB231"/>
      <c r="BC231"/>
      <c r="BD231"/>
      <c r="BE231"/>
      <c r="BF231"/>
      <c r="BG231"/>
      <c r="BH231" t="s">
        <v>5</v>
      </c>
      <c r="BI231"/>
      <c r="BJ231"/>
      <c r="BK231" t="s">
        <v>5</v>
      </c>
      <c r="BL231"/>
      <c r="BM231">
        <v>0</v>
      </c>
      <c r="BN231"/>
      <c r="BO231" t="s">
        <v>6</v>
      </c>
      <c r="BP231" t="s">
        <v>2774</v>
      </c>
      <c r="BQ231" t="s">
        <v>2774</v>
      </c>
      <c r="BR231" t="s">
        <v>2774</v>
      </c>
      <c r="BS231"/>
      <c r="BT231" t="s">
        <v>6</v>
      </c>
      <c r="BU231" t="s">
        <v>2774</v>
      </c>
      <c r="BV231" t="s">
        <v>2774</v>
      </c>
      <c r="BW231" t="s">
        <v>2774</v>
      </c>
      <c r="BX231"/>
      <c r="BY231" t="s">
        <v>6</v>
      </c>
      <c r="BZ231" t="s">
        <v>3026</v>
      </c>
      <c r="CA231" t="s">
        <v>2774</v>
      </c>
    </row>
    <row r="232" spans="1:79" ht="15" x14ac:dyDescent="0.25">
      <c r="A232">
        <v>392</v>
      </c>
      <c r="B232" t="s">
        <v>3523</v>
      </c>
      <c r="C232" t="s">
        <v>3524</v>
      </c>
      <c r="D232" t="s">
        <v>3525</v>
      </c>
      <c r="E232">
        <v>5</v>
      </c>
      <c r="F232" t="s">
        <v>3019</v>
      </c>
      <c r="G232" t="s">
        <v>3049</v>
      </c>
      <c r="H232" t="s">
        <v>3050</v>
      </c>
      <c r="I232" t="s">
        <v>3051</v>
      </c>
      <c r="J232" t="s">
        <v>3526</v>
      </c>
      <c r="K232" t="s">
        <v>3527</v>
      </c>
      <c r="L232" t="s">
        <v>3353</v>
      </c>
      <c r="M232">
        <v>2.833915233612061</v>
      </c>
      <c r="N232" t="s">
        <v>6</v>
      </c>
      <c r="O232" t="s">
        <v>5</v>
      </c>
      <c r="P232" t="s">
        <v>6</v>
      </c>
      <c r="Q232" t="s">
        <v>5</v>
      </c>
      <c r="R232" t="s">
        <v>5</v>
      </c>
      <c r="S232" t="s">
        <v>3528</v>
      </c>
      <c r="T232" t="s">
        <v>3528</v>
      </c>
      <c r="U232" t="s">
        <v>6</v>
      </c>
      <c r="V232" t="s">
        <v>85</v>
      </c>
      <c r="W232">
        <v>500000</v>
      </c>
      <c r="X232">
        <v>100000</v>
      </c>
      <c r="Y232" t="s">
        <v>6</v>
      </c>
      <c r="Z232"/>
      <c r="AA232"/>
      <c r="AB232">
        <v>7.7168576419353485E-2</v>
      </c>
      <c r="AC232">
        <v>1.057922001928091E-2</v>
      </c>
      <c r="AD232">
        <v>0.17145057022571561</v>
      </c>
      <c r="AE232">
        <v>1</v>
      </c>
      <c r="AF232">
        <v>0</v>
      </c>
      <c r="AG232">
        <v>1</v>
      </c>
      <c r="AH232">
        <v>0</v>
      </c>
      <c r="AI232">
        <v>0</v>
      </c>
      <c r="AJ232">
        <v>0</v>
      </c>
      <c r="AK232">
        <v>0</v>
      </c>
      <c r="AL232">
        <v>0</v>
      </c>
      <c r="AM232">
        <v>0</v>
      </c>
      <c r="AN232">
        <v>0</v>
      </c>
      <c r="AO232">
        <v>0.44660305976867681</v>
      </c>
      <c r="AP232"/>
      <c r="AQ232"/>
      <c r="AR232"/>
      <c r="AS232"/>
      <c r="AT232"/>
      <c r="AU232"/>
      <c r="AV232"/>
      <c r="AW232"/>
      <c r="AX232"/>
      <c r="AY232"/>
      <c r="AZ232"/>
      <c r="BA232"/>
      <c r="BB232"/>
      <c r="BC232"/>
      <c r="BD232"/>
      <c r="BE232"/>
      <c r="BF232"/>
      <c r="BG232"/>
      <c r="BH232" t="s">
        <v>5</v>
      </c>
      <c r="BI232"/>
      <c r="BJ232"/>
      <c r="BK232" t="s">
        <v>5</v>
      </c>
      <c r="BL232"/>
      <c r="BM232">
        <v>0</v>
      </c>
      <c r="BN232"/>
      <c r="BO232" t="s">
        <v>6</v>
      </c>
      <c r="BP232" t="s">
        <v>2774</v>
      </c>
      <c r="BQ232" t="s">
        <v>2774</v>
      </c>
      <c r="BR232" t="s">
        <v>2774</v>
      </c>
      <c r="BS232"/>
      <c r="BT232" t="s">
        <v>6</v>
      </c>
      <c r="BU232" t="s">
        <v>2774</v>
      </c>
      <c r="BV232" t="s">
        <v>2774</v>
      </c>
      <c r="BW232" t="s">
        <v>2774</v>
      </c>
      <c r="BX232"/>
      <c r="BY232" t="s">
        <v>6</v>
      </c>
      <c r="BZ232" t="s">
        <v>3026</v>
      </c>
      <c r="CA232" t="s">
        <v>2774</v>
      </c>
    </row>
    <row r="233" spans="1:79" ht="15" x14ac:dyDescent="0.25">
      <c r="A233">
        <v>393</v>
      </c>
      <c r="B233" t="s">
        <v>3529</v>
      </c>
      <c r="C233" t="s">
        <v>3530</v>
      </c>
      <c r="D233" t="s">
        <v>3531</v>
      </c>
      <c r="E233">
        <v>5</v>
      </c>
      <c r="F233" t="s">
        <v>3019</v>
      </c>
      <c r="G233" t="s">
        <v>3238</v>
      </c>
      <c r="H233" t="s">
        <v>3239</v>
      </c>
      <c r="I233" t="s">
        <v>3532</v>
      </c>
      <c r="J233" t="s">
        <v>3533</v>
      </c>
      <c r="K233" t="s">
        <v>3534</v>
      </c>
      <c r="L233" t="s">
        <v>3035</v>
      </c>
      <c r="M233">
        <v>5.1556692123413086</v>
      </c>
      <c r="N233" t="s">
        <v>6</v>
      </c>
      <c r="O233" t="s">
        <v>5</v>
      </c>
      <c r="P233" t="s">
        <v>6</v>
      </c>
      <c r="Q233" t="s">
        <v>5</v>
      </c>
      <c r="R233" t="s">
        <v>5</v>
      </c>
      <c r="S233" t="s">
        <v>3535</v>
      </c>
      <c r="T233" t="s">
        <v>3536</v>
      </c>
      <c r="U233" t="s">
        <v>6</v>
      </c>
      <c r="V233" t="s">
        <v>85</v>
      </c>
      <c r="W233">
        <v>1000000</v>
      </c>
      <c r="X233">
        <v>100000</v>
      </c>
      <c r="Y233" t="s">
        <v>6</v>
      </c>
      <c r="Z233"/>
      <c r="AA233"/>
      <c r="AB233">
        <v>0.88479453325271606</v>
      </c>
      <c r="AC233">
        <v>6.0528259724378593E-2</v>
      </c>
      <c r="AD233">
        <v>0.18653030693531039</v>
      </c>
      <c r="AE233">
        <v>34</v>
      </c>
      <c r="AF233">
        <v>10</v>
      </c>
      <c r="AG233">
        <v>17</v>
      </c>
      <c r="AH233">
        <v>97</v>
      </c>
      <c r="AI233">
        <v>74</v>
      </c>
      <c r="AJ233">
        <v>114</v>
      </c>
      <c r="AK233">
        <v>0</v>
      </c>
      <c r="AL233">
        <v>0</v>
      </c>
      <c r="AM233">
        <v>1</v>
      </c>
      <c r="AN233">
        <v>0</v>
      </c>
      <c r="AO233">
        <v>1.999566316604614</v>
      </c>
      <c r="AP233"/>
      <c r="AQ233"/>
      <c r="AR233"/>
      <c r="AS233"/>
      <c r="AT233"/>
      <c r="AU233"/>
      <c r="AV233"/>
      <c r="AW233"/>
      <c r="AX233"/>
      <c r="AY233"/>
      <c r="AZ233"/>
      <c r="BA233"/>
      <c r="BB233"/>
      <c r="BC233"/>
      <c r="BD233"/>
      <c r="BE233"/>
      <c r="BF233"/>
      <c r="BG233"/>
      <c r="BH233" t="s">
        <v>5</v>
      </c>
      <c r="BI233"/>
      <c r="BJ233"/>
      <c r="BK233" t="s">
        <v>5</v>
      </c>
      <c r="BL233"/>
      <c r="BM233">
        <v>0</v>
      </c>
      <c r="BN233"/>
      <c r="BO233" t="s">
        <v>5</v>
      </c>
      <c r="BP233" t="s">
        <v>2774</v>
      </c>
      <c r="BQ233" t="s">
        <v>2774</v>
      </c>
      <c r="BR233" t="s">
        <v>2774</v>
      </c>
      <c r="BS233"/>
      <c r="BT233" t="s">
        <v>6</v>
      </c>
      <c r="BU233" t="s">
        <v>2774</v>
      </c>
      <c r="BV233" t="s">
        <v>2774</v>
      </c>
      <c r="BW233" t="s">
        <v>2774</v>
      </c>
      <c r="BX233"/>
      <c r="BY233" t="s">
        <v>6</v>
      </c>
      <c r="BZ233" t="s">
        <v>3026</v>
      </c>
      <c r="CA233" t="s">
        <v>2774</v>
      </c>
    </row>
    <row r="234" spans="1:79" ht="15" x14ac:dyDescent="0.25">
      <c r="A234">
        <v>394</v>
      </c>
      <c r="B234" t="s">
        <v>3537</v>
      </c>
      <c r="C234" t="s">
        <v>3538</v>
      </c>
      <c r="D234" t="s">
        <v>3539</v>
      </c>
      <c r="E234">
        <v>5</v>
      </c>
      <c r="F234" t="s">
        <v>3019</v>
      </c>
      <c r="G234" t="s">
        <v>1897</v>
      </c>
      <c r="H234" t="s">
        <v>2981</v>
      </c>
      <c r="I234" t="s">
        <v>3540</v>
      </c>
      <c r="J234" t="s">
        <v>3541</v>
      </c>
      <c r="K234" t="s">
        <v>3542</v>
      </c>
      <c r="L234" t="s">
        <v>3353</v>
      </c>
      <c r="M234">
        <v>6.7654733657836914</v>
      </c>
      <c r="N234" t="s">
        <v>6</v>
      </c>
      <c r="O234" t="s">
        <v>5</v>
      </c>
      <c r="P234" t="s">
        <v>6</v>
      </c>
      <c r="Q234" t="s">
        <v>5</v>
      </c>
      <c r="R234" t="s">
        <v>5</v>
      </c>
      <c r="S234" t="s">
        <v>3543</v>
      </c>
      <c r="T234" t="s">
        <v>3543</v>
      </c>
      <c r="U234" t="s">
        <v>6</v>
      </c>
      <c r="V234" t="s">
        <v>85</v>
      </c>
      <c r="W234">
        <v>2000000</v>
      </c>
      <c r="X234">
        <v>100000</v>
      </c>
      <c r="Y234" t="s">
        <v>5</v>
      </c>
      <c r="Z234"/>
      <c r="AA234"/>
      <c r="AB234">
        <v>0.4859829843044281</v>
      </c>
      <c r="AC234">
        <v>0.1133221164345741</v>
      </c>
      <c r="AD234">
        <v>0.41038340330123901</v>
      </c>
      <c r="AE234">
        <v>14</v>
      </c>
      <c r="AF234">
        <v>16</v>
      </c>
      <c r="AG234">
        <v>10</v>
      </c>
      <c r="AH234">
        <v>19</v>
      </c>
      <c r="AI234">
        <v>31</v>
      </c>
      <c r="AJ234">
        <v>42</v>
      </c>
      <c r="AK234">
        <v>0</v>
      </c>
      <c r="AL234">
        <v>2</v>
      </c>
      <c r="AM234">
        <v>2</v>
      </c>
      <c r="AN234">
        <v>2</v>
      </c>
      <c r="AO234">
        <v>1.7737411260604861</v>
      </c>
      <c r="AP234"/>
      <c r="AQ234"/>
      <c r="AR234"/>
      <c r="AS234"/>
      <c r="AT234"/>
      <c r="AU234"/>
      <c r="AV234"/>
      <c r="AW234"/>
      <c r="AX234"/>
      <c r="AY234"/>
      <c r="AZ234"/>
      <c r="BA234"/>
      <c r="BB234"/>
      <c r="BC234"/>
      <c r="BD234"/>
      <c r="BE234"/>
      <c r="BF234"/>
      <c r="BG234"/>
      <c r="BH234" t="s">
        <v>5</v>
      </c>
      <c r="BI234"/>
      <c r="BJ234"/>
      <c r="BK234" t="s">
        <v>5</v>
      </c>
      <c r="BL234"/>
      <c r="BM234">
        <v>0</v>
      </c>
      <c r="BN234"/>
      <c r="BO234" t="s">
        <v>5</v>
      </c>
      <c r="BP234" t="s">
        <v>2774</v>
      </c>
      <c r="BQ234" t="s">
        <v>2774</v>
      </c>
      <c r="BR234" t="s">
        <v>2774</v>
      </c>
      <c r="BS234"/>
      <c r="BT234" t="s">
        <v>6</v>
      </c>
      <c r="BU234" t="s">
        <v>2774</v>
      </c>
      <c r="BV234" t="s">
        <v>2774</v>
      </c>
      <c r="BW234" t="s">
        <v>2774</v>
      </c>
      <c r="BX234"/>
      <c r="BY234" t="s">
        <v>6</v>
      </c>
      <c r="BZ234" t="s">
        <v>3026</v>
      </c>
      <c r="CA234" t="s">
        <v>2774</v>
      </c>
    </row>
    <row r="235" spans="1:79" ht="15" x14ac:dyDescent="0.25">
      <c r="A235">
        <v>395</v>
      </c>
      <c r="B235" t="s">
        <v>3544</v>
      </c>
      <c r="C235" t="s">
        <v>3545</v>
      </c>
      <c r="D235" t="s">
        <v>3546</v>
      </c>
      <c r="E235">
        <v>5</v>
      </c>
      <c r="F235" t="s">
        <v>3019</v>
      </c>
      <c r="G235" t="s">
        <v>2894</v>
      </c>
      <c r="H235" t="s">
        <v>3286</v>
      </c>
      <c r="I235" t="s">
        <v>3547</v>
      </c>
      <c r="J235" t="s">
        <v>3548</v>
      </c>
      <c r="K235" t="s">
        <v>3549</v>
      </c>
      <c r="L235" t="s">
        <v>3070</v>
      </c>
      <c r="M235">
        <v>56.200439453125</v>
      </c>
      <c r="N235" t="s">
        <v>6</v>
      </c>
      <c r="O235" t="s">
        <v>5</v>
      </c>
      <c r="P235" t="s">
        <v>6</v>
      </c>
      <c r="Q235" t="s">
        <v>5</v>
      </c>
      <c r="R235" t="s">
        <v>5</v>
      </c>
      <c r="S235" t="s">
        <v>3550</v>
      </c>
      <c r="T235" t="s">
        <v>3550</v>
      </c>
      <c r="U235" t="s">
        <v>6</v>
      </c>
      <c r="V235" t="s">
        <v>85</v>
      </c>
      <c r="W235">
        <v>1500000</v>
      </c>
      <c r="X235">
        <v>200000</v>
      </c>
      <c r="Y235" t="s">
        <v>6</v>
      </c>
      <c r="Z235"/>
      <c r="AA235"/>
      <c r="AB235">
        <v>4.9811592102050781</v>
      </c>
      <c r="AC235">
        <v>0.50830751657485962</v>
      </c>
      <c r="AD235">
        <v>2.371935367584229</v>
      </c>
      <c r="AE235">
        <v>1042</v>
      </c>
      <c r="AF235">
        <v>257</v>
      </c>
      <c r="AG235">
        <v>755</v>
      </c>
      <c r="AH235">
        <v>5666</v>
      </c>
      <c r="AI235">
        <v>2658</v>
      </c>
      <c r="AJ235">
        <v>7482</v>
      </c>
      <c r="AK235">
        <v>72</v>
      </c>
      <c r="AL235">
        <v>31</v>
      </c>
      <c r="AM235">
        <v>23</v>
      </c>
      <c r="AN235">
        <v>31</v>
      </c>
      <c r="AO235">
        <v>3.937710046768188</v>
      </c>
      <c r="AP235"/>
      <c r="AQ235"/>
      <c r="AR235"/>
      <c r="AS235"/>
      <c r="AT235"/>
      <c r="AU235"/>
      <c r="AV235"/>
      <c r="AW235"/>
      <c r="AX235"/>
      <c r="AY235"/>
      <c r="AZ235"/>
      <c r="BA235"/>
      <c r="BB235"/>
      <c r="BC235"/>
      <c r="BD235"/>
      <c r="BE235"/>
      <c r="BF235"/>
      <c r="BG235"/>
      <c r="BH235" t="s">
        <v>5</v>
      </c>
      <c r="BI235"/>
      <c r="BJ235"/>
      <c r="BK235" t="s">
        <v>5</v>
      </c>
      <c r="BL235"/>
      <c r="BM235">
        <v>0</v>
      </c>
      <c r="BN235"/>
      <c r="BO235" t="s">
        <v>6</v>
      </c>
      <c r="BP235" t="s">
        <v>2774</v>
      </c>
      <c r="BQ235" t="s">
        <v>2774</v>
      </c>
      <c r="BR235" t="s">
        <v>2774</v>
      </c>
      <c r="BS235"/>
      <c r="BT235" t="s">
        <v>6</v>
      </c>
      <c r="BU235" t="s">
        <v>2774</v>
      </c>
      <c r="BV235" t="s">
        <v>2774</v>
      </c>
      <c r="BW235" t="s">
        <v>2774</v>
      </c>
      <c r="BX235"/>
      <c r="BY235" t="s">
        <v>6</v>
      </c>
      <c r="BZ235" t="s">
        <v>3026</v>
      </c>
      <c r="CA235" t="s">
        <v>2774</v>
      </c>
    </row>
    <row r="236" spans="1:79" ht="15" x14ac:dyDescent="0.25">
      <c r="A236">
        <v>396</v>
      </c>
      <c r="B236" t="s">
        <v>3551</v>
      </c>
      <c r="C236" t="s">
        <v>3552</v>
      </c>
      <c r="D236" t="s">
        <v>3485</v>
      </c>
      <c r="E236">
        <v>5</v>
      </c>
      <c r="F236" t="s">
        <v>3019</v>
      </c>
      <c r="G236" t="s">
        <v>1897</v>
      </c>
      <c r="H236" t="s">
        <v>2981</v>
      </c>
      <c r="I236" t="s">
        <v>3329</v>
      </c>
      <c r="J236" t="s">
        <v>3330</v>
      </c>
      <c r="K236" t="s">
        <v>3331</v>
      </c>
      <c r="L236" t="s">
        <v>3353</v>
      </c>
      <c r="M236">
        <v>2.4749705791473389</v>
      </c>
      <c r="N236" t="s">
        <v>6</v>
      </c>
      <c r="O236" t="s">
        <v>5</v>
      </c>
      <c r="P236" t="s">
        <v>6</v>
      </c>
      <c r="Q236" t="s">
        <v>5</v>
      </c>
      <c r="R236" t="s">
        <v>5</v>
      </c>
      <c r="S236" t="s">
        <v>3332</v>
      </c>
      <c r="T236" t="s">
        <v>3332</v>
      </c>
      <c r="U236" t="s">
        <v>6</v>
      </c>
      <c r="V236" t="s">
        <v>85</v>
      </c>
      <c r="W236">
        <v>1000000</v>
      </c>
      <c r="X236">
        <v>100000</v>
      </c>
      <c r="Y236" t="s">
        <v>6</v>
      </c>
      <c r="Z236"/>
      <c r="AA236"/>
      <c r="AB236">
        <v>0.2360410541296005</v>
      </c>
      <c r="AC236">
        <v>1.546739041805267E-2</v>
      </c>
      <c r="AD236">
        <v>0.15368993580341339</v>
      </c>
      <c r="AE236">
        <v>0</v>
      </c>
      <c r="AF236">
        <v>0</v>
      </c>
      <c r="AG236">
        <v>0</v>
      </c>
      <c r="AH236">
        <v>0</v>
      </c>
      <c r="AI236">
        <v>0</v>
      </c>
      <c r="AJ236">
        <v>0</v>
      </c>
      <c r="AK236">
        <v>0</v>
      </c>
      <c r="AL236">
        <v>0</v>
      </c>
      <c r="AM236">
        <v>0</v>
      </c>
      <c r="AN236">
        <v>0</v>
      </c>
      <c r="AO236">
        <v>0.17298674583435061</v>
      </c>
      <c r="AP236"/>
      <c r="AQ236"/>
      <c r="AR236"/>
      <c r="AS236"/>
      <c r="AT236"/>
      <c r="AU236"/>
      <c r="AV236"/>
      <c r="AW236"/>
      <c r="AX236"/>
      <c r="AY236"/>
      <c r="AZ236"/>
      <c r="BA236"/>
      <c r="BB236"/>
      <c r="BC236"/>
      <c r="BD236"/>
      <c r="BE236"/>
      <c r="BF236"/>
      <c r="BG236"/>
      <c r="BH236" t="s">
        <v>5</v>
      </c>
      <c r="BI236"/>
      <c r="BJ236"/>
      <c r="BK236" t="s">
        <v>5</v>
      </c>
      <c r="BL236"/>
      <c r="BM236">
        <v>0</v>
      </c>
      <c r="BN236"/>
      <c r="BO236" t="s">
        <v>6</v>
      </c>
      <c r="BP236" t="s">
        <v>2774</v>
      </c>
      <c r="BQ236" t="s">
        <v>2774</v>
      </c>
      <c r="BR236" t="s">
        <v>2774</v>
      </c>
      <c r="BS236"/>
      <c r="BT236" t="s">
        <v>6</v>
      </c>
      <c r="BU236" t="s">
        <v>2774</v>
      </c>
      <c r="BV236" t="s">
        <v>2774</v>
      </c>
      <c r="BW236" t="s">
        <v>2774</v>
      </c>
      <c r="BX236"/>
      <c r="BY236" t="s">
        <v>6</v>
      </c>
      <c r="BZ236" t="s">
        <v>3026</v>
      </c>
      <c r="CA236" t="s">
        <v>2774</v>
      </c>
    </row>
    <row r="237" spans="1:79" ht="15" x14ac:dyDescent="0.25">
      <c r="A237">
        <v>398</v>
      </c>
      <c r="B237" t="s">
        <v>3556</v>
      </c>
      <c r="C237" t="s">
        <v>3557</v>
      </c>
      <c r="D237" t="s">
        <v>3558</v>
      </c>
      <c r="E237">
        <v>5</v>
      </c>
      <c r="F237" t="s">
        <v>3019</v>
      </c>
      <c r="G237" t="s">
        <v>1896</v>
      </c>
      <c r="H237" t="s">
        <v>3050</v>
      </c>
      <c r="I237" t="s">
        <v>3344</v>
      </c>
      <c r="J237" t="s">
        <v>3345</v>
      </c>
      <c r="K237" t="s">
        <v>3346</v>
      </c>
      <c r="L237" t="s">
        <v>3204</v>
      </c>
      <c r="M237">
        <v>0.63485258817672729</v>
      </c>
      <c r="N237" t="s">
        <v>6</v>
      </c>
      <c r="O237" t="s">
        <v>5</v>
      </c>
      <c r="P237" t="s">
        <v>6</v>
      </c>
      <c r="Q237" t="s">
        <v>5</v>
      </c>
      <c r="R237" t="s">
        <v>5</v>
      </c>
      <c r="S237" t="s">
        <v>3347</v>
      </c>
      <c r="T237" t="s">
        <v>3347</v>
      </c>
      <c r="U237" t="s">
        <v>6</v>
      </c>
      <c r="V237" t="s">
        <v>85</v>
      </c>
      <c r="W237">
        <v>750000</v>
      </c>
      <c r="X237">
        <v>100000</v>
      </c>
      <c r="Y237" t="s">
        <v>6</v>
      </c>
      <c r="Z237"/>
      <c r="AA237"/>
      <c r="AB237">
        <v>2.656619064509869E-2</v>
      </c>
      <c r="AC237">
        <v>2.387569984421134E-3</v>
      </c>
      <c r="AD237">
        <v>8.6294598877429962E-3</v>
      </c>
      <c r="AE237">
        <v>3</v>
      </c>
      <c r="AF237">
        <v>0</v>
      </c>
      <c r="AG237">
        <v>3</v>
      </c>
      <c r="AH237">
        <v>1</v>
      </c>
      <c r="AI237">
        <v>2</v>
      </c>
      <c r="AJ237">
        <v>2</v>
      </c>
      <c r="AK237">
        <v>0</v>
      </c>
      <c r="AL237">
        <v>0</v>
      </c>
      <c r="AM237">
        <v>0</v>
      </c>
      <c r="AN237">
        <v>0</v>
      </c>
      <c r="AO237">
        <v>0</v>
      </c>
      <c r="AP237"/>
      <c r="AQ237"/>
      <c r="AR237"/>
      <c r="AS237"/>
      <c r="AT237"/>
      <c r="AU237"/>
      <c r="AV237"/>
      <c r="AW237"/>
      <c r="AX237"/>
      <c r="AY237"/>
      <c r="AZ237"/>
      <c r="BA237"/>
      <c r="BB237"/>
      <c r="BC237"/>
      <c r="BD237"/>
      <c r="BE237"/>
      <c r="BF237"/>
      <c r="BG237"/>
      <c r="BH237" t="s">
        <v>5</v>
      </c>
      <c r="BI237"/>
      <c r="BJ237"/>
      <c r="BK237" t="s">
        <v>5</v>
      </c>
      <c r="BL237"/>
      <c r="BM237">
        <v>0</v>
      </c>
      <c r="BN237"/>
      <c r="BO237" t="s">
        <v>6</v>
      </c>
      <c r="BP237" t="s">
        <v>2774</v>
      </c>
      <c r="BQ237" t="s">
        <v>2774</v>
      </c>
      <c r="BR237" t="s">
        <v>2774</v>
      </c>
      <c r="BS237"/>
      <c r="BT237" t="s">
        <v>6</v>
      </c>
      <c r="BU237" t="s">
        <v>2774</v>
      </c>
      <c r="BV237" t="s">
        <v>2774</v>
      </c>
      <c r="BW237" t="s">
        <v>2774</v>
      </c>
      <c r="BX237"/>
      <c r="BY237" t="s">
        <v>6</v>
      </c>
      <c r="BZ237" t="s">
        <v>3026</v>
      </c>
      <c r="CA237" t="s">
        <v>2774</v>
      </c>
    </row>
    <row r="238" spans="1:79" ht="15" x14ac:dyDescent="0.25">
      <c r="A238">
        <v>399</v>
      </c>
      <c r="B238" t="s">
        <v>3559</v>
      </c>
      <c r="C238" t="s">
        <v>3560</v>
      </c>
      <c r="D238" t="s">
        <v>3561</v>
      </c>
      <c r="E238">
        <v>5</v>
      </c>
      <c r="F238" t="s">
        <v>3019</v>
      </c>
      <c r="G238" t="s">
        <v>3562</v>
      </c>
      <c r="H238" t="s">
        <v>3563</v>
      </c>
      <c r="I238" t="s">
        <v>3564</v>
      </c>
      <c r="J238" t="s">
        <v>3565</v>
      </c>
      <c r="K238" t="s">
        <v>3566</v>
      </c>
      <c r="L238" t="s">
        <v>3204</v>
      </c>
      <c r="M238">
        <v>3.9699583053588872</v>
      </c>
      <c r="N238" t="s">
        <v>6</v>
      </c>
      <c r="O238" t="s">
        <v>5</v>
      </c>
      <c r="P238" t="s">
        <v>5</v>
      </c>
      <c r="Q238" t="s">
        <v>5</v>
      </c>
      <c r="R238" t="s">
        <v>6</v>
      </c>
      <c r="S238" t="s">
        <v>3567</v>
      </c>
      <c r="T238" t="s">
        <v>3567</v>
      </c>
      <c r="U238" t="s">
        <v>6</v>
      </c>
      <c r="V238" t="s">
        <v>85</v>
      </c>
      <c r="W238">
        <v>1500000</v>
      </c>
      <c r="X238">
        <v>100000</v>
      </c>
      <c r="Y238" t="s">
        <v>6</v>
      </c>
      <c r="Z238"/>
      <c r="AA238"/>
      <c r="AB238">
        <v>0.63839852809906006</v>
      </c>
      <c r="AC238">
        <v>0.45848017930984503</v>
      </c>
      <c r="AD238">
        <v>0.13193340599536901</v>
      </c>
      <c r="AE238">
        <v>3</v>
      </c>
      <c r="AF238">
        <v>16</v>
      </c>
      <c r="AG238">
        <v>2</v>
      </c>
      <c r="AH238">
        <v>1</v>
      </c>
      <c r="AI238">
        <v>2</v>
      </c>
      <c r="AJ238">
        <v>2</v>
      </c>
      <c r="AK238">
        <v>0</v>
      </c>
      <c r="AL238">
        <v>0</v>
      </c>
      <c r="AM238">
        <v>1</v>
      </c>
      <c r="AN238">
        <v>0</v>
      </c>
      <c r="AO238">
        <v>4.4087089598178857E-2</v>
      </c>
      <c r="AP238"/>
      <c r="AQ238"/>
      <c r="AR238"/>
      <c r="AS238"/>
      <c r="AT238"/>
      <c r="AU238"/>
      <c r="AV238"/>
      <c r="AW238"/>
      <c r="AX238"/>
      <c r="AY238"/>
      <c r="AZ238"/>
      <c r="BA238"/>
      <c r="BB238"/>
      <c r="BC238"/>
      <c r="BD238"/>
      <c r="BE238"/>
      <c r="BF238"/>
      <c r="BG238"/>
      <c r="BH238" t="s">
        <v>5</v>
      </c>
      <c r="BI238"/>
      <c r="BJ238"/>
      <c r="BK238" t="s">
        <v>5</v>
      </c>
      <c r="BL238"/>
      <c r="BM238">
        <v>0</v>
      </c>
      <c r="BN238"/>
      <c r="BO238" t="s">
        <v>6</v>
      </c>
      <c r="BP238" t="s">
        <v>2774</v>
      </c>
      <c r="BQ238" t="s">
        <v>2774</v>
      </c>
      <c r="BR238" t="s">
        <v>2774</v>
      </c>
      <c r="BS238"/>
      <c r="BT238" t="s">
        <v>6</v>
      </c>
      <c r="BU238" t="s">
        <v>2774</v>
      </c>
      <c r="BV238" t="s">
        <v>2774</v>
      </c>
      <c r="BW238" t="s">
        <v>2774</v>
      </c>
      <c r="BX238"/>
      <c r="BY238" t="s">
        <v>6</v>
      </c>
      <c r="BZ238" t="s">
        <v>3026</v>
      </c>
      <c r="CA238" t="s">
        <v>2774</v>
      </c>
    </row>
    <row r="239" spans="1:79" ht="15" x14ac:dyDescent="0.25">
      <c r="A239">
        <v>400</v>
      </c>
      <c r="B239" t="s">
        <v>3568</v>
      </c>
      <c r="C239" t="s">
        <v>3569</v>
      </c>
      <c r="D239" t="s">
        <v>3570</v>
      </c>
      <c r="E239">
        <v>5</v>
      </c>
      <c r="F239" t="s">
        <v>3019</v>
      </c>
      <c r="G239" t="s">
        <v>3562</v>
      </c>
      <c r="H239" t="s">
        <v>3563</v>
      </c>
      <c r="I239" t="s">
        <v>3564</v>
      </c>
      <c r="J239" t="s">
        <v>3565</v>
      </c>
      <c r="K239" t="s">
        <v>3566</v>
      </c>
      <c r="L239" t="s">
        <v>3070</v>
      </c>
      <c r="M239">
        <v>3.9699583053588872</v>
      </c>
      <c r="N239" t="s">
        <v>6</v>
      </c>
      <c r="O239" t="s">
        <v>5</v>
      </c>
      <c r="P239" t="s">
        <v>5</v>
      </c>
      <c r="Q239" t="s">
        <v>5</v>
      </c>
      <c r="R239" t="s">
        <v>6</v>
      </c>
      <c r="S239" t="s">
        <v>3567</v>
      </c>
      <c r="T239" t="s">
        <v>3567</v>
      </c>
      <c r="U239" t="s">
        <v>6</v>
      </c>
      <c r="V239" t="s">
        <v>98</v>
      </c>
      <c r="W239">
        <v>6000000</v>
      </c>
      <c r="X239">
        <v>60000</v>
      </c>
      <c r="Y239" t="s">
        <v>6</v>
      </c>
      <c r="Z239"/>
      <c r="AA239"/>
      <c r="AB239">
        <v>0.63839852809906006</v>
      </c>
      <c r="AC239">
        <v>0.45848017930984503</v>
      </c>
      <c r="AD239">
        <v>0.13193340599536901</v>
      </c>
      <c r="AE239">
        <v>3</v>
      </c>
      <c r="AF239">
        <v>16</v>
      </c>
      <c r="AG239">
        <v>2</v>
      </c>
      <c r="AH239">
        <v>1</v>
      </c>
      <c r="AI239">
        <v>2</v>
      </c>
      <c r="AJ239">
        <v>2</v>
      </c>
      <c r="AK239">
        <v>0</v>
      </c>
      <c r="AL239">
        <v>0</v>
      </c>
      <c r="AM239">
        <v>1</v>
      </c>
      <c r="AN239">
        <v>0</v>
      </c>
      <c r="AO239">
        <v>4.4087089598178857E-2</v>
      </c>
      <c r="AP239"/>
      <c r="AQ239"/>
      <c r="AR239"/>
      <c r="AS239"/>
      <c r="AT239"/>
      <c r="AU239"/>
      <c r="AV239"/>
      <c r="AW239"/>
      <c r="AX239"/>
      <c r="AY239"/>
      <c r="AZ239"/>
      <c r="BA239"/>
      <c r="BB239"/>
      <c r="BC239"/>
      <c r="BD239"/>
      <c r="BE239"/>
      <c r="BF239"/>
      <c r="BG239"/>
      <c r="BH239" t="s">
        <v>5</v>
      </c>
      <c r="BI239"/>
      <c r="BJ239"/>
      <c r="BK239" t="s">
        <v>5</v>
      </c>
      <c r="BL239"/>
      <c r="BM239">
        <v>100</v>
      </c>
      <c r="BN239"/>
      <c r="BO239" t="s">
        <v>6</v>
      </c>
      <c r="BP239" t="s">
        <v>2774</v>
      </c>
      <c r="BQ239" t="s">
        <v>2774</v>
      </c>
      <c r="BR239" t="s">
        <v>2774</v>
      </c>
      <c r="BS239"/>
      <c r="BT239" t="s">
        <v>6</v>
      </c>
      <c r="BU239" t="s">
        <v>2774</v>
      </c>
      <c r="BV239" t="s">
        <v>2774</v>
      </c>
      <c r="BW239" t="s">
        <v>2774</v>
      </c>
      <c r="BX239"/>
      <c r="BY239" t="s">
        <v>6</v>
      </c>
      <c r="BZ239" t="s">
        <v>3026</v>
      </c>
      <c r="CA239" t="s">
        <v>2774</v>
      </c>
    </row>
    <row r="240" spans="1:79" ht="15" x14ac:dyDescent="0.25">
      <c r="A240">
        <v>401</v>
      </c>
      <c r="B240" t="s">
        <v>3571</v>
      </c>
      <c r="C240" t="s">
        <v>3572</v>
      </c>
      <c r="D240" t="s">
        <v>3385</v>
      </c>
      <c r="E240">
        <v>5</v>
      </c>
      <c r="F240" t="s">
        <v>3019</v>
      </c>
      <c r="G240" t="s">
        <v>3562</v>
      </c>
      <c r="H240" t="s">
        <v>3563</v>
      </c>
      <c r="I240" t="s">
        <v>3564</v>
      </c>
      <c r="J240" t="s">
        <v>3565</v>
      </c>
      <c r="K240" t="s">
        <v>3566</v>
      </c>
      <c r="L240" t="s">
        <v>3070</v>
      </c>
      <c r="M240">
        <v>3.9684593677520752</v>
      </c>
      <c r="N240" t="s">
        <v>6</v>
      </c>
      <c r="O240" t="s">
        <v>5</v>
      </c>
      <c r="P240" t="s">
        <v>5</v>
      </c>
      <c r="Q240" t="s">
        <v>5</v>
      </c>
      <c r="R240" t="s">
        <v>6</v>
      </c>
      <c r="S240" t="s">
        <v>3567</v>
      </c>
      <c r="T240" t="s">
        <v>3567</v>
      </c>
      <c r="U240" t="s">
        <v>6</v>
      </c>
      <c r="V240" t="s">
        <v>85</v>
      </c>
      <c r="W240">
        <v>2000000</v>
      </c>
      <c r="X240">
        <v>100000</v>
      </c>
      <c r="Y240" t="s">
        <v>6</v>
      </c>
      <c r="Z240"/>
      <c r="AA240"/>
      <c r="AB240">
        <v>0.63839852809906006</v>
      </c>
      <c r="AC240">
        <v>0.45848017930984503</v>
      </c>
      <c r="AD240">
        <v>0.13193340599536901</v>
      </c>
      <c r="AE240">
        <v>3</v>
      </c>
      <c r="AF240">
        <v>16</v>
      </c>
      <c r="AG240">
        <v>2</v>
      </c>
      <c r="AH240">
        <v>1</v>
      </c>
      <c r="AI240">
        <v>2</v>
      </c>
      <c r="AJ240">
        <v>2</v>
      </c>
      <c r="AK240">
        <v>0</v>
      </c>
      <c r="AL240">
        <v>0</v>
      </c>
      <c r="AM240">
        <v>1</v>
      </c>
      <c r="AN240">
        <v>0</v>
      </c>
      <c r="AO240">
        <v>4.4087089598178857E-2</v>
      </c>
      <c r="AP240"/>
      <c r="AQ240"/>
      <c r="AR240"/>
      <c r="AS240"/>
      <c r="AT240"/>
      <c r="AU240"/>
      <c r="AV240"/>
      <c r="AW240"/>
      <c r="AX240"/>
      <c r="AY240"/>
      <c r="AZ240"/>
      <c r="BA240"/>
      <c r="BB240"/>
      <c r="BC240"/>
      <c r="BD240"/>
      <c r="BE240"/>
      <c r="BF240"/>
      <c r="BG240"/>
      <c r="BH240" t="s">
        <v>5</v>
      </c>
      <c r="BI240"/>
      <c r="BJ240"/>
      <c r="BK240" t="s">
        <v>5</v>
      </c>
      <c r="BL240"/>
      <c r="BM240">
        <v>0</v>
      </c>
      <c r="BN240"/>
      <c r="BO240" t="s">
        <v>6</v>
      </c>
      <c r="BP240" t="s">
        <v>2774</v>
      </c>
      <c r="BQ240" t="s">
        <v>2774</v>
      </c>
      <c r="BR240" t="s">
        <v>2774</v>
      </c>
      <c r="BS240"/>
      <c r="BT240" t="s">
        <v>6</v>
      </c>
      <c r="BU240" t="s">
        <v>2774</v>
      </c>
      <c r="BV240" t="s">
        <v>2774</v>
      </c>
      <c r="BW240" t="s">
        <v>2774</v>
      </c>
      <c r="BX240"/>
      <c r="BY240" t="s">
        <v>6</v>
      </c>
      <c r="BZ240" t="s">
        <v>3026</v>
      </c>
      <c r="CA240" t="s">
        <v>2774</v>
      </c>
    </row>
    <row r="241" spans="1:79" ht="15" x14ac:dyDescent="0.25">
      <c r="A241">
        <v>402</v>
      </c>
      <c r="B241" t="s">
        <v>3573</v>
      </c>
      <c r="C241" t="s">
        <v>3574</v>
      </c>
      <c r="D241" t="s">
        <v>3485</v>
      </c>
      <c r="E241">
        <v>5</v>
      </c>
      <c r="F241" t="s">
        <v>3019</v>
      </c>
      <c r="G241" t="s">
        <v>3562</v>
      </c>
      <c r="H241" t="s">
        <v>3563</v>
      </c>
      <c r="I241" t="s">
        <v>3564</v>
      </c>
      <c r="J241" t="s">
        <v>3565</v>
      </c>
      <c r="K241" t="s">
        <v>3566</v>
      </c>
      <c r="L241" t="s">
        <v>3204</v>
      </c>
      <c r="M241">
        <v>3.9699583053588872</v>
      </c>
      <c r="N241" t="s">
        <v>6</v>
      </c>
      <c r="O241" t="s">
        <v>5</v>
      </c>
      <c r="P241" t="s">
        <v>5</v>
      </c>
      <c r="Q241" t="s">
        <v>5</v>
      </c>
      <c r="R241" t="s">
        <v>6</v>
      </c>
      <c r="S241" t="s">
        <v>3567</v>
      </c>
      <c r="T241" t="s">
        <v>3567</v>
      </c>
      <c r="U241" t="s">
        <v>6</v>
      </c>
      <c r="V241" t="s">
        <v>85</v>
      </c>
      <c r="W241">
        <v>3000000</v>
      </c>
      <c r="X241">
        <v>80000</v>
      </c>
      <c r="Y241" t="s">
        <v>6</v>
      </c>
      <c r="Z241"/>
      <c r="AA241"/>
      <c r="AB241">
        <v>0.63839852809906006</v>
      </c>
      <c r="AC241">
        <v>0.45848017930984503</v>
      </c>
      <c r="AD241">
        <v>0.13193340599536901</v>
      </c>
      <c r="AE241">
        <v>3</v>
      </c>
      <c r="AF241">
        <v>16</v>
      </c>
      <c r="AG241">
        <v>2</v>
      </c>
      <c r="AH241">
        <v>1</v>
      </c>
      <c r="AI241">
        <v>2</v>
      </c>
      <c r="AJ241">
        <v>2</v>
      </c>
      <c r="AK241">
        <v>0</v>
      </c>
      <c r="AL241">
        <v>0</v>
      </c>
      <c r="AM241">
        <v>1</v>
      </c>
      <c r="AN241">
        <v>0</v>
      </c>
      <c r="AO241">
        <v>4.4087089598178857E-2</v>
      </c>
      <c r="AP241"/>
      <c r="AQ241"/>
      <c r="AR241"/>
      <c r="AS241"/>
      <c r="AT241"/>
      <c r="AU241"/>
      <c r="AV241"/>
      <c r="AW241"/>
      <c r="AX241"/>
      <c r="AY241"/>
      <c r="AZ241"/>
      <c r="BA241"/>
      <c r="BB241"/>
      <c r="BC241"/>
      <c r="BD241"/>
      <c r="BE241"/>
      <c r="BF241"/>
      <c r="BG241"/>
      <c r="BH241" t="s">
        <v>5</v>
      </c>
      <c r="BI241"/>
      <c r="BJ241"/>
      <c r="BK241" t="s">
        <v>5</v>
      </c>
      <c r="BL241"/>
      <c r="BM241">
        <v>0</v>
      </c>
      <c r="BN241"/>
      <c r="BO241" t="s">
        <v>6</v>
      </c>
      <c r="BP241" t="s">
        <v>2774</v>
      </c>
      <c r="BQ241" t="s">
        <v>2774</v>
      </c>
      <c r="BR241" t="s">
        <v>2774</v>
      </c>
      <c r="BS241"/>
      <c r="BT241" t="s">
        <v>6</v>
      </c>
      <c r="BU241" t="s">
        <v>2774</v>
      </c>
      <c r="BV241" t="s">
        <v>2774</v>
      </c>
      <c r="BW241" t="s">
        <v>2774</v>
      </c>
      <c r="BX241"/>
      <c r="BY241" t="s">
        <v>6</v>
      </c>
      <c r="BZ241" t="s">
        <v>3026</v>
      </c>
      <c r="CA241" t="s">
        <v>2774</v>
      </c>
    </row>
    <row r="242" spans="1:79" ht="15" x14ac:dyDescent="0.25">
      <c r="A242">
        <v>405</v>
      </c>
      <c r="B242" t="s">
        <v>3585</v>
      </c>
      <c r="C242" t="s">
        <v>3586</v>
      </c>
      <c r="D242" t="s">
        <v>3587</v>
      </c>
      <c r="E242">
        <v>5</v>
      </c>
      <c r="F242" t="s">
        <v>3019</v>
      </c>
      <c r="G242" t="s">
        <v>3562</v>
      </c>
      <c r="H242" t="s">
        <v>3580</v>
      </c>
      <c r="I242" t="s">
        <v>3581</v>
      </c>
      <c r="J242" t="s">
        <v>3582</v>
      </c>
      <c r="K242" t="s">
        <v>3583</v>
      </c>
      <c r="L242" t="s">
        <v>3070</v>
      </c>
      <c r="M242">
        <v>13.457290649414061</v>
      </c>
      <c r="N242" t="s">
        <v>6</v>
      </c>
      <c r="O242" t="s">
        <v>5</v>
      </c>
      <c r="P242" t="s">
        <v>5</v>
      </c>
      <c r="Q242" t="s">
        <v>5</v>
      </c>
      <c r="R242" t="s">
        <v>6</v>
      </c>
      <c r="S242" t="s">
        <v>3584</v>
      </c>
      <c r="T242" t="s">
        <v>3584</v>
      </c>
      <c r="U242" t="s">
        <v>6</v>
      </c>
      <c r="V242" t="s">
        <v>98</v>
      </c>
      <c r="W242">
        <v>6000000</v>
      </c>
      <c r="X242">
        <v>90000</v>
      </c>
      <c r="Y242" t="s">
        <v>6</v>
      </c>
      <c r="Z242"/>
      <c r="AA242"/>
      <c r="AB242">
        <v>2.6110367774963379</v>
      </c>
      <c r="AC242">
        <v>1.2883890867233281</v>
      </c>
      <c r="AD242">
        <v>0.55457472801208496</v>
      </c>
      <c r="AE242">
        <v>235</v>
      </c>
      <c r="AF242">
        <v>274</v>
      </c>
      <c r="AG242">
        <v>210</v>
      </c>
      <c r="AH242">
        <v>232</v>
      </c>
      <c r="AI242">
        <v>649</v>
      </c>
      <c r="AJ242">
        <v>658</v>
      </c>
      <c r="AK242">
        <v>0</v>
      </c>
      <c r="AL242">
        <v>1</v>
      </c>
      <c r="AM242">
        <v>4</v>
      </c>
      <c r="AN242">
        <v>1</v>
      </c>
      <c r="AO242">
        <v>22.86903190612793</v>
      </c>
      <c r="AP242"/>
      <c r="AQ242"/>
      <c r="AR242"/>
      <c r="AS242"/>
      <c r="AT242"/>
      <c r="AU242"/>
      <c r="AV242"/>
      <c r="AW242"/>
      <c r="AX242"/>
      <c r="AY242"/>
      <c r="AZ242"/>
      <c r="BA242"/>
      <c r="BB242"/>
      <c r="BC242"/>
      <c r="BD242"/>
      <c r="BE242"/>
      <c r="BF242"/>
      <c r="BG242"/>
      <c r="BH242" t="s">
        <v>5</v>
      </c>
      <c r="BI242"/>
      <c r="BJ242"/>
      <c r="BK242" t="s">
        <v>5</v>
      </c>
      <c r="BL242"/>
      <c r="BM242">
        <v>100</v>
      </c>
      <c r="BN242"/>
      <c r="BO242" t="s">
        <v>6</v>
      </c>
      <c r="BP242" t="s">
        <v>2774</v>
      </c>
      <c r="BQ242" t="s">
        <v>2774</v>
      </c>
      <c r="BR242" t="s">
        <v>2774</v>
      </c>
      <c r="BS242"/>
      <c r="BT242" t="s">
        <v>6</v>
      </c>
      <c r="BU242" t="s">
        <v>2774</v>
      </c>
      <c r="BV242" t="s">
        <v>2774</v>
      </c>
      <c r="BW242" t="s">
        <v>2774</v>
      </c>
      <c r="BX242"/>
      <c r="BY242" t="s">
        <v>6</v>
      </c>
      <c r="BZ242" t="s">
        <v>3026</v>
      </c>
      <c r="CA242" t="s">
        <v>2774</v>
      </c>
    </row>
    <row r="243" spans="1:79" ht="15" x14ac:dyDescent="0.25">
      <c r="A243">
        <v>406</v>
      </c>
      <c r="B243" t="s">
        <v>3588</v>
      </c>
      <c r="C243" t="s">
        <v>3589</v>
      </c>
      <c r="D243" t="s">
        <v>3485</v>
      </c>
      <c r="E243">
        <v>5</v>
      </c>
      <c r="F243" t="s">
        <v>3019</v>
      </c>
      <c r="G243" t="s">
        <v>3562</v>
      </c>
      <c r="H243" t="s">
        <v>3580</v>
      </c>
      <c r="I243" t="s">
        <v>3581</v>
      </c>
      <c r="J243" t="s">
        <v>3582</v>
      </c>
      <c r="K243" t="s">
        <v>3583</v>
      </c>
      <c r="L243" t="s">
        <v>3204</v>
      </c>
      <c r="M243">
        <v>13.45718574523926</v>
      </c>
      <c r="N243" t="s">
        <v>6</v>
      </c>
      <c r="O243" t="s">
        <v>5</v>
      </c>
      <c r="P243" t="s">
        <v>5</v>
      </c>
      <c r="Q243" t="s">
        <v>5</v>
      </c>
      <c r="R243" t="s">
        <v>6</v>
      </c>
      <c r="S243" t="s">
        <v>3584</v>
      </c>
      <c r="T243" t="s">
        <v>3584</v>
      </c>
      <c r="U243" t="s">
        <v>6</v>
      </c>
      <c r="V243" t="s">
        <v>85</v>
      </c>
      <c r="W243">
        <v>3000000</v>
      </c>
      <c r="X243">
        <v>100000</v>
      </c>
      <c r="Y243" t="s">
        <v>6</v>
      </c>
      <c r="Z243"/>
      <c r="AA243"/>
      <c r="AB243">
        <v>2.6110191345214839</v>
      </c>
      <c r="AC243">
        <v>1.2883826494216919</v>
      </c>
      <c r="AD243">
        <v>0.55457472801208496</v>
      </c>
      <c r="AE243">
        <v>235</v>
      </c>
      <c r="AF243">
        <v>274</v>
      </c>
      <c r="AG243">
        <v>210</v>
      </c>
      <c r="AH243">
        <v>232</v>
      </c>
      <c r="AI243">
        <v>649</v>
      </c>
      <c r="AJ243">
        <v>658</v>
      </c>
      <c r="AK243">
        <v>0</v>
      </c>
      <c r="AL243">
        <v>1</v>
      </c>
      <c r="AM243">
        <v>4</v>
      </c>
      <c r="AN243">
        <v>1</v>
      </c>
      <c r="AO243">
        <v>22.859420776367191</v>
      </c>
      <c r="AP243"/>
      <c r="AQ243"/>
      <c r="AR243"/>
      <c r="AS243"/>
      <c r="AT243"/>
      <c r="AU243"/>
      <c r="AV243"/>
      <c r="AW243"/>
      <c r="AX243"/>
      <c r="AY243"/>
      <c r="AZ243"/>
      <c r="BA243"/>
      <c r="BB243"/>
      <c r="BC243"/>
      <c r="BD243"/>
      <c r="BE243"/>
      <c r="BF243"/>
      <c r="BG243"/>
      <c r="BH243" t="s">
        <v>5</v>
      </c>
      <c r="BI243"/>
      <c r="BJ243"/>
      <c r="BK243" t="s">
        <v>5</v>
      </c>
      <c r="BL243"/>
      <c r="BM243">
        <v>0</v>
      </c>
      <c r="BN243"/>
      <c r="BO243" t="s">
        <v>6</v>
      </c>
      <c r="BP243" t="s">
        <v>2774</v>
      </c>
      <c r="BQ243" t="s">
        <v>2774</v>
      </c>
      <c r="BR243" t="s">
        <v>2774</v>
      </c>
      <c r="BS243"/>
      <c r="BT243" t="s">
        <v>6</v>
      </c>
      <c r="BU243" t="s">
        <v>2774</v>
      </c>
      <c r="BV243" t="s">
        <v>2774</v>
      </c>
      <c r="BW243" t="s">
        <v>2774</v>
      </c>
      <c r="BX243"/>
      <c r="BY243" t="s">
        <v>6</v>
      </c>
      <c r="BZ243" t="s">
        <v>3026</v>
      </c>
      <c r="CA243" t="s">
        <v>2774</v>
      </c>
    </row>
    <row r="244" spans="1:79" ht="15" x14ac:dyDescent="0.25">
      <c r="A244">
        <v>407</v>
      </c>
      <c r="B244" t="s">
        <v>3590</v>
      </c>
      <c r="C244" t="s">
        <v>3591</v>
      </c>
      <c r="D244" t="s">
        <v>3587</v>
      </c>
      <c r="E244">
        <v>5</v>
      </c>
      <c r="F244" t="s">
        <v>3019</v>
      </c>
      <c r="G244" t="s">
        <v>3562</v>
      </c>
      <c r="H244" t="s">
        <v>3066</v>
      </c>
      <c r="I244" t="s">
        <v>3592</v>
      </c>
      <c r="J244" t="s">
        <v>3593</v>
      </c>
      <c r="K244" t="s">
        <v>3594</v>
      </c>
      <c r="L244" t="s">
        <v>3070</v>
      </c>
      <c r="M244">
        <v>0.4180540144443512</v>
      </c>
      <c r="N244" t="s">
        <v>6</v>
      </c>
      <c r="O244" t="s">
        <v>5</v>
      </c>
      <c r="P244" t="s">
        <v>5</v>
      </c>
      <c r="Q244" t="s">
        <v>5</v>
      </c>
      <c r="R244" t="s">
        <v>5</v>
      </c>
      <c r="S244" t="s">
        <v>3595</v>
      </c>
      <c r="T244" t="s">
        <v>3595</v>
      </c>
      <c r="U244" t="s">
        <v>6</v>
      </c>
      <c r="V244" t="s">
        <v>98</v>
      </c>
      <c r="W244">
        <v>5000000</v>
      </c>
      <c r="X244">
        <v>90000</v>
      </c>
      <c r="Y244" t="s">
        <v>6</v>
      </c>
      <c r="Z244"/>
      <c r="AA244"/>
      <c r="AB244">
        <v>0.33449792861938482</v>
      </c>
      <c r="AC244">
        <v>5.1253270357847207E-2</v>
      </c>
      <c r="AD244">
        <v>0</v>
      </c>
      <c r="AE244">
        <v>134</v>
      </c>
      <c r="AF244">
        <v>46</v>
      </c>
      <c r="AG244">
        <v>123</v>
      </c>
      <c r="AH244">
        <v>122</v>
      </c>
      <c r="AI244">
        <v>236</v>
      </c>
      <c r="AJ244">
        <v>278</v>
      </c>
      <c r="AK244">
        <v>0</v>
      </c>
      <c r="AL244">
        <v>0</v>
      </c>
      <c r="AM244">
        <v>2</v>
      </c>
      <c r="AN244">
        <v>0</v>
      </c>
      <c r="AO244">
        <v>0.2223948389291763</v>
      </c>
      <c r="AP244"/>
      <c r="AQ244"/>
      <c r="AR244"/>
      <c r="AS244"/>
      <c r="AT244"/>
      <c r="AU244"/>
      <c r="AV244"/>
      <c r="AW244"/>
      <c r="AX244"/>
      <c r="AY244"/>
      <c r="AZ244"/>
      <c r="BA244"/>
      <c r="BB244"/>
      <c r="BC244"/>
      <c r="BD244"/>
      <c r="BE244"/>
      <c r="BF244"/>
      <c r="BG244"/>
      <c r="BH244" t="s">
        <v>5</v>
      </c>
      <c r="BI244"/>
      <c r="BJ244"/>
      <c r="BK244" t="s">
        <v>5</v>
      </c>
      <c r="BL244"/>
      <c r="BM244">
        <v>100</v>
      </c>
      <c r="BN244"/>
      <c r="BO244" t="s">
        <v>6</v>
      </c>
      <c r="BP244" t="s">
        <v>2774</v>
      </c>
      <c r="BQ244" t="s">
        <v>2774</v>
      </c>
      <c r="BR244" t="s">
        <v>2774</v>
      </c>
      <c r="BS244"/>
      <c r="BT244" t="s">
        <v>6</v>
      </c>
      <c r="BU244" t="s">
        <v>2774</v>
      </c>
      <c r="BV244" t="s">
        <v>2774</v>
      </c>
      <c r="BW244" t="s">
        <v>2774</v>
      </c>
      <c r="BX244"/>
      <c r="BY244" t="s">
        <v>6</v>
      </c>
      <c r="BZ244" t="s">
        <v>3026</v>
      </c>
      <c r="CA244" t="s">
        <v>2774</v>
      </c>
    </row>
    <row r="245" spans="1:79" ht="15" x14ac:dyDescent="0.25">
      <c r="A245">
        <v>408</v>
      </c>
      <c r="B245" t="s">
        <v>3596</v>
      </c>
      <c r="C245" t="s">
        <v>3597</v>
      </c>
      <c r="D245" t="s">
        <v>3598</v>
      </c>
      <c r="E245">
        <v>5</v>
      </c>
      <c r="F245" t="s">
        <v>3019</v>
      </c>
      <c r="G245" t="s">
        <v>3562</v>
      </c>
      <c r="H245" t="s">
        <v>3066</v>
      </c>
      <c r="I245" t="s">
        <v>3592</v>
      </c>
      <c r="J245" t="s">
        <v>3593</v>
      </c>
      <c r="K245" t="s">
        <v>3594</v>
      </c>
      <c r="L245" t="s">
        <v>3070</v>
      </c>
      <c r="M245">
        <v>0.41806510090827942</v>
      </c>
      <c r="N245" t="s">
        <v>6</v>
      </c>
      <c r="O245" t="s">
        <v>5</v>
      </c>
      <c r="P245" t="s">
        <v>5</v>
      </c>
      <c r="Q245" t="s">
        <v>5</v>
      </c>
      <c r="R245" t="s">
        <v>5</v>
      </c>
      <c r="S245" t="s">
        <v>3595</v>
      </c>
      <c r="T245" t="s">
        <v>3595</v>
      </c>
      <c r="U245" t="s">
        <v>6</v>
      </c>
      <c r="V245" t="s">
        <v>98</v>
      </c>
      <c r="W245">
        <v>6000000</v>
      </c>
      <c r="X245">
        <v>90000</v>
      </c>
      <c r="Y245" t="s">
        <v>6</v>
      </c>
      <c r="Z245"/>
      <c r="AA245"/>
      <c r="AB245">
        <v>0.3345089852809906</v>
      </c>
      <c r="AC245">
        <v>5.1253270357847207E-2</v>
      </c>
      <c r="AD245">
        <v>0</v>
      </c>
      <c r="AE245">
        <v>134</v>
      </c>
      <c r="AF245">
        <v>46</v>
      </c>
      <c r="AG245">
        <v>123</v>
      </c>
      <c r="AH245">
        <v>122</v>
      </c>
      <c r="AI245">
        <v>236</v>
      </c>
      <c r="AJ245">
        <v>278</v>
      </c>
      <c r="AK245">
        <v>0</v>
      </c>
      <c r="AL245">
        <v>0</v>
      </c>
      <c r="AM245">
        <v>2</v>
      </c>
      <c r="AN245">
        <v>0</v>
      </c>
      <c r="AO245">
        <v>0.2223948389291763</v>
      </c>
      <c r="AP245"/>
      <c r="AQ245"/>
      <c r="AR245"/>
      <c r="AS245"/>
      <c r="AT245"/>
      <c r="AU245"/>
      <c r="AV245"/>
      <c r="AW245"/>
      <c r="AX245"/>
      <c r="AY245"/>
      <c r="AZ245"/>
      <c r="BA245"/>
      <c r="BB245"/>
      <c r="BC245"/>
      <c r="BD245"/>
      <c r="BE245"/>
      <c r="BF245"/>
      <c r="BG245"/>
      <c r="BH245" t="s">
        <v>5</v>
      </c>
      <c r="BI245"/>
      <c r="BJ245"/>
      <c r="BK245" t="s">
        <v>5</v>
      </c>
      <c r="BL245"/>
      <c r="BM245">
        <v>0</v>
      </c>
      <c r="BN245"/>
      <c r="BO245" t="s">
        <v>6</v>
      </c>
      <c r="BP245" t="s">
        <v>2774</v>
      </c>
      <c r="BQ245" t="s">
        <v>2774</v>
      </c>
      <c r="BR245" t="s">
        <v>2774</v>
      </c>
      <c r="BS245"/>
      <c r="BT245" t="s">
        <v>6</v>
      </c>
      <c r="BU245" t="s">
        <v>2774</v>
      </c>
      <c r="BV245" t="s">
        <v>2774</v>
      </c>
      <c r="BW245" t="s">
        <v>2774</v>
      </c>
      <c r="BX245"/>
      <c r="BY245" t="s">
        <v>6</v>
      </c>
      <c r="BZ245" t="s">
        <v>3026</v>
      </c>
      <c r="CA245" t="s">
        <v>2774</v>
      </c>
    </row>
    <row r="246" spans="1:79" ht="15" x14ac:dyDescent="0.25">
      <c r="A246">
        <v>409</v>
      </c>
      <c r="B246" t="s">
        <v>3599</v>
      </c>
      <c r="C246" t="s">
        <v>3600</v>
      </c>
      <c r="D246" t="s">
        <v>3601</v>
      </c>
      <c r="E246">
        <v>5</v>
      </c>
      <c r="F246" t="s">
        <v>3019</v>
      </c>
      <c r="G246" t="s">
        <v>3562</v>
      </c>
      <c r="H246" t="s">
        <v>3066</v>
      </c>
      <c r="I246" t="s">
        <v>3592</v>
      </c>
      <c r="J246" t="s">
        <v>3593</v>
      </c>
      <c r="K246" t="s">
        <v>3594</v>
      </c>
      <c r="L246" t="s">
        <v>3204</v>
      </c>
      <c r="M246">
        <v>0.4180661141872406</v>
      </c>
      <c r="N246" t="s">
        <v>6</v>
      </c>
      <c r="O246" t="s">
        <v>5</v>
      </c>
      <c r="P246" t="s">
        <v>5</v>
      </c>
      <c r="Q246" t="s">
        <v>5</v>
      </c>
      <c r="R246" t="s">
        <v>5</v>
      </c>
      <c r="S246" t="s">
        <v>3595</v>
      </c>
      <c r="T246" t="s">
        <v>3595</v>
      </c>
      <c r="U246" t="s">
        <v>6</v>
      </c>
      <c r="V246" t="s">
        <v>85</v>
      </c>
      <c r="W246">
        <v>400000</v>
      </c>
      <c r="X246">
        <v>100000</v>
      </c>
      <c r="Y246" t="s">
        <v>6</v>
      </c>
      <c r="Z246"/>
      <c r="AA246"/>
      <c r="AB246">
        <v>0.33450999855995178</v>
      </c>
      <c r="AC246">
        <v>5.1253270357847207E-2</v>
      </c>
      <c r="AD246">
        <v>0</v>
      </c>
      <c r="AE246">
        <v>134</v>
      </c>
      <c r="AF246">
        <v>46</v>
      </c>
      <c r="AG246">
        <v>123</v>
      </c>
      <c r="AH246">
        <v>122</v>
      </c>
      <c r="AI246">
        <v>236</v>
      </c>
      <c r="AJ246">
        <v>278</v>
      </c>
      <c r="AK246">
        <v>0</v>
      </c>
      <c r="AL246">
        <v>0</v>
      </c>
      <c r="AM246">
        <v>2</v>
      </c>
      <c r="AN246">
        <v>0</v>
      </c>
      <c r="AO246">
        <v>0.2223948389291763</v>
      </c>
      <c r="AP246"/>
      <c r="AQ246"/>
      <c r="AR246"/>
      <c r="AS246"/>
      <c r="AT246"/>
      <c r="AU246"/>
      <c r="AV246"/>
      <c r="AW246"/>
      <c r="AX246"/>
      <c r="AY246"/>
      <c r="AZ246"/>
      <c r="BA246"/>
      <c r="BB246"/>
      <c r="BC246"/>
      <c r="BD246"/>
      <c r="BE246"/>
      <c r="BF246"/>
      <c r="BG246"/>
      <c r="BH246" t="s">
        <v>5</v>
      </c>
      <c r="BI246"/>
      <c r="BJ246"/>
      <c r="BK246" t="s">
        <v>5</v>
      </c>
      <c r="BL246"/>
      <c r="BM246">
        <v>0</v>
      </c>
      <c r="BN246"/>
      <c r="BO246" t="s">
        <v>6</v>
      </c>
      <c r="BP246" t="s">
        <v>2774</v>
      </c>
      <c r="BQ246" t="s">
        <v>2774</v>
      </c>
      <c r="BR246" t="s">
        <v>2774</v>
      </c>
      <c r="BS246"/>
      <c r="BT246" t="s">
        <v>6</v>
      </c>
      <c r="BU246" t="s">
        <v>2774</v>
      </c>
      <c r="BV246" t="s">
        <v>2774</v>
      </c>
      <c r="BW246" t="s">
        <v>2774</v>
      </c>
      <c r="BX246"/>
      <c r="BY246" t="s">
        <v>6</v>
      </c>
      <c r="BZ246" t="s">
        <v>3026</v>
      </c>
      <c r="CA246" t="s">
        <v>2774</v>
      </c>
    </row>
    <row r="247" spans="1:79" ht="15" x14ac:dyDescent="0.25">
      <c r="A247">
        <v>410</v>
      </c>
      <c r="B247" t="s">
        <v>3602</v>
      </c>
      <c r="C247" t="s">
        <v>3603</v>
      </c>
      <c r="D247" t="s">
        <v>3604</v>
      </c>
      <c r="E247">
        <v>5</v>
      </c>
      <c r="F247" t="s">
        <v>3019</v>
      </c>
      <c r="G247" t="s">
        <v>3562</v>
      </c>
      <c r="H247" t="s">
        <v>3066</v>
      </c>
      <c r="I247" t="s">
        <v>3592</v>
      </c>
      <c r="J247" t="s">
        <v>3593</v>
      </c>
      <c r="K247" t="s">
        <v>3594</v>
      </c>
      <c r="L247" t="s">
        <v>3204</v>
      </c>
      <c r="M247">
        <v>0.4180661141872406</v>
      </c>
      <c r="N247" t="s">
        <v>6</v>
      </c>
      <c r="O247" t="s">
        <v>5</v>
      </c>
      <c r="P247" t="s">
        <v>5</v>
      </c>
      <c r="Q247" t="s">
        <v>5</v>
      </c>
      <c r="R247" t="s">
        <v>5</v>
      </c>
      <c r="S247" t="s">
        <v>3595</v>
      </c>
      <c r="T247" t="s">
        <v>3595</v>
      </c>
      <c r="U247" t="s">
        <v>6</v>
      </c>
      <c r="V247" t="s">
        <v>85</v>
      </c>
      <c r="W247">
        <v>3000000</v>
      </c>
      <c r="X247">
        <v>100000</v>
      </c>
      <c r="Y247" t="s">
        <v>6</v>
      </c>
      <c r="Z247"/>
      <c r="AA247"/>
      <c r="AB247">
        <v>0.33450999855995178</v>
      </c>
      <c r="AC247">
        <v>5.1253270357847207E-2</v>
      </c>
      <c r="AD247">
        <v>0</v>
      </c>
      <c r="AE247">
        <v>134</v>
      </c>
      <c r="AF247">
        <v>46</v>
      </c>
      <c r="AG247">
        <v>123</v>
      </c>
      <c r="AH247">
        <v>122</v>
      </c>
      <c r="AI247">
        <v>236</v>
      </c>
      <c r="AJ247">
        <v>278</v>
      </c>
      <c r="AK247">
        <v>0</v>
      </c>
      <c r="AL247">
        <v>0</v>
      </c>
      <c r="AM247">
        <v>2</v>
      </c>
      <c r="AN247">
        <v>0</v>
      </c>
      <c r="AO247">
        <v>0.2223948389291763</v>
      </c>
      <c r="AP247"/>
      <c r="AQ247"/>
      <c r="AR247"/>
      <c r="AS247"/>
      <c r="AT247"/>
      <c r="AU247"/>
      <c r="AV247"/>
      <c r="AW247"/>
      <c r="AX247"/>
      <c r="AY247"/>
      <c r="AZ247"/>
      <c r="BA247"/>
      <c r="BB247"/>
      <c r="BC247"/>
      <c r="BD247"/>
      <c r="BE247"/>
      <c r="BF247"/>
      <c r="BG247"/>
      <c r="BH247" t="s">
        <v>5</v>
      </c>
      <c r="BI247"/>
      <c r="BJ247"/>
      <c r="BK247" t="s">
        <v>5</v>
      </c>
      <c r="BL247"/>
      <c r="BM247">
        <v>0</v>
      </c>
      <c r="BN247"/>
      <c r="BO247" t="s">
        <v>5</v>
      </c>
      <c r="BP247" t="s">
        <v>2774</v>
      </c>
      <c r="BQ247" t="s">
        <v>2774</v>
      </c>
      <c r="BR247" t="s">
        <v>2774</v>
      </c>
      <c r="BS247"/>
      <c r="BT247" t="s">
        <v>6</v>
      </c>
      <c r="BU247" t="s">
        <v>2774</v>
      </c>
      <c r="BV247" t="s">
        <v>2774</v>
      </c>
      <c r="BW247" t="s">
        <v>2774</v>
      </c>
      <c r="BX247"/>
      <c r="BY247" t="s">
        <v>6</v>
      </c>
      <c r="BZ247" t="s">
        <v>3026</v>
      </c>
      <c r="CA247" t="s">
        <v>2774</v>
      </c>
    </row>
    <row r="248" spans="1:79" ht="15" x14ac:dyDescent="0.25">
      <c r="A248">
        <v>412</v>
      </c>
      <c r="B248" t="s">
        <v>3607</v>
      </c>
      <c r="C248" t="s">
        <v>3608</v>
      </c>
      <c r="D248" t="s">
        <v>3609</v>
      </c>
      <c r="E248">
        <v>5</v>
      </c>
      <c r="F248" t="s">
        <v>3019</v>
      </c>
      <c r="G248" t="s">
        <v>3562</v>
      </c>
      <c r="H248" t="s">
        <v>3610</v>
      </c>
      <c r="I248" t="s">
        <v>3611</v>
      </c>
      <c r="J248" t="s">
        <v>3612</v>
      </c>
      <c r="K248" t="s">
        <v>3613</v>
      </c>
      <c r="L248" t="s">
        <v>3614</v>
      </c>
      <c r="M248">
        <v>7.6997427940368652</v>
      </c>
      <c r="N248" t="s">
        <v>6</v>
      </c>
      <c r="O248" t="s">
        <v>5</v>
      </c>
      <c r="P248" t="s">
        <v>5</v>
      </c>
      <c r="Q248" t="s">
        <v>5</v>
      </c>
      <c r="R248" t="s">
        <v>6</v>
      </c>
      <c r="S248" t="s">
        <v>3615</v>
      </c>
      <c r="T248" t="s">
        <v>3615</v>
      </c>
      <c r="U248" t="s">
        <v>6</v>
      </c>
      <c r="V248" t="s">
        <v>85</v>
      </c>
      <c r="W248">
        <v>1000000</v>
      </c>
      <c r="X248">
        <v>100000</v>
      </c>
      <c r="Y248" t="s">
        <v>6</v>
      </c>
      <c r="Z248"/>
      <c r="AA248"/>
      <c r="AB248">
        <v>0.92796564102172852</v>
      </c>
      <c r="AC248">
        <v>0.242571085691452</v>
      </c>
      <c r="AD248">
        <v>0.19187590479850769</v>
      </c>
      <c r="AE248">
        <v>87</v>
      </c>
      <c r="AF248">
        <v>34</v>
      </c>
      <c r="AG248">
        <v>69</v>
      </c>
      <c r="AH248">
        <v>615</v>
      </c>
      <c r="AI248">
        <v>242</v>
      </c>
      <c r="AJ248">
        <v>780</v>
      </c>
      <c r="AK248">
        <v>2</v>
      </c>
      <c r="AL248">
        <v>3</v>
      </c>
      <c r="AM248">
        <v>2</v>
      </c>
      <c r="AN248">
        <v>3</v>
      </c>
      <c r="AO248">
        <v>1.197979331016541</v>
      </c>
      <c r="AP248"/>
      <c r="AQ248"/>
      <c r="AR248"/>
      <c r="AS248"/>
      <c r="AT248"/>
      <c r="AU248"/>
      <c r="AV248"/>
      <c r="AW248"/>
      <c r="AX248"/>
      <c r="AY248"/>
      <c r="AZ248"/>
      <c r="BA248"/>
      <c r="BB248"/>
      <c r="BC248"/>
      <c r="BD248"/>
      <c r="BE248"/>
      <c r="BF248"/>
      <c r="BG248"/>
      <c r="BH248" t="s">
        <v>5</v>
      </c>
      <c r="BI248"/>
      <c r="BJ248"/>
      <c r="BK248" t="s">
        <v>5</v>
      </c>
      <c r="BL248"/>
      <c r="BM248">
        <v>0</v>
      </c>
      <c r="BN248"/>
      <c r="BO248" t="s">
        <v>6</v>
      </c>
      <c r="BP248" t="s">
        <v>2774</v>
      </c>
      <c r="BQ248" t="s">
        <v>2774</v>
      </c>
      <c r="BR248" t="s">
        <v>2774</v>
      </c>
      <c r="BS248"/>
      <c r="BT248" t="s">
        <v>6</v>
      </c>
      <c r="BU248" t="s">
        <v>2774</v>
      </c>
      <c r="BV248" t="s">
        <v>2774</v>
      </c>
      <c r="BW248" t="s">
        <v>2774</v>
      </c>
      <c r="BX248"/>
      <c r="BY248" t="s">
        <v>6</v>
      </c>
      <c r="BZ248" t="s">
        <v>3026</v>
      </c>
      <c r="CA248" t="s">
        <v>2774</v>
      </c>
    </row>
    <row r="249" spans="1:79" ht="15" x14ac:dyDescent="0.25">
      <c r="A249">
        <v>413</v>
      </c>
      <c r="B249" t="s">
        <v>3616</v>
      </c>
      <c r="C249" t="s">
        <v>3617</v>
      </c>
      <c r="D249" t="s">
        <v>3618</v>
      </c>
      <c r="E249">
        <v>5</v>
      </c>
      <c r="F249" t="s">
        <v>3019</v>
      </c>
      <c r="G249" t="s">
        <v>3562</v>
      </c>
      <c r="H249" t="s">
        <v>3610</v>
      </c>
      <c r="I249" t="s">
        <v>3611</v>
      </c>
      <c r="J249" t="s">
        <v>3612</v>
      </c>
      <c r="K249" t="s">
        <v>3613</v>
      </c>
      <c r="L249" t="s">
        <v>3447</v>
      </c>
      <c r="M249">
        <v>7.6997427940368652</v>
      </c>
      <c r="N249" t="s">
        <v>6</v>
      </c>
      <c r="O249" t="s">
        <v>5</v>
      </c>
      <c r="P249" t="s">
        <v>5</v>
      </c>
      <c r="Q249" t="s">
        <v>5</v>
      </c>
      <c r="R249" t="s">
        <v>6</v>
      </c>
      <c r="S249" t="s">
        <v>3615</v>
      </c>
      <c r="T249" t="s">
        <v>3615</v>
      </c>
      <c r="U249" t="s">
        <v>6</v>
      </c>
      <c r="V249" t="s">
        <v>85</v>
      </c>
      <c r="W249">
        <v>5000000</v>
      </c>
      <c r="X249">
        <v>100000</v>
      </c>
      <c r="Y249" t="s">
        <v>6</v>
      </c>
      <c r="Z249"/>
      <c r="AA249"/>
      <c r="AB249">
        <v>0.92796564102172852</v>
      </c>
      <c r="AC249">
        <v>0.242571085691452</v>
      </c>
      <c r="AD249">
        <v>0.19187590479850769</v>
      </c>
      <c r="AE249">
        <v>87</v>
      </c>
      <c r="AF249">
        <v>34</v>
      </c>
      <c r="AG249">
        <v>69</v>
      </c>
      <c r="AH249">
        <v>615</v>
      </c>
      <c r="AI249">
        <v>242</v>
      </c>
      <c r="AJ249">
        <v>780</v>
      </c>
      <c r="AK249">
        <v>2</v>
      </c>
      <c r="AL249">
        <v>3</v>
      </c>
      <c r="AM249">
        <v>2</v>
      </c>
      <c r="AN249">
        <v>3</v>
      </c>
      <c r="AO249">
        <v>1.197979331016541</v>
      </c>
      <c r="AP249"/>
      <c r="AQ249"/>
      <c r="AR249"/>
      <c r="AS249"/>
      <c r="AT249"/>
      <c r="AU249"/>
      <c r="AV249"/>
      <c r="AW249"/>
      <c r="AX249"/>
      <c r="AY249"/>
      <c r="AZ249"/>
      <c r="BA249"/>
      <c r="BB249"/>
      <c r="BC249"/>
      <c r="BD249"/>
      <c r="BE249"/>
      <c r="BF249"/>
      <c r="BG249"/>
      <c r="BH249" t="s">
        <v>5</v>
      </c>
      <c r="BI249"/>
      <c r="BJ249"/>
      <c r="BK249" t="s">
        <v>5</v>
      </c>
      <c r="BL249"/>
      <c r="BM249">
        <v>0</v>
      </c>
      <c r="BN249"/>
      <c r="BO249" t="s">
        <v>5</v>
      </c>
      <c r="BP249" t="s">
        <v>2774</v>
      </c>
      <c r="BQ249" t="s">
        <v>2774</v>
      </c>
      <c r="BR249" t="s">
        <v>2774</v>
      </c>
      <c r="BS249"/>
      <c r="BT249" t="s">
        <v>6</v>
      </c>
      <c r="BU249" t="s">
        <v>2774</v>
      </c>
      <c r="BV249" t="s">
        <v>2774</v>
      </c>
      <c r="BW249" t="s">
        <v>2774</v>
      </c>
      <c r="BX249"/>
      <c r="BY249" t="s">
        <v>6</v>
      </c>
      <c r="BZ249" t="s">
        <v>3026</v>
      </c>
      <c r="CA249" t="s">
        <v>2774</v>
      </c>
    </row>
    <row r="250" spans="1:79" ht="15" x14ac:dyDescent="0.25">
      <c r="A250">
        <v>414</v>
      </c>
      <c r="B250" t="s">
        <v>3619</v>
      </c>
      <c r="C250" t="s">
        <v>3620</v>
      </c>
      <c r="D250" t="s">
        <v>3485</v>
      </c>
      <c r="E250">
        <v>5</v>
      </c>
      <c r="F250" t="s">
        <v>3019</v>
      </c>
      <c r="G250" t="s">
        <v>3562</v>
      </c>
      <c r="H250" t="s">
        <v>3610</v>
      </c>
      <c r="I250" t="s">
        <v>3611</v>
      </c>
      <c r="J250" t="s">
        <v>3612</v>
      </c>
      <c r="K250" t="s">
        <v>3613</v>
      </c>
      <c r="L250" t="s">
        <v>3447</v>
      </c>
      <c r="M250">
        <v>7.6997427940368652</v>
      </c>
      <c r="N250" t="s">
        <v>6</v>
      </c>
      <c r="O250" t="s">
        <v>5</v>
      </c>
      <c r="P250" t="s">
        <v>5</v>
      </c>
      <c r="Q250" t="s">
        <v>5</v>
      </c>
      <c r="R250" t="s">
        <v>6</v>
      </c>
      <c r="S250" t="s">
        <v>3615</v>
      </c>
      <c r="T250" t="s">
        <v>3615</v>
      </c>
      <c r="U250" t="s">
        <v>6</v>
      </c>
      <c r="V250" t="s">
        <v>85</v>
      </c>
      <c r="W250">
        <v>1500000</v>
      </c>
      <c r="X250">
        <v>100000</v>
      </c>
      <c r="Y250" t="s">
        <v>6</v>
      </c>
      <c r="Z250"/>
      <c r="AA250"/>
      <c r="AB250">
        <v>0.92796564102172852</v>
      </c>
      <c r="AC250">
        <v>0.242571085691452</v>
      </c>
      <c r="AD250">
        <v>0.19187590479850769</v>
      </c>
      <c r="AE250">
        <v>87</v>
      </c>
      <c r="AF250">
        <v>34</v>
      </c>
      <c r="AG250">
        <v>69</v>
      </c>
      <c r="AH250">
        <v>615</v>
      </c>
      <c r="AI250">
        <v>242</v>
      </c>
      <c r="AJ250">
        <v>780</v>
      </c>
      <c r="AK250">
        <v>2</v>
      </c>
      <c r="AL250">
        <v>3</v>
      </c>
      <c r="AM250">
        <v>2</v>
      </c>
      <c r="AN250">
        <v>3</v>
      </c>
      <c r="AO250">
        <v>1.197979331016541</v>
      </c>
      <c r="AP250"/>
      <c r="AQ250"/>
      <c r="AR250"/>
      <c r="AS250"/>
      <c r="AT250"/>
      <c r="AU250"/>
      <c r="AV250"/>
      <c r="AW250"/>
      <c r="AX250"/>
      <c r="AY250"/>
      <c r="AZ250"/>
      <c r="BA250"/>
      <c r="BB250"/>
      <c r="BC250"/>
      <c r="BD250"/>
      <c r="BE250"/>
      <c r="BF250"/>
      <c r="BG250"/>
      <c r="BH250" t="s">
        <v>5</v>
      </c>
      <c r="BI250"/>
      <c r="BJ250"/>
      <c r="BK250" t="s">
        <v>5</v>
      </c>
      <c r="BL250"/>
      <c r="BM250">
        <v>0</v>
      </c>
      <c r="BN250"/>
      <c r="BO250" t="s">
        <v>6</v>
      </c>
      <c r="BP250" t="s">
        <v>2774</v>
      </c>
      <c r="BQ250" t="s">
        <v>2774</v>
      </c>
      <c r="BR250" t="s">
        <v>2774</v>
      </c>
      <c r="BS250"/>
      <c r="BT250" t="s">
        <v>6</v>
      </c>
      <c r="BU250" t="s">
        <v>2774</v>
      </c>
      <c r="BV250" t="s">
        <v>2774</v>
      </c>
      <c r="BW250" t="s">
        <v>2774</v>
      </c>
      <c r="BX250"/>
      <c r="BY250" t="s">
        <v>6</v>
      </c>
      <c r="BZ250" t="s">
        <v>3026</v>
      </c>
      <c r="CA250" t="s">
        <v>2774</v>
      </c>
    </row>
    <row r="251" spans="1:79" ht="15" x14ac:dyDescent="0.25">
      <c r="A251">
        <v>415</v>
      </c>
      <c r="B251" t="s">
        <v>3621</v>
      </c>
      <c r="C251" t="s">
        <v>3622</v>
      </c>
      <c r="D251" t="s">
        <v>3587</v>
      </c>
      <c r="E251">
        <v>5</v>
      </c>
      <c r="F251" t="s">
        <v>3019</v>
      </c>
      <c r="G251" t="s">
        <v>3562</v>
      </c>
      <c r="H251" t="s">
        <v>3610</v>
      </c>
      <c r="I251" t="s">
        <v>3611</v>
      </c>
      <c r="J251" t="s">
        <v>3612</v>
      </c>
      <c r="K251" t="s">
        <v>3613</v>
      </c>
      <c r="L251" t="s">
        <v>3070</v>
      </c>
      <c r="M251">
        <v>7.6997427940368652</v>
      </c>
      <c r="N251" t="s">
        <v>6</v>
      </c>
      <c r="O251" t="s">
        <v>5</v>
      </c>
      <c r="P251" t="s">
        <v>5</v>
      </c>
      <c r="Q251" t="s">
        <v>5</v>
      </c>
      <c r="R251" t="s">
        <v>6</v>
      </c>
      <c r="S251" t="s">
        <v>3615</v>
      </c>
      <c r="T251" t="s">
        <v>3615</v>
      </c>
      <c r="U251" t="s">
        <v>6</v>
      </c>
      <c r="V251" t="s">
        <v>98</v>
      </c>
      <c r="W251">
        <v>6000000</v>
      </c>
      <c r="X251">
        <v>40000</v>
      </c>
      <c r="Y251" t="s">
        <v>6</v>
      </c>
      <c r="Z251"/>
      <c r="AA251"/>
      <c r="AB251">
        <v>0.92796564102172852</v>
      </c>
      <c r="AC251">
        <v>0.242571085691452</v>
      </c>
      <c r="AD251">
        <v>0.19187590479850769</v>
      </c>
      <c r="AE251">
        <v>87</v>
      </c>
      <c r="AF251">
        <v>34</v>
      </c>
      <c r="AG251">
        <v>69</v>
      </c>
      <c r="AH251">
        <v>615</v>
      </c>
      <c r="AI251">
        <v>242</v>
      </c>
      <c r="AJ251">
        <v>780</v>
      </c>
      <c r="AK251">
        <v>2</v>
      </c>
      <c r="AL251">
        <v>3</v>
      </c>
      <c r="AM251">
        <v>2</v>
      </c>
      <c r="AN251">
        <v>3</v>
      </c>
      <c r="AO251">
        <v>1.197979331016541</v>
      </c>
      <c r="AP251"/>
      <c r="AQ251"/>
      <c r="AR251"/>
      <c r="AS251"/>
      <c r="AT251"/>
      <c r="AU251"/>
      <c r="AV251"/>
      <c r="AW251"/>
      <c r="AX251"/>
      <c r="AY251"/>
      <c r="AZ251"/>
      <c r="BA251"/>
      <c r="BB251"/>
      <c r="BC251"/>
      <c r="BD251"/>
      <c r="BE251"/>
      <c r="BF251"/>
      <c r="BG251"/>
      <c r="BH251" t="s">
        <v>5</v>
      </c>
      <c r="BI251"/>
      <c r="BJ251"/>
      <c r="BK251" t="s">
        <v>5</v>
      </c>
      <c r="BL251"/>
      <c r="BM251">
        <v>100</v>
      </c>
      <c r="BN251"/>
      <c r="BO251" t="s">
        <v>6</v>
      </c>
      <c r="BP251" t="s">
        <v>2774</v>
      </c>
      <c r="BQ251" t="s">
        <v>2774</v>
      </c>
      <c r="BR251" t="s">
        <v>2774</v>
      </c>
      <c r="BS251"/>
      <c r="BT251" t="s">
        <v>6</v>
      </c>
      <c r="BU251" t="s">
        <v>2774</v>
      </c>
      <c r="BV251" t="s">
        <v>2774</v>
      </c>
      <c r="BW251" t="s">
        <v>2774</v>
      </c>
      <c r="BX251"/>
      <c r="BY251" t="s">
        <v>6</v>
      </c>
      <c r="BZ251" t="s">
        <v>3026</v>
      </c>
      <c r="CA251" t="s">
        <v>2774</v>
      </c>
    </row>
    <row r="252" spans="1:79" ht="15" x14ac:dyDescent="0.25">
      <c r="A252">
        <v>417</v>
      </c>
      <c r="B252" t="s">
        <v>3625</v>
      </c>
      <c r="C252" t="s">
        <v>3626</v>
      </c>
      <c r="D252" t="s">
        <v>3627</v>
      </c>
      <c r="E252">
        <v>5</v>
      </c>
      <c r="F252" t="s">
        <v>3019</v>
      </c>
      <c r="G252" t="s">
        <v>3562</v>
      </c>
      <c r="H252" t="s">
        <v>3066</v>
      </c>
      <c r="I252" t="s">
        <v>3628</v>
      </c>
      <c r="J252" t="s">
        <v>3629</v>
      </c>
      <c r="K252" t="s">
        <v>3630</v>
      </c>
      <c r="L252" t="s">
        <v>3614</v>
      </c>
      <c r="M252">
        <v>2.3354461193084721</v>
      </c>
      <c r="N252" t="s">
        <v>6</v>
      </c>
      <c r="O252" t="s">
        <v>5</v>
      </c>
      <c r="P252" t="s">
        <v>5</v>
      </c>
      <c r="Q252" t="s">
        <v>5</v>
      </c>
      <c r="R252" t="s">
        <v>6</v>
      </c>
      <c r="S252" t="s">
        <v>3631</v>
      </c>
      <c r="T252" t="s">
        <v>3631</v>
      </c>
      <c r="U252" t="s">
        <v>6</v>
      </c>
      <c r="V252" t="s">
        <v>85</v>
      </c>
      <c r="W252">
        <v>1000000</v>
      </c>
      <c r="X252">
        <v>60000</v>
      </c>
      <c r="Y252" t="s">
        <v>6</v>
      </c>
      <c r="Z252"/>
      <c r="AA252"/>
      <c r="AB252">
        <v>1.164615750312805</v>
      </c>
      <c r="AC252">
        <v>0.423287034034729</v>
      </c>
      <c r="AD252">
        <v>2.466953918337822E-2</v>
      </c>
      <c r="AE252">
        <v>435</v>
      </c>
      <c r="AF252">
        <v>225</v>
      </c>
      <c r="AG252">
        <v>323</v>
      </c>
      <c r="AH252">
        <v>1125</v>
      </c>
      <c r="AI252">
        <v>857</v>
      </c>
      <c r="AJ252">
        <v>1687</v>
      </c>
      <c r="AK252">
        <v>7</v>
      </c>
      <c r="AL252">
        <v>3</v>
      </c>
      <c r="AM252">
        <v>8</v>
      </c>
      <c r="AN252">
        <v>3</v>
      </c>
      <c r="AO252">
        <v>7.4686717987060547</v>
      </c>
      <c r="AP252"/>
      <c r="AQ252"/>
      <c r="AR252"/>
      <c r="AS252"/>
      <c r="AT252"/>
      <c r="AU252"/>
      <c r="AV252"/>
      <c r="AW252"/>
      <c r="AX252"/>
      <c r="AY252"/>
      <c r="AZ252"/>
      <c r="BA252"/>
      <c r="BB252"/>
      <c r="BC252"/>
      <c r="BD252"/>
      <c r="BE252"/>
      <c r="BF252"/>
      <c r="BG252"/>
      <c r="BH252" t="s">
        <v>5</v>
      </c>
      <c r="BI252"/>
      <c r="BJ252"/>
      <c r="BK252" t="s">
        <v>5</v>
      </c>
      <c r="BL252"/>
      <c r="BM252">
        <v>0</v>
      </c>
      <c r="BN252"/>
      <c r="BO252" t="s">
        <v>6</v>
      </c>
      <c r="BP252" t="s">
        <v>2774</v>
      </c>
      <c r="BQ252" t="s">
        <v>2774</v>
      </c>
      <c r="BR252" t="s">
        <v>2774</v>
      </c>
      <c r="BS252"/>
      <c r="BT252" t="s">
        <v>6</v>
      </c>
      <c r="BU252" t="s">
        <v>2774</v>
      </c>
      <c r="BV252" t="s">
        <v>2774</v>
      </c>
      <c r="BW252" t="s">
        <v>2774</v>
      </c>
      <c r="BX252"/>
      <c r="BY252" t="s">
        <v>6</v>
      </c>
      <c r="BZ252" t="s">
        <v>3026</v>
      </c>
      <c r="CA252" t="s">
        <v>2774</v>
      </c>
    </row>
    <row r="253" spans="1:79" ht="15" x14ac:dyDescent="0.25">
      <c r="A253">
        <v>418</v>
      </c>
      <c r="B253" t="s">
        <v>3632</v>
      </c>
      <c r="C253" t="s">
        <v>3633</v>
      </c>
      <c r="D253" t="s">
        <v>3634</v>
      </c>
      <c r="E253">
        <v>5</v>
      </c>
      <c r="F253" t="s">
        <v>3019</v>
      </c>
      <c r="G253" t="s">
        <v>3562</v>
      </c>
      <c r="H253" t="s">
        <v>3066</v>
      </c>
      <c r="I253" t="s">
        <v>3628</v>
      </c>
      <c r="J253" t="s">
        <v>3629</v>
      </c>
      <c r="K253" t="s">
        <v>3630</v>
      </c>
      <c r="L253" t="s">
        <v>3447</v>
      </c>
      <c r="M253">
        <v>2.3354461193084721</v>
      </c>
      <c r="N253" t="s">
        <v>6</v>
      </c>
      <c r="O253" t="s">
        <v>5</v>
      </c>
      <c r="P253" t="s">
        <v>5</v>
      </c>
      <c r="Q253" t="s">
        <v>5</v>
      </c>
      <c r="R253" t="s">
        <v>6</v>
      </c>
      <c r="S253" t="s">
        <v>3631</v>
      </c>
      <c r="T253" t="s">
        <v>3631</v>
      </c>
      <c r="U253" t="s">
        <v>6</v>
      </c>
      <c r="V253" t="s">
        <v>85</v>
      </c>
      <c r="W253">
        <v>7000000</v>
      </c>
      <c r="X253">
        <v>100000</v>
      </c>
      <c r="Y253" t="s">
        <v>6</v>
      </c>
      <c r="Z253"/>
      <c r="AA253"/>
      <c r="AB253">
        <v>1.164615750312805</v>
      </c>
      <c r="AC253">
        <v>0.423287034034729</v>
      </c>
      <c r="AD253">
        <v>2.466953918337822E-2</v>
      </c>
      <c r="AE253">
        <v>435</v>
      </c>
      <c r="AF253">
        <v>225</v>
      </c>
      <c r="AG253">
        <v>323</v>
      </c>
      <c r="AH253">
        <v>1125</v>
      </c>
      <c r="AI253">
        <v>857</v>
      </c>
      <c r="AJ253">
        <v>1687</v>
      </c>
      <c r="AK253">
        <v>7</v>
      </c>
      <c r="AL253">
        <v>3</v>
      </c>
      <c r="AM253">
        <v>8</v>
      </c>
      <c r="AN253">
        <v>3</v>
      </c>
      <c r="AO253">
        <v>7.4686717987060547</v>
      </c>
      <c r="AP253"/>
      <c r="AQ253"/>
      <c r="AR253"/>
      <c r="AS253"/>
      <c r="AT253"/>
      <c r="AU253"/>
      <c r="AV253"/>
      <c r="AW253"/>
      <c r="AX253"/>
      <c r="AY253"/>
      <c r="AZ253"/>
      <c r="BA253"/>
      <c r="BB253"/>
      <c r="BC253"/>
      <c r="BD253"/>
      <c r="BE253"/>
      <c r="BF253"/>
      <c r="BG253"/>
      <c r="BH253" t="s">
        <v>5</v>
      </c>
      <c r="BI253"/>
      <c r="BJ253"/>
      <c r="BK253" t="s">
        <v>5</v>
      </c>
      <c r="BL253"/>
      <c r="BM253">
        <v>0</v>
      </c>
      <c r="BN253"/>
      <c r="BO253" t="s">
        <v>6</v>
      </c>
      <c r="BP253" t="s">
        <v>2774</v>
      </c>
      <c r="BQ253" t="s">
        <v>2774</v>
      </c>
      <c r="BR253" t="s">
        <v>2774</v>
      </c>
      <c r="BS253"/>
      <c r="BT253" t="s">
        <v>6</v>
      </c>
      <c r="BU253" t="s">
        <v>2774</v>
      </c>
      <c r="BV253" t="s">
        <v>2774</v>
      </c>
      <c r="BW253" t="s">
        <v>2774</v>
      </c>
      <c r="BX253"/>
      <c r="BY253" t="s">
        <v>6</v>
      </c>
      <c r="BZ253" t="s">
        <v>3026</v>
      </c>
      <c r="CA253" t="s">
        <v>2774</v>
      </c>
    </row>
    <row r="254" spans="1:79" ht="15" x14ac:dyDescent="0.25">
      <c r="A254">
        <v>420</v>
      </c>
      <c r="B254" t="s">
        <v>3637</v>
      </c>
      <c r="C254" t="s">
        <v>3638</v>
      </c>
      <c r="D254" t="s">
        <v>3639</v>
      </c>
      <c r="E254">
        <v>5</v>
      </c>
      <c r="F254" t="s">
        <v>3019</v>
      </c>
      <c r="G254" t="s">
        <v>3562</v>
      </c>
      <c r="H254" t="s">
        <v>3066</v>
      </c>
      <c r="I254" t="s">
        <v>3628</v>
      </c>
      <c r="J254" t="s">
        <v>3629</v>
      </c>
      <c r="K254" t="s">
        <v>3630</v>
      </c>
      <c r="L254" t="s">
        <v>3614</v>
      </c>
      <c r="M254">
        <v>2.3354461193084721</v>
      </c>
      <c r="N254" t="s">
        <v>6</v>
      </c>
      <c r="O254" t="s">
        <v>5</v>
      </c>
      <c r="P254" t="s">
        <v>5</v>
      </c>
      <c r="Q254" t="s">
        <v>5</v>
      </c>
      <c r="R254" t="s">
        <v>6</v>
      </c>
      <c r="S254" t="s">
        <v>3631</v>
      </c>
      <c r="T254" t="s">
        <v>3631</v>
      </c>
      <c r="U254" t="s">
        <v>6</v>
      </c>
      <c r="V254" t="s">
        <v>85</v>
      </c>
      <c r="W254">
        <v>500000</v>
      </c>
      <c r="X254">
        <v>60000</v>
      </c>
      <c r="Y254" t="s">
        <v>6</v>
      </c>
      <c r="Z254"/>
      <c r="AA254"/>
      <c r="AB254">
        <v>1.164615750312805</v>
      </c>
      <c r="AC254">
        <v>0.423287034034729</v>
      </c>
      <c r="AD254">
        <v>2.466953918337822E-2</v>
      </c>
      <c r="AE254">
        <v>435</v>
      </c>
      <c r="AF254">
        <v>225</v>
      </c>
      <c r="AG254">
        <v>323</v>
      </c>
      <c r="AH254">
        <v>1125</v>
      </c>
      <c r="AI254">
        <v>857</v>
      </c>
      <c r="AJ254">
        <v>1687</v>
      </c>
      <c r="AK254">
        <v>7</v>
      </c>
      <c r="AL254">
        <v>3</v>
      </c>
      <c r="AM254">
        <v>8</v>
      </c>
      <c r="AN254">
        <v>3</v>
      </c>
      <c r="AO254">
        <v>7.4686717987060547</v>
      </c>
      <c r="AP254"/>
      <c r="AQ254"/>
      <c r="AR254"/>
      <c r="AS254"/>
      <c r="AT254"/>
      <c r="AU254"/>
      <c r="AV254"/>
      <c r="AW254"/>
      <c r="AX254"/>
      <c r="AY254"/>
      <c r="AZ254"/>
      <c r="BA254"/>
      <c r="BB254"/>
      <c r="BC254"/>
      <c r="BD254"/>
      <c r="BE254"/>
      <c r="BF254"/>
      <c r="BG254"/>
      <c r="BH254" t="s">
        <v>5</v>
      </c>
      <c r="BI254"/>
      <c r="BJ254"/>
      <c r="BK254" t="s">
        <v>5</v>
      </c>
      <c r="BL254"/>
      <c r="BM254">
        <v>0</v>
      </c>
      <c r="BN254"/>
      <c r="BO254" t="s">
        <v>6</v>
      </c>
      <c r="BP254" t="s">
        <v>2774</v>
      </c>
      <c r="BQ254" t="s">
        <v>2774</v>
      </c>
      <c r="BR254" t="s">
        <v>2774</v>
      </c>
      <c r="BS254"/>
      <c r="BT254" t="s">
        <v>6</v>
      </c>
      <c r="BU254" t="s">
        <v>2774</v>
      </c>
      <c r="BV254" t="s">
        <v>2774</v>
      </c>
      <c r="BW254" t="s">
        <v>2774</v>
      </c>
      <c r="BX254"/>
      <c r="BY254" t="s">
        <v>6</v>
      </c>
      <c r="BZ254" t="s">
        <v>3026</v>
      </c>
      <c r="CA254" t="s">
        <v>2774</v>
      </c>
    </row>
    <row r="255" spans="1:79" ht="15" x14ac:dyDescent="0.25">
      <c r="A255">
        <v>421</v>
      </c>
      <c r="B255" t="s">
        <v>3640</v>
      </c>
      <c r="C255" t="s">
        <v>3641</v>
      </c>
      <c r="D255" t="s">
        <v>3587</v>
      </c>
      <c r="E255">
        <v>5</v>
      </c>
      <c r="F255" t="s">
        <v>3019</v>
      </c>
      <c r="G255" t="s">
        <v>3562</v>
      </c>
      <c r="H255" t="s">
        <v>3066</v>
      </c>
      <c r="I255" t="s">
        <v>3628</v>
      </c>
      <c r="J255" t="s">
        <v>3629</v>
      </c>
      <c r="K255" t="s">
        <v>3630</v>
      </c>
      <c r="L255" t="s">
        <v>3070</v>
      </c>
      <c r="M255">
        <v>2.3354461193084721</v>
      </c>
      <c r="N255" t="s">
        <v>6</v>
      </c>
      <c r="O255" t="s">
        <v>5</v>
      </c>
      <c r="P255" t="s">
        <v>5</v>
      </c>
      <c r="Q255" t="s">
        <v>5</v>
      </c>
      <c r="R255" t="s">
        <v>6</v>
      </c>
      <c r="S255" t="s">
        <v>3631</v>
      </c>
      <c r="T255" t="s">
        <v>3631</v>
      </c>
      <c r="U255" t="s">
        <v>6</v>
      </c>
      <c r="V255" t="s">
        <v>98</v>
      </c>
      <c r="W255">
        <v>6000000</v>
      </c>
      <c r="X255">
        <v>40000</v>
      </c>
      <c r="Y255" t="s">
        <v>6</v>
      </c>
      <c r="Z255"/>
      <c r="AA255"/>
      <c r="AB255">
        <v>1.164615750312805</v>
      </c>
      <c r="AC255">
        <v>0.423287034034729</v>
      </c>
      <c r="AD255">
        <v>2.466953918337822E-2</v>
      </c>
      <c r="AE255">
        <v>435</v>
      </c>
      <c r="AF255">
        <v>225</v>
      </c>
      <c r="AG255">
        <v>323</v>
      </c>
      <c r="AH255">
        <v>1125</v>
      </c>
      <c r="AI255">
        <v>857</v>
      </c>
      <c r="AJ255">
        <v>1687</v>
      </c>
      <c r="AK255">
        <v>7</v>
      </c>
      <c r="AL255">
        <v>3</v>
      </c>
      <c r="AM255">
        <v>8</v>
      </c>
      <c r="AN255">
        <v>3</v>
      </c>
      <c r="AO255">
        <v>7.4686717987060547</v>
      </c>
      <c r="AP255"/>
      <c r="AQ255"/>
      <c r="AR255"/>
      <c r="AS255"/>
      <c r="AT255"/>
      <c r="AU255"/>
      <c r="AV255"/>
      <c r="AW255"/>
      <c r="AX255"/>
      <c r="AY255"/>
      <c r="AZ255"/>
      <c r="BA255"/>
      <c r="BB255"/>
      <c r="BC255"/>
      <c r="BD255"/>
      <c r="BE255"/>
      <c r="BF255"/>
      <c r="BG255"/>
      <c r="BH255" t="s">
        <v>5</v>
      </c>
      <c r="BI255"/>
      <c r="BJ255"/>
      <c r="BK255" t="s">
        <v>5</v>
      </c>
      <c r="BL255"/>
      <c r="BM255">
        <v>100</v>
      </c>
      <c r="BN255"/>
      <c r="BO255" t="s">
        <v>6</v>
      </c>
      <c r="BP255" t="s">
        <v>2774</v>
      </c>
      <c r="BQ255" t="s">
        <v>2774</v>
      </c>
      <c r="BR255" t="s">
        <v>2774</v>
      </c>
      <c r="BS255"/>
      <c r="BT255" t="s">
        <v>6</v>
      </c>
      <c r="BU255" t="s">
        <v>2774</v>
      </c>
      <c r="BV255" t="s">
        <v>2774</v>
      </c>
      <c r="BW255" t="s">
        <v>2774</v>
      </c>
      <c r="BX255"/>
      <c r="BY255" t="s">
        <v>6</v>
      </c>
      <c r="BZ255" t="s">
        <v>3026</v>
      </c>
      <c r="CA255" t="s">
        <v>2774</v>
      </c>
    </row>
    <row r="256" spans="1:79" ht="15" x14ac:dyDescent="0.25">
      <c r="A256">
        <v>422</v>
      </c>
      <c r="B256" t="s">
        <v>3642</v>
      </c>
      <c r="C256" t="s">
        <v>3643</v>
      </c>
      <c r="D256" t="s">
        <v>3644</v>
      </c>
      <c r="E256">
        <v>5</v>
      </c>
      <c r="F256" t="s">
        <v>3019</v>
      </c>
      <c r="G256" t="s">
        <v>3562</v>
      </c>
      <c r="H256" t="s">
        <v>3645</v>
      </c>
      <c r="I256" t="s">
        <v>3646</v>
      </c>
      <c r="J256"/>
      <c r="K256"/>
      <c r="L256" t="s">
        <v>3070</v>
      </c>
      <c r="M256">
        <v>893.96270751953125</v>
      </c>
      <c r="N256" t="s">
        <v>6</v>
      </c>
      <c r="O256" t="s">
        <v>5</v>
      </c>
      <c r="P256" t="s">
        <v>5</v>
      </c>
      <c r="Q256" t="s">
        <v>5</v>
      </c>
      <c r="R256" t="s">
        <v>6</v>
      </c>
      <c r="S256" t="s">
        <v>3647</v>
      </c>
      <c r="T256" t="s">
        <v>3647</v>
      </c>
      <c r="U256" t="s">
        <v>6</v>
      </c>
      <c r="V256" t="s">
        <v>98</v>
      </c>
      <c r="W256">
        <v>7500000</v>
      </c>
      <c r="X256">
        <v>140000</v>
      </c>
      <c r="Y256" t="s">
        <v>6</v>
      </c>
      <c r="Z256"/>
      <c r="AA256"/>
      <c r="AB256">
        <v>306.374755859375</v>
      </c>
      <c r="AC256">
        <v>49.132774353027337</v>
      </c>
      <c r="AD256">
        <v>22.512029647827148</v>
      </c>
      <c r="AE256">
        <v>3678</v>
      </c>
      <c r="AF256">
        <v>2001</v>
      </c>
      <c r="AG256">
        <v>2638</v>
      </c>
      <c r="AH256">
        <v>5704</v>
      </c>
      <c r="AI256">
        <v>7212</v>
      </c>
      <c r="AJ256">
        <v>10528</v>
      </c>
      <c r="AK256">
        <v>25</v>
      </c>
      <c r="AL256">
        <v>13</v>
      </c>
      <c r="AM256">
        <v>136</v>
      </c>
      <c r="AN256">
        <v>13</v>
      </c>
      <c r="AO256">
        <v>743.241455078125</v>
      </c>
      <c r="AP256"/>
      <c r="AQ256"/>
      <c r="AR256"/>
      <c r="AS256"/>
      <c r="AT256"/>
      <c r="AU256"/>
      <c r="AV256"/>
      <c r="AW256"/>
      <c r="AX256"/>
      <c r="AY256"/>
      <c r="AZ256"/>
      <c r="BA256"/>
      <c r="BB256"/>
      <c r="BC256"/>
      <c r="BD256"/>
      <c r="BE256"/>
      <c r="BF256"/>
      <c r="BG256"/>
      <c r="BH256" t="s">
        <v>5</v>
      </c>
      <c r="BI256"/>
      <c r="BJ256"/>
      <c r="BK256" t="s">
        <v>5</v>
      </c>
      <c r="BL256"/>
      <c r="BM256">
        <v>0</v>
      </c>
      <c r="BN256"/>
      <c r="BO256" t="s">
        <v>6</v>
      </c>
      <c r="BP256" t="s">
        <v>2774</v>
      </c>
      <c r="BQ256" t="s">
        <v>2774</v>
      </c>
      <c r="BR256" t="s">
        <v>2774</v>
      </c>
      <c r="BS256"/>
      <c r="BT256" t="s">
        <v>6</v>
      </c>
      <c r="BU256" t="s">
        <v>2774</v>
      </c>
      <c r="BV256" t="s">
        <v>2774</v>
      </c>
      <c r="BW256" t="s">
        <v>2774</v>
      </c>
      <c r="BX256"/>
      <c r="BY256" t="s">
        <v>6</v>
      </c>
      <c r="BZ256" t="s">
        <v>3026</v>
      </c>
      <c r="CA256" t="s">
        <v>2774</v>
      </c>
    </row>
    <row r="257" spans="1:79" ht="15" x14ac:dyDescent="0.25">
      <c r="A257">
        <v>425</v>
      </c>
      <c r="B257" t="s">
        <v>3654</v>
      </c>
      <c r="C257" t="s">
        <v>3655</v>
      </c>
      <c r="D257" t="s">
        <v>3587</v>
      </c>
      <c r="E257">
        <v>5</v>
      </c>
      <c r="F257" t="s">
        <v>3019</v>
      </c>
      <c r="G257" t="s">
        <v>3562</v>
      </c>
      <c r="H257" t="s">
        <v>3645</v>
      </c>
      <c r="I257" t="s">
        <v>3646</v>
      </c>
      <c r="J257"/>
      <c r="K257"/>
      <c r="L257" t="s">
        <v>3070</v>
      </c>
      <c r="M257">
        <v>893.96356201171875</v>
      </c>
      <c r="N257" t="s">
        <v>6</v>
      </c>
      <c r="O257" t="s">
        <v>5</v>
      </c>
      <c r="P257" t="s">
        <v>5</v>
      </c>
      <c r="Q257" t="s">
        <v>5</v>
      </c>
      <c r="R257" t="s">
        <v>6</v>
      </c>
      <c r="S257" t="s">
        <v>3647</v>
      </c>
      <c r="T257" t="s">
        <v>3647</v>
      </c>
      <c r="U257" t="s">
        <v>6</v>
      </c>
      <c r="V257" t="s">
        <v>98</v>
      </c>
      <c r="W257">
        <v>4000000</v>
      </c>
      <c r="X257">
        <v>90000</v>
      </c>
      <c r="Y257" t="s">
        <v>6</v>
      </c>
      <c r="Z257"/>
      <c r="AA257"/>
      <c r="AB257">
        <v>306.37481689453119</v>
      </c>
      <c r="AC257">
        <v>49.132801055908203</v>
      </c>
      <c r="AD257">
        <v>22.512029647827148</v>
      </c>
      <c r="AE257">
        <v>3678</v>
      </c>
      <c r="AF257">
        <v>2001</v>
      </c>
      <c r="AG257">
        <v>2638</v>
      </c>
      <c r="AH257">
        <v>5704</v>
      </c>
      <c r="AI257">
        <v>7212</v>
      </c>
      <c r="AJ257">
        <v>10528</v>
      </c>
      <c r="AK257">
        <v>25</v>
      </c>
      <c r="AL257">
        <v>13</v>
      </c>
      <c r="AM257">
        <v>136</v>
      </c>
      <c r="AN257">
        <v>13</v>
      </c>
      <c r="AO257">
        <v>743.241455078125</v>
      </c>
      <c r="AP257"/>
      <c r="AQ257"/>
      <c r="AR257"/>
      <c r="AS257"/>
      <c r="AT257"/>
      <c r="AU257"/>
      <c r="AV257"/>
      <c r="AW257"/>
      <c r="AX257"/>
      <c r="AY257"/>
      <c r="AZ257"/>
      <c r="BA257"/>
      <c r="BB257"/>
      <c r="BC257"/>
      <c r="BD257"/>
      <c r="BE257"/>
      <c r="BF257"/>
      <c r="BG257"/>
      <c r="BH257" t="s">
        <v>5</v>
      </c>
      <c r="BI257"/>
      <c r="BJ257"/>
      <c r="BK257" t="s">
        <v>5</v>
      </c>
      <c r="BL257"/>
      <c r="BM257">
        <v>100</v>
      </c>
      <c r="BN257"/>
      <c r="BO257" t="s">
        <v>6</v>
      </c>
      <c r="BP257" t="s">
        <v>2774</v>
      </c>
      <c r="BQ257" t="s">
        <v>2774</v>
      </c>
      <c r="BR257" t="s">
        <v>2774</v>
      </c>
      <c r="BS257"/>
      <c r="BT257" t="s">
        <v>6</v>
      </c>
      <c r="BU257" t="s">
        <v>2774</v>
      </c>
      <c r="BV257" t="s">
        <v>2774</v>
      </c>
      <c r="BW257" t="s">
        <v>2774</v>
      </c>
      <c r="BX257"/>
      <c r="BY257" t="s">
        <v>6</v>
      </c>
      <c r="BZ257" t="s">
        <v>3026</v>
      </c>
      <c r="CA257" t="s">
        <v>2774</v>
      </c>
    </row>
    <row r="258" spans="1:79" ht="15" x14ac:dyDescent="0.25">
      <c r="A258">
        <v>426</v>
      </c>
      <c r="B258" t="s">
        <v>3656</v>
      </c>
      <c r="C258" t="s">
        <v>3657</v>
      </c>
      <c r="D258" t="s">
        <v>3658</v>
      </c>
      <c r="E258">
        <v>5</v>
      </c>
      <c r="F258" t="s">
        <v>3019</v>
      </c>
      <c r="G258" t="s">
        <v>3562</v>
      </c>
      <c r="H258" t="s">
        <v>3645</v>
      </c>
      <c r="I258" t="s">
        <v>3646</v>
      </c>
      <c r="J258"/>
      <c r="K258"/>
      <c r="L258" t="s">
        <v>3353</v>
      </c>
      <c r="M258">
        <v>893.96435546875</v>
      </c>
      <c r="N258" t="s">
        <v>6</v>
      </c>
      <c r="O258" t="s">
        <v>5</v>
      </c>
      <c r="P258" t="s">
        <v>5</v>
      </c>
      <c r="Q258" t="s">
        <v>5</v>
      </c>
      <c r="R258" t="s">
        <v>6</v>
      </c>
      <c r="S258" t="s">
        <v>3647</v>
      </c>
      <c r="T258" t="s">
        <v>3647</v>
      </c>
      <c r="U258" t="s">
        <v>6</v>
      </c>
      <c r="V258" t="s">
        <v>85</v>
      </c>
      <c r="W258">
        <v>3000000</v>
      </c>
      <c r="X258">
        <v>200000</v>
      </c>
      <c r="Y258" t="s">
        <v>6</v>
      </c>
      <c r="Z258"/>
      <c r="AA258"/>
      <c r="AB258">
        <v>306.37469482421881</v>
      </c>
      <c r="AC258">
        <v>49.132781982421882</v>
      </c>
      <c r="AD258">
        <v>22.512029647827148</v>
      </c>
      <c r="AE258">
        <v>3678</v>
      </c>
      <c r="AF258">
        <v>2001</v>
      </c>
      <c r="AG258">
        <v>2638</v>
      </c>
      <c r="AH258">
        <v>5704</v>
      </c>
      <c r="AI258">
        <v>7212</v>
      </c>
      <c r="AJ258">
        <v>10528</v>
      </c>
      <c r="AK258">
        <v>25</v>
      </c>
      <c r="AL258">
        <v>13</v>
      </c>
      <c r="AM258">
        <v>136</v>
      </c>
      <c r="AN258">
        <v>13</v>
      </c>
      <c r="AO258">
        <v>743.241455078125</v>
      </c>
      <c r="AP258"/>
      <c r="AQ258"/>
      <c r="AR258"/>
      <c r="AS258"/>
      <c r="AT258"/>
      <c r="AU258"/>
      <c r="AV258"/>
      <c r="AW258"/>
      <c r="AX258"/>
      <c r="AY258"/>
      <c r="AZ258"/>
      <c r="BA258"/>
      <c r="BB258"/>
      <c r="BC258"/>
      <c r="BD258"/>
      <c r="BE258"/>
      <c r="BF258"/>
      <c r="BG258"/>
      <c r="BH258" t="s">
        <v>5</v>
      </c>
      <c r="BI258"/>
      <c r="BJ258"/>
      <c r="BK258" t="s">
        <v>5</v>
      </c>
      <c r="BL258"/>
      <c r="BM258">
        <v>0</v>
      </c>
      <c r="BN258"/>
      <c r="BO258" t="s">
        <v>6</v>
      </c>
      <c r="BP258" t="s">
        <v>2774</v>
      </c>
      <c r="BQ258" t="s">
        <v>2774</v>
      </c>
      <c r="BR258" t="s">
        <v>2774</v>
      </c>
      <c r="BS258"/>
      <c r="BT258" t="s">
        <v>6</v>
      </c>
      <c r="BU258" t="s">
        <v>2774</v>
      </c>
      <c r="BV258" t="s">
        <v>2774</v>
      </c>
      <c r="BW258" t="s">
        <v>2774</v>
      </c>
      <c r="BX258"/>
      <c r="BY258" t="s">
        <v>6</v>
      </c>
      <c r="BZ258" t="s">
        <v>3026</v>
      </c>
      <c r="CA258" t="s">
        <v>2774</v>
      </c>
    </row>
    <row r="259" spans="1:79" ht="15" x14ac:dyDescent="0.25">
      <c r="A259">
        <v>427</v>
      </c>
      <c r="B259" t="s">
        <v>3659</v>
      </c>
      <c r="C259" t="s">
        <v>3660</v>
      </c>
      <c r="D259" t="s">
        <v>3385</v>
      </c>
      <c r="E259">
        <v>5</v>
      </c>
      <c r="F259" t="s">
        <v>3019</v>
      </c>
      <c r="G259" t="s">
        <v>3562</v>
      </c>
      <c r="H259" t="s">
        <v>3645</v>
      </c>
      <c r="I259" t="s">
        <v>3646</v>
      </c>
      <c r="J259"/>
      <c r="K259"/>
      <c r="L259" t="s">
        <v>3035</v>
      </c>
      <c r="M259">
        <v>893.96649169921875</v>
      </c>
      <c r="N259" t="s">
        <v>6</v>
      </c>
      <c r="O259" t="s">
        <v>5</v>
      </c>
      <c r="P259" t="s">
        <v>5</v>
      </c>
      <c r="Q259" t="s">
        <v>5</v>
      </c>
      <c r="R259" t="s">
        <v>6</v>
      </c>
      <c r="S259" t="s">
        <v>3647</v>
      </c>
      <c r="T259" t="s">
        <v>3647</v>
      </c>
      <c r="U259" t="s">
        <v>6</v>
      </c>
      <c r="V259" t="s">
        <v>85</v>
      </c>
      <c r="W259">
        <v>10000000</v>
      </c>
      <c r="X259">
        <v>200000</v>
      </c>
      <c r="Y259" t="s">
        <v>6</v>
      </c>
      <c r="Z259"/>
      <c r="AA259"/>
      <c r="AB259">
        <v>306.37539672851563</v>
      </c>
      <c r="AC259">
        <v>49.132938385009773</v>
      </c>
      <c r="AD259">
        <v>22.512029647827148</v>
      </c>
      <c r="AE259">
        <v>3678</v>
      </c>
      <c r="AF259">
        <v>2001</v>
      </c>
      <c r="AG259">
        <v>2638</v>
      </c>
      <c r="AH259">
        <v>5704</v>
      </c>
      <c r="AI259">
        <v>7212</v>
      </c>
      <c r="AJ259">
        <v>10528</v>
      </c>
      <c r="AK259">
        <v>25</v>
      </c>
      <c r="AL259">
        <v>13</v>
      </c>
      <c r="AM259">
        <v>136</v>
      </c>
      <c r="AN259">
        <v>13</v>
      </c>
      <c r="AO259">
        <v>743.241455078125</v>
      </c>
      <c r="AP259"/>
      <c r="AQ259"/>
      <c r="AR259"/>
      <c r="AS259"/>
      <c r="AT259"/>
      <c r="AU259"/>
      <c r="AV259"/>
      <c r="AW259"/>
      <c r="AX259"/>
      <c r="AY259"/>
      <c r="AZ259"/>
      <c r="BA259"/>
      <c r="BB259"/>
      <c r="BC259"/>
      <c r="BD259"/>
      <c r="BE259"/>
      <c r="BF259"/>
      <c r="BG259"/>
      <c r="BH259" t="s">
        <v>5</v>
      </c>
      <c r="BI259"/>
      <c r="BJ259"/>
      <c r="BK259" t="s">
        <v>5</v>
      </c>
      <c r="BL259"/>
      <c r="BM259">
        <v>0</v>
      </c>
      <c r="BN259"/>
      <c r="BO259" t="s">
        <v>6</v>
      </c>
      <c r="BP259" t="s">
        <v>2774</v>
      </c>
      <c r="BQ259" t="s">
        <v>2774</v>
      </c>
      <c r="BR259" t="s">
        <v>2774</v>
      </c>
      <c r="BS259"/>
      <c r="BT259" t="s">
        <v>6</v>
      </c>
      <c r="BU259" t="s">
        <v>2774</v>
      </c>
      <c r="BV259" t="s">
        <v>2774</v>
      </c>
      <c r="BW259" t="s">
        <v>2774</v>
      </c>
      <c r="BX259"/>
      <c r="BY259" t="s">
        <v>6</v>
      </c>
      <c r="BZ259" t="s">
        <v>3026</v>
      </c>
      <c r="CA259" t="s">
        <v>2774</v>
      </c>
    </row>
    <row r="260" spans="1:79" ht="15" x14ac:dyDescent="0.25">
      <c r="A260">
        <v>428</v>
      </c>
      <c r="B260" t="s">
        <v>3661</v>
      </c>
      <c r="C260" t="s">
        <v>3662</v>
      </c>
      <c r="D260" t="s">
        <v>3663</v>
      </c>
      <c r="E260">
        <v>5</v>
      </c>
      <c r="F260" t="s">
        <v>3019</v>
      </c>
      <c r="G260" t="s">
        <v>3562</v>
      </c>
      <c r="H260" t="s">
        <v>3645</v>
      </c>
      <c r="I260" t="s">
        <v>3646</v>
      </c>
      <c r="J260"/>
      <c r="K260"/>
      <c r="L260" t="s">
        <v>3447</v>
      </c>
      <c r="M260">
        <v>893.9644775390625</v>
      </c>
      <c r="N260" t="s">
        <v>6</v>
      </c>
      <c r="O260" t="s">
        <v>5</v>
      </c>
      <c r="P260" t="s">
        <v>5</v>
      </c>
      <c r="Q260" t="s">
        <v>5</v>
      </c>
      <c r="R260" t="s">
        <v>6</v>
      </c>
      <c r="S260" t="s">
        <v>3647</v>
      </c>
      <c r="T260" t="s">
        <v>3647</v>
      </c>
      <c r="U260" t="s">
        <v>6</v>
      </c>
      <c r="V260" t="s">
        <v>85</v>
      </c>
      <c r="W260">
        <v>1000000</v>
      </c>
      <c r="X260">
        <v>200000</v>
      </c>
      <c r="Y260" t="s">
        <v>6</v>
      </c>
      <c r="Z260"/>
      <c r="AA260"/>
      <c r="AB260">
        <v>306.37481689453119</v>
      </c>
      <c r="AC260">
        <v>49.132785797119141</v>
      </c>
      <c r="AD260">
        <v>22.512029647827148</v>
      </c>
      <c r="AE260">
        <v>3678</v>
      </c>
      <c r="AF260">
        <v>2001</v>
      </c>
      <c r="AG260">
        <v>2638</v>
      </c>
      <c r="AH260">
        <v>5704</v>
      </c>
      <c r="AI260">
        <v>7212</v>
      </c>
      <c r="AJ260">
        <v>10528</v>
      </c>
      <c r="AK260">
        <v>25</v>
      </c>
      <c r="AL260">
        <v>13</v>
      </c>
      <c r="AM260">
        <v>136</v>
      </c>
      <c r="AN260">
        <v>13</v>
      </c>
      <c r="AO260">
        <v>743.241455078125</v>
      </c>
      <c r="AP260"/>
      <c r="AQ260"/>
      <c r="AR260"/>
      <c r="AS260"/>
      <c r="AT260"/>
      <c r="AU260"/>
      <c r="AV260"/>
      <c r="AW260"/>
      <c r="AX260"/>
      <c r="AY260"/>
      <c r="AZ260"/>
      <c r="BA260"/>
      <c r="BB260"/>
      <c r="BC260"/>
      <c r="BD260"/>
      <c r="BE260"/>
      <c r="BF260"/>
      <c r="BG260"/>
      <c r="BH260" t="s">
        <v>5</v>
      </c>
      <c r="BI260"/>
      <c r="BJ260"/>
      <c r="BK260" t="s">
        <v>5</v>
      </c>
      <c r="BL260"/>
      <c r="BM260">
        <v>0</v>
      </c>
      <c r="BN260"/>
      <c r="BO260" t="s">
        <v>6</v>
      </c>
      <c r="BP260" t="s">
        <v>2774</v>
      </c>
      <c r="BQ260" t="s">
        <v>2774</v>
      </c>
      <c r="BR260" t="s">
        <v>2774</v>
      </c>
      <c r="BS260"/>
      <c r="BT260" t="s">
        <v>6</v>
      </c>
      <c r="BU260" t="s">
        <v>2774</v>
      </c>
      <c r="BV260" t="s">
        <v>2774</v>
      </c>
      <c r="BW260" t="s">
        <v>2774</v>
      </c>
      <c r="BX260"/>
      <c r="BY260" t="s">
        <v>6</v>
      </c>
      <c r="BZ260" t="s">
        <v>3026</v>
      </c>
      <c r="CA260" t="s">
        <v>2774</v>
      </c>
    </row>
    <row r="261" spans="1:79" ht="15" x14ac:dyDescent="0.25">
      <c r="A261">
        <v>430</v>
      </c>
      <c r="B261" t="s">
        <v>176</v>
      </c>
      <c r="C261" t="s">
        <v>264</v>
      </c>
      <c r="D261" t="s">
        <v>177</v>
      </c>
      <c r="E261">
        <v>6</v>
      </c>
      <c r="F261" t="s">
        <v>260</v>
      </c>
      <c r="G261" t="s">
        <v>46</v>
      </c>
      <c r="H261" t="s">
        <v>39</v>
      </c>
      <c r="I261" t="s">
        <v>265</v>
      </c>
      <c r="J261" t="s">
        <v>89</v>
      </c>
      <c r="K261" t="s">
        <v>266</v>
      </c>
      <c r="L261" t="s">
        <v>267</v>
      </c>
      <c r="M261">
        <v>14.23282623291016</v>
      </c>
      <c r="N261" t="s">
        <v>6</v>
      </c>
      <c r="O261" t="s">
        <v>6</v>
      </c>
      <c r="P261" t="s">
        <v>6</v>
      </c>
      <c r="Q261" t="s">
        <v>5</v>
      </c>
      <c r="R261" t="s">
        <v>5</v>
      </c>
      <c r="S261" t="s">
        <v>268</v>
      </c>
      <c r="T261" t="s">
        <v>269</v>
      </c>
      <c r="U261" t="s">
        <v>5</v>
      </c>
      <c r="V261" t="s">
        <v>98</v>
      </c>
      <c r="W261">
        <v>30000000</v>
      </c>
      <c r="X261">
        <v>1500000</v>
      </c>
      <c r="Y261" t="s">
        <v>6</v>
      </c>
      <c r="Z261"/>
      <c r="AA261"/>
      <c r="AB261">
        <v>8.7867279052734375</v>
      </c>
      <c r="AC261">
        <v>0.8658900260925293</v>
      </c>
      <c r="AD261">
        <v>0</v>
      </c>
      <c r="AE261">
        <v>829</v>
      </c>
      <c r="AF261">
        <v>7225</v>
      </c>
      <c r="AG261">
        <v>767</v>
      </c>
      <c r="AH261">
        <v>514</v>
      </c>
      <c r="AI261">
        <v>1455</v>
      </c>
      <c r="AJ261">
        <v>1612</v>
      </c>
      <c r="AK261">
        <v>8</v>
      </c>
      <c r="AL261">
        <v>1</v>
      </c>
      <c r="AM261">
        <v>31</v>
      </c>
      <c r="AN261">
        <v>1</v>
      </c>
      <c r="AO261">
        <v>37.849395751953118</v>
      </c>
      <c r="AP261"/>
      <c r="AQ261"/>
      <c r="AR261"/>
      <c r="AS261"/>
      <c r="AT261"/>
      <c r="AU261"/>
      <c r="AV261"/>
      <c r="AW261"/>
      <c r="AX261"/>
      <c r="AY261"/>
      <c r="AZ261"/>
      <c r="BA261"/>
      <c r="BB261"/>
      <c r="BC261"/>
      <c r="BD261"/>
      <c r="BE261"/>
      <c r="BF261"/>
      <c r="BG261"/>
      <c r="BH261" t="s">
        <v>5</v>
      </c>
      <c r="BI261"/>
      <c r="BJ261"/>
      <c r="BK261" t="s">
        <v>5</v>
      </c>
      <c r="BL261"/>
      <c r="BM261">
        <v>0</v>
      </c>
      <c r="BN261"/>
      <c r="BO261" t="s">
        <v>5</v>
      </c>
      <c r="BP261" t="s">
        <v>2774</v>
      </c>
      <c r="BQ261" t="s">
        <v>2774</v>
      </c>
      <c r="BR261" t="s">
        <v>2774</v>
      </c>
      <c r="BS261"/>
      <c r="BT261" t="s">
        <v>6</v>
      </c>
      <c r="BU261" t="s">
        <v>2774</v>
      </c>
      <c r="BV261" t="s">
        <v>2774</v>
      </c>
      <c r="BW261" t="s">
        <v>2774</v>
      </c>
      <c r="BX261"/>
      <c r="BY261" t="s">
        <v>6</v>
      </c>
      <c r="BZ261" t="s">
        <v>7</v>
      </c>
      <c r="CA261" t="s">
        <v>2774</v>
      </c>
    </row>
    <row r="262" spans="1:79" ht="15" x14ac:dyDescent="0.25">
      <c r="A262">
        <v>431</v>
      </c>
      <c r="B262" t="s">
        <v>275</v>
      </c>
      <c r="C262" t="s">
        <v>169</v>
      </c>
      <c r="D262" t="s">
        <v>170</v>
      </c>
      <c r="E262">
        <v>6</v>
      </c>
      <c r="F262" t="s">
        <v>260</v>
      </c>
      <c r="G262" t="s">
        <v>276</v>
      </c>
      <c r="H262" t="s">
        <v>39</v>
      </c>
      <c r="I262" t="s">
        <v>277</v>
      </c>
      <c r="J262" t="s">
        <v>278</v>
      </c>
      <c r="K262" t="s">
        <v>279</v>
      </c>
      <c r="L262" t="s">
        <v>280</v>
      </c>
      <c r="M262">
        <v>25.088289260864261</v>
      </c>
      <c r="N262" t="s">
        <v>6</v>
      </c>
      <c r="O262" t="s">
        <v>5</v>
      </c>
      <c r="P262" t="s">
        <v>6</v>
      </c>
      <c r="Q262" t="s">
        <v>5</v>
      </c>
      <c r="R262" t="s">
        <v>5</v>
      </c>
      <c r="S262" t="s">
        <v>281</v>
      </c>
      <c r="T262" t="s">
        <v>281</v>
      </c>
      <c r="U262" t="s">
        <v>5</v>
      </c>
      <c r="V262" t="s">
        <v>50</v>
      </c>
      <c r="W262">
        <v>100000</v>
      </c>
      <c r="X262">
        <v>5000</v>
      </c>
      <c r="Y262" t="s">
        <v>6</v>
      </c>
      <c r="Z262" t="s">
        <v>2716</v>
      </c>
      <c r="AA262">
        <v>100000</v>
      </c>
      <c r="AB262">
        <v>444.50747680664063</v>
      </c>
      <c r="AC262">
        <v>200.08575439453119</v>
      </c>
      <c r="AD262">
        <v>0</v>
      </c>
      <c r="AE262">
        <v>3445</v>
      </c>
      <c r="AF262">
        <v>641</v>
      </c>
      <c r="AG262">
        <v>2605</v>
      </c>
      <c r="AH262">
        <v>15192</v>
      </c>
      <c r="AI262">
        <v>8721</v>
      </c>
      <c r="AJ262">
        <v>21569</v>
      </c>
      <c r="AK262">
        <v>18</v>
      </c>
      <c r="AL262">
        <v>0</v>
      </c>
      <c r="AM262">
        <v>57</v>
      </c>
      <c r="AN262">
        <v>0</v>
      </c>
      <c r="AO262">
        <v>262.29559326171881</v>
      </c>
      <c r="AP262"/>
      <c r="AQ262"/>
      <c r="AR262"/>
      <c r="AS262"/>
      <c r="AT262"/>
      <c r="AU262"/>
      <c r="AV262"/>
      <c r="AW262"/>
      <c r="AX262"/>
      <c r="AY262"/>
      <c r="AZ262"/>
      <c r="BA262"/>
      <c r="BB262"/>
      <c r="BC262"/>
      <c r="BD262"/>
      <c r="BE262"/>
      <c r="BF262"/>
      <c r="BG262"/>
      <c r="BH262" t="s">
        <v>5</v>
      </c>
      <c r="BI262"/>
      <c r="BJ262"/>
      <c r="BK262" t="s">
        <v>5</v>
      </c>
      <c r="BL262"/>
      <c r="BM262">
        <v>0</v>
      </c>
      <c r="BN262"/>
      <c r="BO262" t="s">
        <v>5</v>
      </c>
      <c r="BP262" t="s">
        <v>2774</v>
      </c>
      <c r="BQ262" t="s">
        <v>2774</v>
      </c>
      <c r="BR262" t="s">
        <v>2774</v>
      </c>
      <c r="BS262"/>
      <c r="BT262" t="s">
        <v>6</v>
      </c>
      <c r="BU262" t="s">
        <v>2774</v>
      </c>
      <c r="BV262" t="s">
        <v>2774</v>
      </c>
      <c r="BW262" t="s">
        <v>2774</v>
      </c>
      <c r="BX262"/>
      <c r="BY262" t="s">
        <v>6</v>
      </c>
      <c r="BZ262" t="s">
        <v>7</v>
      </c>
      <c r="CA262" t="s">
        <v>2774</v>
      </c>
    </row>
    <row r="263" spans="1:79" ht="15" x14ac:dyDescent="0.25">
      <c r="A263">
        <v>432</v>
      </c>
      <c r="B263" t="s">
        <v>282</v>
      </c>
      <c r="C263" t="s">
        <v>171</v>
      </c>
      <c r="D263" t="s">
        <v>172</v>
      </c>
      <c r="E263">
        <v>6</v>
      </c>
      <c r="F263" t="s">
        <v>260</v>
      </c>
      <c r="G263" t="s">
        <v>283</v>
      </c>
      <c r="H263" t="s">
        <v>284</v>
      </c>
      <c r="I263" t="s">
        <v>285</v>
      </c>
      <c r="J263" t="s">
        <v>286</v>
      </c>
      <c r="K263" t="s">
        <v>287</v>
      </c>
      <c r="L263" t="s">
        <v>21</v>
      </c>
      <c r="M263">
        <v>48.683479309082031</v>
      </c>
      <c r="N263" t="s">
        <v>6</v>
      </c>
      <c r="O263" t="s">
        <v>5</v>
      </c>
      <c r="P263" t="s">
        <v>6</v>
      </c>
      <c r="Q263" t="s">
        <v>5</v>
      </c>
      <c r="R263" t="s">
        <v>5</v>
      </c>
      <c r="S263" t="s">
        <v>288</v>
      </c>
      <c r="T263" t="s">
        <v>289</v>
      </c>
      <c r="U263" t="s">
        <v>6</v>
      </c>
      <c r="V263" t="s">
        <v>98</v>
      </c>
      <c r="W263">
        <v>100000</v>
      </c>
      <c r="X263">
        <v>5000</v>
      </c>
      <c r="Y263" t="s">
        <v>6</v>
      </c>
      <c r="Z263" t="s">
        <v>4</v>
      </c>
      <c r="AA263">
        <v>0</v>
      </c>
      <c r="AB263">
        <v>3.7536940574646001</v>
      </c>
      <c r="AC263">
        <v>9.1343555450439453</v>
      </c>
      <c r="AD263">
        <v>0</v>
      </c>
      <c r="AE263">
        <v>4791</v>
      </c>
      <c r="AF263">
        <v>9332</v>
      </c>
      <c r="AG263">
        <v>3666</v>
      </c>
      <c r="AH263">
        <v>11939</v>
      </c>
      <c r="AI263">
        <v>11053</v>
      </c>
      <c r="AJ263">
        <v>20157</v>
      </c>
      <c r="AK263">
        <v>22</v>
      </c>
      <c r="AL263">
        <v>0</v>
      </c>
      <c r="AM263">
        <v>76</v>
      </c>
      <c r="AN263">
        <v>0</v>
      </c>
      <c r="AO263">
        <v>137.4742126464844</v>
      </c>
      <c r="AP263"/>
      <c r="AQ263"/>
      <c r="AR263"/>
      <c r="AS263"/>
      <c r="AT263"/>
      <c r="AU263"/>
      <c r="AV263"/>
      <c r="AW263"/>
      <c r="AX263"/>
      <c r="AY263"/>
      <c r="AZ263"/>
      <c r="BA263"/>
      <c r="BB263"/>
      <c r="BC263"/>
      <c r="BD263"/>
      <c r="BE263"/>
      <c r="BF263"/>
      <c r="BG263"/>
      <c r="BH263" t="s">
        <v>5</v>
      </c>
      <c r="BI263"/>
      <c r="BJ263"/>
      <c r="BK263" t="s">
        <v>5</v>
      </c>
      <c r="BL263"/>
      <c r="BM263">
        <v>0</v>
      </c>
      <c r="BN263"/>
      <c r="BO263" t="s">
        <v>5</v>
      </c>
      <c r="BP263" t="s">
        <v>2774</v>
      </c>
      <c r="BQ263" t="s">
        <v>2774</v>
      </c>
      <c r="BR263" t="s">
        <v>2774</v>
      </c>
      <c r="BS263"/>
      <c r="BT263" t="s">
        <v>6</v>
      </c>
      <c r="BU263" t="s">
        <v>2774</v>
      </c>
      <c r="BV263" t="s">
        <v>2774</v>
      </c>
      <c r="BW263" t="s">
        <v>2774</v>
      </c>
      <c r="BX263"/>
      <c r="BY263" t="s">
        <v>6</v>
      </c>
      <c r="BZ263" t="s">
        <v>7</v>
      </c>
      <c r="CA263" t="s">
        <v>2774</v>
      </c>
    </row>
    <row r="264" spans="1:79" ht="15" x14ac:dyDescent="0.25">
      <c r="A264">
        <v>433</v>
      </c>
      <c r="B264" t="s">
        <v>1</v>
      </c>
      <c r="C264" t="s">
        <v>3667</v>
      </c>
      <c r="D264" t="s">
        <v>3668</v>
      </c>
      <c r="E264">
        <v>6</v>
      </c>
      <c r="F264" t="s">
        <v>260</v>
      </c>
      <c r="G264" t="s">
        <v>2</v>
      </c>
      <c r="H264" t="s">
        <v>294</v>
      </c>
      <c r="I264" t="s">
        <v>295</v>
      </c>
      <c r="J264" t="s">
        <v>296</v>
      </c>
      <c r="K264" t="s">
        <v>297</v>
      </c>
      <c r="L264" t="s">
        <v>21</v>
      </c>
      <c r="M264">
        <v>3.5849535465240479</v>
      </c>
      <c r="N264" t="s">
        <v>5</v>
      </c>
      <c r="O264" t="s">
        <v>5</v>
      </c>
      <c r="P264" t="s">
        <v>6</v>
      </c>
      <c r="Q264" t="s">
        <v>5</v>
      </c>
      <c r="R264" t="s">
        <v>5</v>
      </c>
      <c r="S264" t="s">
        <v>298</v>
      </c>
      <c r="T264" t="s">
        <v>299</v>
      </c>
      <c r="U264" t="s">
        <v>5</v>
      </c>
      <c r="V264" t="s">
        <v>4</v>
      </c>
      <c r="W264">
        <v>3000000</v>
      </c>
      <c r="X264">
        <v>150000</v>
      </c>
      <c r="Y264" t="s">
        <v>6</v>
      </c>
      <c r="Z264" t="s">
        <v>300</v>
      </c>
      <c r="AA264">
        <v>750000</v>
      </c>
      <c r="AB264">
        <v>2.9588699340820308</v>
      </c>
      <c r="AC264">
        <v>0.53965997695922852</v>
      </c>
      <c r="AD264">
        <v>0</v>
      </c>
      <c r="AE264">
        <v>5879</v>
      </c>
      <c r="AF264">
        <v>904</v>
      </c>
      <c r="AG264">
        <v>5539</v>
      </c>
      <c r="AH264">
        <v>25741</v>
      </c>
      <c r="AI264">
        <v>16463</v>
      </c>
      <c r="AJ264">
        <v>37604</v>
      </c>
      <c r="AK264">
        <v>71</v>
      </c>
      <c r="AL264">
        <v>0</v>
      </c>
      <c r="AM264">
        <v>71</v>
      </c>
      <c r="AN264">
        <v>0</v>
      </c>
      <c r="AO264">
        <v>0.1517360061407089</v>
      </c>
      <c r="AP264"/>
      <c r="AQ264"/>
      <c r="AR264"/>
      <c r="AS264"/>
      <c r="AT264"/>
      <c r="AU264"/>
      <c r="AV264"/>
      <c r="AW264"/>
      <c r="AX264"/>
      <c r="AY264"/>
      <c r="AZ264"/>
      <c r="BA264"/>
      <c r="BB264"/>
      <c r="BC264"/>
      <c r="BD264"/>
      <c r="BE264"/>
      <c r="BF264"/>
      <c r="BG264" t="s">
        <v>301</v>
      </c>
      <c r="BH264" t="s">
        <v>5</v>
      </c>
      <c r="BI264"/>
      <c r="BJ264"/>
      <c r="BK264" t="s">
        <v>5</v>
      </c>
      <c r="BL264"/>
      <c r="BM264">
        <v>0</v>
      </c>
      <c r="BN264"/>
      <c r="BO264" t="s">
        <v>5</v>
      </c>
      <c r="BP264" t="s">
        <v>2774</v>
      </c>
      <c r="BQ264" t="s">
        <v>2774</v>
      </c>
      <c r="BR264" t="s">
        <v>2774</v>
      </c>
      <c r="BS264"/>
      <c r="BT264" t="s">
        <v>6</v>
      </c>
      <c r="BU264" t="s">
        <v>2774</v>
      </c>
      <c r="BV264" t="s">
        <v>2774</v>
      </c>
      <c r="BW264" t="s">
        <v>2774</v>
      </c>
      <c r="BX264"/>
      <c r="BY264" t="s">
        <v>6</v>
      </c>
      <c r="BZ264" t="s">
        <v>7</v>
      </c>
      <c r="CA264" t="s">
        <v>2774</v>
      </c>
    </row>
    <row r="265" spans="1:79" ht="15" x14ac:dyDescent="0.25">
      <c r="A265">
        <v>434</v>
      </c>
      <c r="B265" t="s">
        <v>8</v>
      </c>
      <c r="C265" t="s">
        <v>3669</v>
      </c>
      <c r="D265" t="s">
        <v>3670</v>
      </c>
      <c r="E265">
        <v>6</v>
      </c>
      <c r="F265" t="s">
        <v>260</v>
      </c>
      <c r="G265" t="s">
        <v>2</v>
      </c>
      <c r="H265" t="s">
        <v>294</v>
      </c>
      <c r="I265" t="s">
        <v>295</v>
      </c>
      <c r="J265" t="s">
        <v>296</v>
      </c>
      <c r="K265" t="s">
        <v>297</v>
      </c>
      <c r="L265" t="s">
        <v>21</v>
      </c>
      <c r="M265">
        <v>3.5849535465240479</v>
      </c>
      <c r="N265" t="s">
        <v>5</v>
      </c>
      <c r="O265" t="s">
        <v>5</v>
      </c>
      <c r="P265" t="s">
        <v>6</v>
      </c>
      <c r="Q265" t="s">
        <v>5</v>
      </c>
      <c r="R265" t="s">
        <v>5</v>
      </c>
      <c r="S265" t="s">
        <v>298</v>
      </c>
      <c r="T265" t="s">
        <v>302</v>
      </c>
      <c r="U265" t="s">
        <v>5</v>
      </c>
      <c r="V265" t="s">
        <v>4</v>
      </c>
      <c r="W265">
        <v>50000</v>
      </c>
      <c r="X265">
        <v>2500</v>
      </c>
      <c r="Y265" t="s">
        <v>6</v>
      </c>
      <c r="Z265" t="s">
        <v>4</v>
      </c>
      <c r="AA265">
        <v>12500</v>
      </c>
      <c r="AB265">
        <v>2.9588699340820308</v>
      </c>
      <c r="AC265">
        <v>0.53965997695922852</v>
      </c>
      <c r="AD265">
        <v>0</v>
      </c>
      <c r="AE265">
        <v>5879</v>
      </c>
      <c r="AF265">
        <v>904</v>
      </c>
      <c r="AG265">
        <v>5539</v>
      </c>
      <c r="AH265">
        <v>25741</v>
      </c>
      <c r="AI265">
        <v>16463</v>
      </c>
      <c r="AJ265">
        <v>37604</v>
      </c>
      <c r="AK265">
        <v>71</v>
      </c>
      <c r="AL265">
        <v>0</v>
      </c>
      <c r="AM265">
        <v>71</v>
      </c>
      <c r="AN265">
        <v>0</v>
      </c>
      <c r="AO265">
        <v>0.1517360061407089</v>
      </c>
      <c r="AP265"/>
      <c r="AQ265"/>
      <c r="AR265"/>
      <c r="AS265"/>
      <c r="AT265"/>
      <c r="AU265"/>
      <c r="AV265"/>
      <c r="AW265"/>
      <c r="AX265"/>
      <c r="AY265"/>
      <c r="AZ265"/>
      <c r="BA265"/>
      <c r="BB265"/>
      <c r="BC265"/>
      <c r="BD265"/>
      <c r="BE265"/>
      <c r="BF265"/>
      <c r="BG265" t="s">
        <v>292</v>
      </c>
      <c r="BH265" t="s">
        <v>5</v>
      </c>
      <c r="BI265"/>
      <c r="BJ265"/>
      <c r="BK265" t="s">
        <v>5</v>
      </c>
      <c r="BL265"/>
      <c r="BM265">
        <v>0</v>
      </c>
      <c r="BN265"/>
      <c r="BO265" t="s">
        <v>5</v>
      </c>
      <c r="BP265" t="s">
        <v>2774</v>
      </c>
      <c r="BQ265" t="s">
        <v>2774</v>
      </c>
      <c r="BR265" t="s">
        <v>2774</v>
      </c>
      <c r="BS265"/>
      <c r="BT265" t="s">
        <v>6</v>
      </c>
      <c r="BU265" t="s">
        <v>2774</v>
      </c>
      <c r="BV265" t="s">
        <v>2774</v>
      </c>
      <c r="BW265" t="s">
        <v>2774</v>
      </c>
      <c r="BX265"/>
      <c r="BY265" t="s">
        <v>6</v>
      </c>
      <c r="BZ265" t="s">
        <v>7</v>
      </c>
      <c r="CA265" t="s">
        <v>2774</v>
      </c>
    </row>
    <row r="266" spans="1:79" ht="15" x14ac:dyDescent="0.25">
      <c r="A266">
        <v>435</v>
      </c>
      <c r="B266" t="s">
        <v>9</v>
      </c>
      <c r="C266" t="s">
        <v>3671</v>
      </c>
      <c r="D266" t="s">
        <v>3672</v>
      </c>
      <c r="E266">
        <v>6</v>
      </c>
      <c r="F266" t="s">
        <v>260</v>
      </c>
      <c r="G266" t="s">
        <v>2</v>
      </c>
      <c r="H266" t="s">
        <v>294</v>
      </c>
      <c r="I266" t="s">
        <v>295</v>
      </c>
      <c r="J266" t="s">
        <v>296</v>
      </c>
      <c r="K266" t="s">
        <v>297</v>
      </c>
      <c r="L266" t="s">
        <v>21</v>
      </c>
      <c r="M266">
        <v>3.5849535465240479</v>
      </c>
      <c r="N266" t="s">
        <v>5</v>
      </c>
      <c r="O266" t="s">
        <v>5</v>
      </c>
      <c r="P266" t="s">
        <v>6</v>
      </c>
      <c r="Q266" t="s">
        <v>5</v>
      </c>
      <c r="R266" t="s">
        <v>5</v>
      </c>
      <c r="S266" t="s">
        <v>298</v>
      </c>
      <c r="T266" t="s">
        <v>299</v>
      </c>
      <c r="U266" t="s">
        <v>5</v>
      </c>
      <c r="V266" t="s">
        <v>4</v>
      </c>
      <c r="W266">
        <v>50000</v>
      </c>
      <c r="X266">
        <v>2500</v>
      </c>
      <c r="Y266" t="s">
        <v>6</v>
      </c>
      <c r="Z266" t="s">
        <v>303</v>
      </c>
      <c r="AA266">
        <v>12500</v>
      </c>
      <c r="AB266">
        <v>2.9588699340820308</v>
      </c>
      <c r="AC266">
        <v>0.53965997695922852</v>
      </c>
      <c r="AD266">
        <v>0</v>
      </c>
      <c r="AE266">
        <v>5879</v>
      </c>
      <c r="AF266">
        <v>904</v>
      </c>
      <c r="AG266">
        <v>5539</v>
      </c>
      <c r="AH266">
        <v>25741</v>
      </c>
      <c r="AI266">
        <v>16463</v>
      </c>
      <c r="AJ266">
        <v>37604</v>
      </c>
      <c r="AK266">
        <v>71</v>
      </c>
      <c r="AL266">
        <v>0</v>
      </c>
      <c r="AM266">
        <v>71</v>
      </c>
      <c r="AN266">
        <v>0</v>
      </c>
      <c r="AO266">
        <v>0.1517360061407089</v>
      </c>
      <c r="AP266"/>
      <c r="AQ266"/>
      <c r="AR266"/>
      <c r="AS266"/>
      <c r="AT266"/>
      <c r="AU266"/>
      <c r="AV266"/>
      <c r="AW266"/>
      <c r="AX266"/>
      <c r="AY266"/>
      <c r="AZ266"/>
      <c r="BA266"/>
      <c r="BB266"/>
      <c r="BC266"/>
      <c r="BD266"/>
      <c r="BE266"/>
      <c r="BF266"/>
      <c r="BG266"/>
      <c r="BH266" t="s">
        <v>5</v>
      </c>
      <c r="BI266"/>
      <c r="BJ266"/>
      <c r="BK266" t="s">
        <v>5</v>
      </c>
      <c r="BL266"/>
      <c r="BM266">
        <v>0</v>
      </c>
      <c r="BN266"/>
      <c r="BO266" t="s">
        <v>5</v>
      </c>
      <c r="BP266" t="s">
        <v>2774</v>
      </c>
      <c r="BQ266" t="s">
        <v>2774</v>
      </c>
      <c r="BR266" t="s">
        <v>2774</v>
      </c>
      <c r="BS266"/>
      <c r="BT266" t="s">
        <v>6</v>
      </c>
      <c r="BU266" t="s">
        <v>2774</v>
      </c>
      <c r="BV266" t="s">
        <v>2774</v>
      </c>
      <c r="BW266" t="s">
        <v>2774</v>
      </c>
      <c r="BX266"/>
      <c r="BY266" t="s">
        <v>6</v>
      </c>
      <c r="BZ266" t="s">
        <v>7</v>
      </c>
      <c r="CA266" t="s">
        <v>2774</v>
      </c>
    </row>
    <row r="267" spans="1:79" ht="15" x14ac:dyDescent="0.25">
      <c r="A267">
        <v>436</v>
      </c>
      <c r="B267" t="s">
        <v>11</v>
      </c>
      <c r="C267" t="s">
        <v>3673</v>
      </c>
      <c r="D267" t="s">
        <v>12</v>
      </c>
      <c r="E267">
        <v>6</v>
      </c>
      <c r="F267" t="s">
        <v>260</v>
      </c>
      <c r="G267" t="s">
        <v>2</v>
      </c>
      <c r="H267" t="s">
        <v>294</v>
      </c>
      <c r="I267" t="s">
        <v>295</v>
      </c>
      <c r="J267" t="s">
        <v>296</v>
      </c>
      <c r="K267" t="s">
        <v>297</v>
      </c>
      <c r="L267" t="s">
        <v>290</v>
      </c>
      <c r="M267">
        <v>3.5849535465240479</v>
      </c>
      <c r="N267" t="s">
        <v>5</v>
      </c>
      <c r="O267" t="s">
        <v>5</v>
      </c>
      <c r="P267" t="s">
        <v>6</v>
      </c>
      <c r="Q267" t="s">
        <v>5</v>
      </c>
      <c r="R267" t="s">
        <v>5</v>
      </c>
      <c r="S267" t="s">
        <v>298</v>
      </c>
      <c r="T267" t="s">
        <v>298</v>
      </c>
      <c r="U267" t="s">
        <v>5</v>
      </c>
      <c r="V267" t="s">
        <v>13</v>
      </c>
      <c r="W267">
        <v>50000</v>
      </c>
      <c r="X267">
        <v>2500</v>
      </c>
      <c r="Y267" t="s">
        <v>6</v>
      </c>
      <c r="Z267" t="s">
        <v>303</v>
      </c>
      <c r="AA267">
        <v>12500</v>
      </c>
      <c r="AB267">
        <v>2.9588699340820308</v>
      </c>
      <c r="AC267">
        <v>0.53965997695922852</v>
      </c>
      <c r="AD267">
        <v>0</v>
      </c>
      <c r="AE267">
        <v>5879</v>
      </c>
      <c r="AF267">
        <v>904</v>
      </c>
      <c r="AG267">
        <v>5539</v>
      </c>
      <c r="AH267">
        <v>25741</v>
      </c>
      <c r="AI267">
        <v>16463</v>
      </c>
      <c r="AJ267">
        <v>37604</v>
      </c>
      <c r="AK267">
        <v>71</v>
      </c>
      <c r="AL267">
        <v>0</v>
      </c>
      <c r="AM267">
        <v>71</v>
      </c>
      <c r="AN267">
        <v>0</v>
      </c>
      <c r="AO267">
        <v>0.1517360061407089</v>
      </c>
      <c r="AP267"/>
      <c r="AQ267"/>
      <c r="AR267"/>
      <c r="AS267"/>
      <c r="AT267"/>
      <c r="AU267"/>
      <c r="AV267"/>
      <c r="AW267"/>
      <c r="AX267"/>
      <c r="AY267"/>
      <c r="AZ267"/>
      <c r="BA267"/>
      <c r="BB267"/>
      <c r="BC267"/>
      <c r="BD267"/>
      <c r="BE267"/>
      <c r="BF267"/>
      <c r="BG267" t="s">
        <v>292</v>
      </c>
      <c r="BH267" t="s">
        <v>5</v>
      </c>
      <c r="BI267"/>
      <c r="BJ267"/>
      <c r="BK267" t="s">
        <v>5</v>
      </c>
      <c r="BL267"/>
      <c r="BM267">
        <v>0</v>
      </c>
      <c r="BN267"/>
      <c r="BO267" t="s">
        <v>5</v>
      </c>
      <c r="BP267" t="s">
        <v>2774</v>
      </c>
      <c r="BQ267" t="s">
        <v>2774</v>
      </c>
      <c r="BR267" t="s">
        <v>2774</v>
      </c>
      <c r="BS267"/>
      <c r="BT267" t="s">
        <v>6</v>
      </c>
      <c r="BU267" t="s">
        <v>2774</v>
      </c>
      <c r="BV267" t="s">
        <v>2774</v>
      </c>
      <c r="BW267" t="s">
        <v>2774</v>
      </c>
      <c r="BX267"/>
      <c r="BY267" t="s">
        <v>6</v>
      </c>
      <c r="BZ267" t="s">
        <v>7</v>
      </c>
      <c r="CA267" t="s">
        <v>2774</v>
      </c>
    </row>
    <row r="268" spans="1:79" ht="15" x14ac:dyDescent="0.25">
      <c r="A268">
        <v>437</v>
      </c>
      <c r="B268" t="s">
        <v>14</v>
      </c>
      <c r="C268" t="s">
        <v>15</v>
      </c>
      <c r="D268" t="s">
        <v>16</v>
      </c>
      <c r="E268">
        <v>6</v>
      </c>
      <c r="F268" t="s">
        <v>260</v>
      </c>
      <c r="G268" t="s">
        <v>2</v>
      </c>
      <c r="H268" t="s">
        <v>294</v>
      </c>
      <c r="I268" t="s">
        <v>304</v>
      </c>
      <c r="J268" t="s">
        <v>305</v>
      </c>
      <c r="K268" t="s">
        <v>306</v>
      </c>
      <c r="L268" t="s">
        <v>290</v>
      </c>
      <c r="M268">
        <v>1.436710476875305</v>
      </c>
      <c r="N268" t="s">
        <v>5</v>
      </c>
      <c r="O268" t="s">
        <v>5</v>
      </c>
      <c r="P268" t="s">
        <v>6</v>
      </c>
      <c r="Q268" t="s">
        <v>5</v>
      </c>
      <c r="R268" t="s">
        <v>5</v>
      </c>
      <c r="S268" t="s">
        <v>307</v>
      </c>
      <c r="T268" t="s">
        <v>308</v>
      </c>
      <c r="U268" t="s">
        <v>5</v>
      </c>
      <c r="V268" t="s">
        <v>13</v>
      </c>
      <c r="W268">
        <v>100000</v>
      </c>
      <c r="X268">
        <v>5000</v>
      </c>
      <c r="Y268" t="s">
        <v>6</v>
      </c>
      <c r="Z268"/>
      <c r="AA268"/>
      <c r="AB268">
        <v>0</v>
      </c>
      <c r="AC268">
        <v>1.001999946311116E-3</v>
      </c>
      <c r="AD268">
        <v>0</v>
      </c>
      <c r="AE268">
        <v>0</v>
      </c>
      <c r="AF268">
        <v>2</v>
      </c>
      <c r="AG268">
        <v>0</v>
      </c>
      <c r="AH268">
        <v>0</v>
      </c>
      <c r="AI268">
        <v>0</v>
      </c>
      <c r="AJ268">
        <v>0</v>
      </c>
      <c r="AK268">
        <v>0</v>
      </c>
      <c r="AL268">
        <v>0</v>
      </c>
      <c r="AM268">
        <v>0</v>
      </c>
      <c r="AN268">
        <v>0</v>
      </c>
      <c r="AO268">
        <v>0</v>
      </c>
      <c r="AP268"/>
      <c r="AQ268"/>
      <c r="AR268"/>
      <c r="AS268"/>
      <c r="AT268"/>
      <c r="AU268"/>
      <c r="AV268"/>
      <c r="AW268"/>
      <c r="AX268"/>
      <c r="AY268"/>
      <c r="AZ268"/>
      <c r="BA268"/>
      <c r="BB268"/>
      <c r="BC268"/>
      <c r="BD268"/>
      <c r="BE268"/>
      <c r="BF268"/>
      <c r="BG268" t="s">
        <v>292</v>
      </c>
      <c r="BH268" t="s">
        <v>5</v>
      </c>
      <c r="BI268"/>
      <c r="BJ268"/>
      <c r="BK268" t="s">
        <v>5</v>
      </c>
      <c r="BL268"/>
      <c r="BM268">
        <v>0</v>
      </c>
      <c r="BN268"/>
      <c r="BO268" t="s">
        <v>5</v>
      </c>
      <c r="BP268" t="s">
        <v>2774</v>
      </c>
      <c r="BQ268" t="s">
        <v>2774</v>
      </c>
      <c r="BR268" t="s">
        <v>2774</v>
      </c>
      <c r="BS268"/>
      <c r="BT268" t="s">
        <v>6</v>
      </c>
      <c r="BU268" t="s">
        <v>2774</v>
      </c>
      <c r="BV268" t="s">
        <v>2774</v>
      </c>
      <c r="BW268" t="s">
        <v>2774</v>
      </c>
      <c r="BX268"/>
      <c r="BY268" t="s">
        <v>6</v>
      </c>
      <c r="BZ268" t="s">
        <v>7</v>
      </c>
      <c r="CA268" t="s">
        <v>2774</v>
      </c>
    </row>
    <row r="269" spans="1:79" ht="15" x14ac:dyDescent="0.25">
      <c r="A269">
        <v>438</v>
      </c>
      <c r="B269" t="s">
        <v>18</v>
      </c>
      <c r="C269" t="s">
        <v>19</v>
      </c>
      <c r="D269" t="s">
        <v>20</v>
      </c>
      <c r="E269">
        <v>6</v>
      </c>
      <c r="F269" t="s">
        <v>260</v>
      </c>
      <c r="G269" t="s">
        <v>2</v>
      </c>
      <c r="H269" t="s">
        <v>294</v>
      </c>
      <c r="I269" t="s">
        <v>304</v>
      </c>
      <c r="J269" t="s">
        <v>305</v>
      </c>
      <c r="K269" t="s">
        <v>306</v>
      </c>
      <c r="L269" t="s">
        <v>21</v>
      </c>
      <c r="M269">
        <v>1.436710476875305</v>
      </c>
      <c r="N269" t="s">
        <v>6</v>
      </c>
      <c r="O269" t="s">
        <v>5</v>
      </c>
      <c r="P269" t="s">
        <v>6</v>
      </c>
      <c r="Q269" t="s">
        <v>5</v>
      </c>
      <c r="R269" t="s">
        <v>5</v>
      </c>
      <c r="S269" t="s">
        <v>307</v>
      </c>
      <c r="T269" t="s">
        <v>308</v>
      </c>
      <c r="U269" t="s">
        <v>5</v>
      </c>
      <c r="V269" t="s">
        <v>309</v>
      </c>
      <c r="W269">
        <v>500000</v>
      </c>
      <c r="X269">
        <v>25000</v>
      </c>
      <c r="Y269" t="s">
        <v>6</v>
      </c>
      <c r="Z269"/>
      <c r="AA269"/>
      <c r="AB269">
        <v>0</v>
      </c>
      <c r="AC269">
        <v>1.001999946311116E-3</v>
      </c>
      <c r="AD269">
        <v>0</v>
      </c>
      <c r="AE269">
        <v>0</v>
      </c>
      <c r="AF269">
        <v>2</v>
      </c>
      <c r="AG269">
        <v>0</v>
      </c>
      <c r="AH269">
        <v>0</v>
      </c>
      <c r="AI269">
        <v>0</v>
      </c>
      <c r="AJ269">
        <v>0</v>
      </c>
      <c r="AK269">
        <v>0</v>
      </c>
      <c r="AL269">
        <v>0</v>
      </c>
      <c r="AM269">
        <v>0</v>
      </c>
      <c r="AN269">
        <v>0</v>
      </c>
      <c r="AO269">
        <v>0</v>
      </c>
      <c r="AP269"/>
      <c r="AQ269"/>
      <c r="AR269"/>
      <c r="AS269"/>
      <c r="AT269"/>
      <c r="AU269"/>
      <c r="AV269"/>
      <c r="AW269"/>
      <c r="AX269"/>
      <c r="AY269"/>
      <c r="AZ269"/>
      <c r="BA269"/>
      <c r="BB269"/>
      <c r="BC269"/>
      <c r="BD269"/>
      <c r="BE269"/>
      <c r="BF269"/>
      <c r="BG269"/>
      <c r="BH269" t="s">
        <v>5</v>
      </c>
      <c r="BI269"/>
      <c r="BJ269"/>
      <c r="BK269" t="s">
        <v>5</v>
      </c>
      <c r="BL269"/>
      <c r="BM269">
        <v>0</v>
      </c>
      <c r="BN269"/>
      <c r="BO269" t="s">
        <v>5</v>
      </c>
      <c r="BP269" t="s">
        <v>2774</v>
      </c>
      <c r="BQ269" t="s">
        <v>2774</v>
      </c>
      <c r="BR269" t="s">
        <v>2774</v>
      </c>
      <c r="BS269"/>
      <c r="BT269" t="s">
        <v>6</v>
      </c>
      <c r="BU269" t="s">
        <v>2774</v>
      </c>
      <c r="BV269" t="s">
        <v>2774</v>
      </c>
      <c r="BW269" t="s">
        <v>2774</v>
      </c>
      <c r="BX269"/>
      <c r="BY269" t="s">
        <v>6</v>
      </c>
      <c r="BZ269" t="s">
        <v>7</v>
      </c>
      <c r="CA269" t="s">
        <v>2774</v>
      </c>
    </row>
    <row r="270" spans="1:79" ht="15" x14ac:dyDescent="0.25">
      <c r="A270">
        <v>439</v>
      </c>
      <c r="B270" t="s">
        <v>35</v>
      </c>
      <c r="C270" t="s">
        <v>36</v>
      </c>
      <c r="D270" t="s">
        <v>37</v>
      </c>
      <c r="E270">
        <v>6</v>
      </c>
      <c r="F270" t="s">
        <v>260</v>
      </c>
      <c r="G270" t="s">
        <v>38</v>
      </c>
      <c r="H270" t="s">
        <v>39</v>
      </c>
      <c r="I270" t="s">
        <v>310</v>
      </c>
      <c r="J270" t="s">
        <v>311</v>
      </c>
      <c r="K270" t="s">
        <v>312</v>
      </c>
      <c r="L270" t="s">
        <v>21</v>
      </c>
      <c r="M270">
        <v>15.74357986450195</v>
      </c>
      <c r="N270" t="s">
        <v>6</v>
      </c>
      <c r="O270" t="s">
        <v>5</v>
      </c>
      <c r="P270" t="s">
        <v>6</v>
      </c>
      <c r="Q270" t="s">
        <v>5</v>
      </c>
      <c r="R270" t="s">
        <v>5</v>
      </c>
      <c r="S270" t="s">
        <v>281</v>
      </c>
      <c r="T270" t="s">
        <v>313</v>
      </c>
      <c r="U270" t="s">
        <v>5</v>
      </c>
      <c r="V270" t="s">
        <v>4</v>
      </c>
      <c r="W270">
        <v>25000</v>
      </c>
      <c r="X270">
        <v>1250</v>
      </c>
      <c r="Y270" t="s">
        <v>6</v>
      </c>
      <c r="Z270" t="s">
        <v>2716</v>
      </c>
      <c r="AA270">
        <v>25000</v>
      </c>
      <c r="AB270">
        <v>7.5340518951416016</v>
      </c>
      <c r="AC270">
        <v>0.63395202159881592</v>
      </c>
      <c r="AD270">
        <v>0</v>
      </c>
      <c r="AE270">
        <v>3428</v>
      </c>
      <c r="AF270">
        <v>620</v>
      </c>
      <c r="AG270">
        <v>2588</v>
      </c>
      <c r="AH270">
        <v>15209</v>
      </c>
      <c r="AI270">
        <v>8678</v>
      </c>
      <c r="AJ270">
        <v>21551</v>
      </c>
      <c r="AK270">
        <v>18</v>
      </c>
      <c r="AL270">
        <v>0</v>
      </c>
      <c r="AM270">
        <v>52</v>
      </c>
      <c r="AN270">
        <v>0</v>
      </c>
      <c r="AO270">
        <v>176.133544921875</v>
      </c>
      <c r="AP270"/>
      <c r="AQ270"/>
      <c r="AR270"/>
      <c r="AS270"/>
      <c r="AT270"/>
      <c r="AU270"/>
      <c r="AV270"/>
      <c r="AW270"/>
      <c r="AX270"/>
      <c r="AY270"/>
      <c r="AZ270"/>
      <c r="BA270"/>
      <c r="BB270"/>
      <c r="BC270"/>
      <c r="BD270"/>
      <c r="BE270"/>
      <c r="BF270"/>
      <c r="BG270"/>
      <c r="BH270" t="s">
        <v>5</v>
      </c>
      <c r="BI270"/>
      <c r="BJ270"/>
      <c r="BK270" t="s">
        <v>5</v>
      </c>
      <c r="BL270"/>
      <c r="BM270">
        <v>0</v>
      </c>
      <c r="BN270"/>
      <c r="BO270" t="s">
        <v>5</v>
      </c>
      <c r="BP270" t="s">
        <v>2774</v>
      </c>
      <c r="BQ270" t="s">
        <v>2774</v>
      </c>
      <c r="BR270" t="s">
        <v>2774</v>
      </c>
      <c r="BS270"/>
      <c r="BT270" t="s">
        <v>6</v>
      </c>
      <c r="BU270" t="s">
        <v>2774</v>
      </c>
      <c r="BV270" t="s">
        <v>2774</v>
      </c>
      <c r="BW270" t="s">
        <v>2774</v>
      </c>
      <c r="BX270"/>
      <c r="BY270" t="s">
        <v>6</v>
      </c>
      <c r="BZ270" t="s">
        <v>7</v>
      </c>
      <c r="CA270" t="s">
        <v>2774</v>
      </c>
    </row>
    <row r="271" spans="1:79" ht="15" x14ac:dyDescent="0.25">
      <c r="A271">
        <v>440</v>
      </c>
      <c r="B271" t="s">
        <v>93</v>
      </c>
      <c r="C271" t="s">
        <v>94</v>
      </c>
      <c r="D271" t="s">
        <v>95</v>
      </c>
      <c r="E271">
        <v>6</v>
      </c>
      <c r="F271" t="s">
        <v>260</v>
      </c>
      <c r="G271" t="s">
        <v>46</v>
      </c>
      <c r="H271" t="s">
        <v>39</v>
      </c>
      <c r="I271" t="s">
        <v>265</v>
      </c>
      <c r="J271" t="s">
        <v>89</v>
      </c>
      <c r="K271" t="s">
        <v>266</v>
      </c>
      <c r="L271" t="s">
        <v>293</v>
      </c>
      <c r="M271">
        <v>0.44475564360618591</v>
      </c>
      <c r="N271" t="s">
        <v>6</v>
      </c>
      <c r="O271" t="s">
        <v>6</v>
      </c>
      <c r="P271" t="s">
        <v>6</v>
      </c>
      <c r="Q271" t="s">
        <v>5</v>
      </c>
      <c r="R271" t="s">
        <v>5</v>
      </c>
      <c r="S271" t="s">
        <v>314</v>
      </c>
      <c r="T271" t="s">
        <v>314</v>
      </c>
      <c r="U271" t="s">
        <v>5</v>
      </c>
      <c r="V271" t="s">
        <v>28</v>
      </c>
      <c r="W271">
        <v>35000</v>
      </c>
      <c r="X271">
        <v>1750</v>
      </c>
      <c r="Y271" t="s">
        <v>6</v>
      </c>
      <c r="Z271"/>
      <c r="AA271"/>
      <c r="AB271">
        <v>0.44475600123405462</v>
      </c>
      <c r="AC271">
        <v>0</v>
      </c>
      <c r="AD271">
        <v>0</v>
      </c>
      <c r="AE271">
        <v>1121</v>
      </c>
      <c r="AF271">
        <v>0</v>
      </c>
      <c r="AG271">
        <v>1095</v>
      </c>
      <c r="AH271">
        <v>230</v>
      </c>
      <c r="AI271">
        <v>1476</v>
      </c>
      <c r="AJ271">
        <v>1500</v>
      </c>
      <c r="AK271">
        <v>3</v>
      </c>
      <c r="AL271">
        <v>0</v>
      </c>
      <c r="AM271">
        <v>8</v>
      </c>
      <c r="AN271">
        <v>0</v>
      </c>
      <c r="AO271">
        <v>0</v>
      </c>
      <c r="AP271"/>
      <c r="AQ271"/>
      <c r="AR271"/>
      <c r="AS271"/>
      <c r="AT271"/>
      <c r="AU271"/>
      <c r="AV271"/>
      <c r="AW271"/>
      <c r="AX271"/>
      <c r="AY271"/>
      <c r="AZ271"/>
      <c r="BA271"/>
      <c r="BB271"/>
      <c r="BC271"/>
      <c r="BD271"/>
      <c r="BE271"/>
      <c r="BF271"/>
      <c r="BG271"/>
      <c r="BH271" t="s">
        <v>5</v>
      </c>
      <c r="BI271"/>
      <c r="BJ271"/>
      <c r="BK271" t="s">
        <v>5</v>
      </c>
      <c r="BL271"/>
      <c r="BM271">
        <v>0</v>
      </c>
      <c r="BN271"/>
      <c r="BO271" t="s">
        <v>5</v>
      </c>
      <c r="BP271" t="s">
        <v>2774</v>
      </c>
      <c r="BQ271" t="s">
        <v>2774</v>
      </c>
      <c r="BR271" t="s">
        <v>2774</v>
      </c>
      <c r="BS271"/>
      <c r="BT271" t="s">
        <v>6</v>
      </c>
      <c r="BU271" t="s">
        <v>2774</v>
      </c>
      <c r="BV271" t="s">
        <v>2774</v>
      </c>
      <c r="BW271" t="s">
        <v>2774</v>
      </c>
      <c r="BX271"/>
      <c r="BY271" t="s">
        <v>6</v>
      </c>
      <c r="BZ271" t="s">
        <v>7</v>
      </c>
      <c r="CA271" t="s">
        <v>2774</v>
      </c>
    </row>
    <row r="272" spans="1:79" ht="15" x14ac:dyDescent="0.25">
      <c r="A272">
        <v>441</v>
      </c>
      <c r="B272" t="s">
        <v>66</v>
      </c>
      <c r="C272" t="s">
        <v>67</v>
      </c>
      <c r="D272" t="s">
        <v>68</v>
      </c>
      <c r="E272">
        <v>6</v>
      </c>
      <c r="F272" t="s">
        <v>260</v>
      </c>
      <c r="G272" t="s">
        <v>69</v>
      </c>
      <c r="H272" t="s">
        <v>39</v>
      </c>
      <c r="I272" t="s">
        <v>315</v>
      </c>
      <c r="J272" t="s">
        <v>70</v>
      </c>
      <c r="K272" t="s">
        <v>316</v>
      </c>
      <c r="L272" t="s">
        <v>290</v>
      </c>
      <c r="M272">
        <v>2.5953464508056641</v>
      </c>
      <c r="N272" t="s">
        <v>6</v>
      </c>
      <c r="O272" t="s">
        <v>5</v>
      </c>
      <c r="P272" t="s">
        <v>6</v>
      </c>
      <c r="Q272" t="s">
        <v>5</v>
      </c>
      <c r="R272" t="s">
        <v>5</v>
      </c>
      <c r="S272" t="s">
        <v>317</v>
      </c>
      <c r="T272" t="s">
        <v>318</v>
      </c>
      <c r="U272" t="s">
        <v>5</v>
      </c>
      <c r="V272" t="s">
        <v>13</v>
      </c>
      <c r="W272">
        <v>50000</v>
      </c>
      <c r="X272">
        <v>2500</v>
      </c>
      <c r="Y272" t="s">
        <v>6</v>
      </c>
      <c r="Z272"/>
      <c r="AA272"/>
      <c r="AB272">
        <v>7.6200999319553375E-2</v>
      </c>
      <c r="AC272">
        <v>0</v>
      </c>
      <c r="AD272">
        <v>0</v>
      </c>
      <c r="AE272">
        <v>41</v>
      </c>
      <c r="AF272">
        <v>0</v>
      </c>
      <c r="AG272">
        <v>37</v>
      </c>
      <c r="AH272">
        <v>3</v>
      </c>
      <c r="AI272">
        <v>39</v>
      </c>
      <c r="AJ272">
        <v>39</v>
      </c>
      <c r="AK272">
        <v>0</v>
      </c>
      <c r="AL272">
        <v>0</v>
      </c>
      <c r="AM272">
        <v>0</v>
      </c>
      <c r="AN272">
        <v>0</v>
      </c>
      <c r="AO272">
        <v>1.227403044700623</v>
      </c>
      <c r="AP272"/>
      <c r="AQ272"/>
      <c r="AR272"/>
      <c r="AS272"/>
      <c r="AT272"/>
      <c r="AU272"/>
      <c r="AV272"/>
      <c r="AW272"/>
      <c r="AX272"/>
      <c r="AY272"/>
      <c r="AZ272"/>
      <c r="BA272"/>
      <c r="BB272"/>
      <c r="BC272"/>
      <c r="BD272"/>
      <c r="BE272"/>
      <c r="BF272"/>
      <c r="BG272" t="s">
        <v>292</v>
      </c>
      <c r="BH272" t="s">
        <v>5</v>
      </c>
      <c r="BI272"/>
      <c r="BJ272"/>
      <c r="BK272" t="s">
        <v>5</v>
      </c>
      <c r="BL272"/>
      <c r="BM272">
        <v>0</v>
      </c>
      <c r="BN272"/>
      <c r="BO272" t="s">
        <v>5</v>
      </c>
      <c r="BP272" t="s">
        <v>2774</v>
      </c>
      <c r="BQ272" t="s">
        <v>2774</v>
      </c>
      <c r="BR272" t="s">
        <v>2774</v>
      </c>
      <c r="BS272"/>
      <c r="BT272" t="s">
        <v>6</v>
      </c>
      <c r="BU272" t="s">
        <v>2774</v>
      </c>
      <c r="BV272" t="s">
        <v>2774</v>
      </c>
      <c r="BW272" t="s">
        <v>2774</v>
      </c>
      <c r="BX272"/>
      <c r="BY272" t="s">
        <v>6</v>
      </c>
      <c r="BZ272" t="s">
        <v>7</v>
      </c>
      <c r="CA272" t="s">
        <v>2774</v>
      </c>
    </row>
    <row r="273" spans="1:79" ht="15" x14ac:dyDescent="0.25">
      <c r="A273">
        <v>442</v>
      </c>
      <c r="B273" t="s">
        <v>75</v>
      </c>
      <c r="C273" t="s">
        <v>76</v>
      </c>
      <c r="D273" t="s">
        <v>77</v>
      </c>
      <c r="E273">
        <v>6</v>
      </c>
      <c r="F273" t="s">
        <v>260</v>
      </c>
      <c r="G273" t="s">
        <v>69</v>
      </c>
      <c r="H273" t="s">
        <v>39</v>
      </c>
      <c r="I273" t="s">
        <v>315</v>
      </c>
      <c r="J273" t="s">
        <v>70</v>
      </c>
      <c r="K273" t="s">
        <v>316</v>
      </c>
      <c r="L273" t="s">
        <v>290</v>
      </c>
      <c r="M273">
        <v>2.5961682796478271</v>
      </c>
      <c r="N273" t="s">
        <v>6</v>
      </c>
      <c r="O273" t="s">
        <v>5</v>
      </c>
      <c r="P273" t="s">
        <v>6</v>
      </c>
      <c r="Q273" t="s">
        <v>5</v>
      </c>
      <c r="R273" t="s">
        <v>5</v>
      </c>
      <c r="S273" t="s">
        <v>317</v>
      </c>
      <c r="T273" t="s">
        <v>317</v>
      </c>
      <c r="U273" t="s">
        <v>5</v>
      </c>
      <c r="V273" t="s">
        <v>13</v>
      </c>
      <c r="W273">
        <v>50000</v>
      </c>
      <c r="X273">
        <v>2500</v>
      </c>
      <c r="Y273" t="s">
        <v>6</v>
      </c>
      <c r="Z273"/>
      <c r="AA273"/>
      <c r="AB273">
        <v>7.6200999319553375E-2</v>
      </c>
      <c r="AC273">
        <v>0</v>
      </c>
      <c r="AD273">
        <v>0</v>
      </c>
      <c r="AE273">
        <v>41</v>
      </c>
      <c r="AF273">
        <v>0</v>
      </c>
      <c r="AG273">
        <v>37</v>
      </c>
      <c r="AH273">
        <v>3</v>
      </c>
      <c r="AI273">
        <v>39</v>
      </c>
      <c r="AJ273">
        <v>39</v>
      </c>
      <c r="AK273">
        <v>0</v>
      </c>
      <c r="AL273">
        <v>0</v>
      </c>
      <c r="AM273">
        <v>0</v>
      </c>
      <c r="AN273">
        <v>0</v>
      </c>
      <c r="AO273">
        <v>1.227403044700623</v>
      </c>
      <c r="AP273"/>
      <c r="AQ273"/>
      <c r="AR273"/>
      <c r="AS273"/>
      <c r="AT273"/>
      <c r="AU273"/>
      <c r="AV273"/>
      <c r="AW273"/>
      <c r="AX273"/>
      <c r="AY273"/>
      <c r="AZ273"/>
      <c r="BA273"/>
      <c r="BB273"/>
      <c r="BC273"/>
      <c r="BD273"/>
      <c r="BE273"/>
      <c r="BF273"/>
      <c r="BG273" t="s">
        <v>292</v>
      </c>
      <c r="BH273" t="s">
        <v>5</v>
      </c>
      <c r="BI273"/>
      <c r="BJ273"/>
      <c r="BK273" t="s">
        <v>5</v>
      </c>
      <c r="BL273"/>
      <c r="BM273">
        <v>0</v>
      </c>
      <c r="BN273"/>
      <c r="BO273" t="s">
        <v>5</v>
      </c>
      <c r="BP273" t="s">
        <v>2774</v>
      </c>
      <c r="BQ273" t="s">
        <v>2774</v>
      </c>
      <c r="BR273" t="s">
        <v>2774</v>
      </c>
      <c r="BS273"/>
      <c r="BT273" t="s">
        <v>6</v>
      </c>
      <c r="BU273" t="s">
        <v>2774</v>
      </c>
      <c r="BV273" t="s">
        <v>2774</v>
      </c>
      <c r="BW273" t="s">
        <v>2774</v>
      </c>
      <c r="BX273"/>
      <c r="BY273" t="s">
        <v>6</v>
      </c>
      <c r="BZ273" t="s">
        <v>7</v>
      </c>
      <c r="CA273" t="s">
        <v>2774</v>
      </c>
    </row>
    <row r="274" spans="1:79" ht="15" x14ac:dyDescent="0.25">
      <c r="A274">
        <v>443</v>
      </c>
      <c r="B274" t="s">
        <v>71</v>
      </c>
      <c r="C274" t="s">
        <v>72</v>
      </c>
      <c r="D274" t="s">
        <v>59</v>
      </c>
      <c r="E274">
        <v>6</v>
      </c>
      <c r="F274" t="s">
        <v>260</v>
      </c>
      <c r="G274" t="s">
        <v>73</v>
      </c>
      <c r="H274" t="s">
        <v>74</v>
      </c>
      <c r="I274" t="s">
        <v>319</v>
      </c>
      <c r="J274" t="s">
        <v>320</v>
      </c>
      <c r="K274" t="s">
        <v>321</v>
      </c>
      <c r="L274" t="s">
        <v>290</v>
      </c>
      <c r="M274">
        <v>1.950981140136719</v>
      </c>
      <c r="N274" t="s">
        <v>6</v>
      </c>
      <c r="O274" t="s">
        <v>5</v>
      </c>
      <c r="P274" t="s">
        <v>6</v>
      </c>
      <c r="Q274" t="s">
        <v>5</v>
      </c>
      <c r="R274" t="s">
        <v>5</v>
      </c>
      <c r="S274" t="s">
        <v>322</v>
      </c>
      <c r="T274" t="s">
        <v>322</v>
      </c>
      <c r="U274" t="s">
        <v>5</v>
      </c>
      <c r="V274" t="s">
        <v>13</v>
      </c>
      <c r="W274">
        <v>20000</v>
      </c>
      <c r="X274">
        <v>1000</v>
      </c>
      <c r="Y274" t="s">
        <v>6</v>
      </c>
      <c r="Z274"/>
      <c r="AA274"/>
      <c r="AB274">
        <v>0.31315100193023682</v>
      </c>
      <c r="AC274">
        <v>0</v>
      </c>
      <c r="AD274">
        <v>0</v>
      </c>
      <c r="AE274">
        <v>20</v>
      </c>
      <c r="AF274">
        <v>0</v>
      </c>
      <c r="AG274">
        <v>11</v>
      </c>
      <c r="AH274">
        <v>13</v>
      </c>
      <c r="AI274">
        <v>16</v>
      </c>
      <c r="AJ274">
        <v>25</v>
      </c>
      <c r="AK274">
        <v>0</v>
      </c>
      <c r="AL274">
        <v>0</v>
      </c>
      <c r="AM274">
        <v>0</v>
      </c>
      <c r="AN274">
        <v>0</v>
      </c>
      <c r="AO274">
        <v>1.2848939895629881</v>
      </c>
      <c r="AP274"/>
      <c r="AQ274"/>
      <c r="AR274"/>
      <c r="AS274"/>
      <c r="AT274"/>
      <c r="AU274"/>
      <c r="AV274"/>
      <c r="AW274"/>
      <c r="AX274"/>
      <c r="AY274"/>
      <c r="AZ274"/>
      <c r="BA274"/>
      <c r="BB274"/>
      <c r="BC274"/>
      <c r="BD274"/>
      <c r="BE274"/>
      <c r="BF274"/>
      <c r="BG274" t="s">
        <v>292</v>
      </c>
      <c r="BH274" t="s">
        <v>5</v>
      </c>
      <c r="BI274"/>
      <c r="BJ274"/>
      <c r="BK274" t="s">
        <v>5</v>
      </c>
      <c r="BL274"/>
      <c r="BM274">
        <v>0</v>
      </c>
      <c r="BN274"/>
      <c r="BO274" t="s">
        <v>5</v>
      </c>
      <c r="BP274" t="s">
        <v>2774</v>
      </c>
      <c r="BQ274" t="s">
        <v>2774</v>
      </c>
      <c r="BR274" t="s">
        <v>2774</v>
      </c>
      <c r="BS274"/>
      <c r="BT274" t="s">
        <v>6</v>
      </c>
      <c r="BU274" t="s">
        <v>2774</v>
      </c>
      <c r="BV274" t="s">
        <v>2774</v>
      </c>
      <c r="BW274" t="s">
        <v>2774</v>
      </c>
      <c r="BX274"/>
      <c r="BY274" t="s">
        <v>6</v>
      </c>
      <c r="BZ274" t="s">
        <v>7</v>
      </c>
      <c r="CA274" t="s">
        <v>2774</v>
      </c>
    </row>
    <row r="275" spans="1:79" ht="15" x14ac:dyDescent="0.25">
      <c r="A275">
        <v>444</v>
      </c>
      <c r="B275" t="s">
        <v>60</v>
      </c>
      <c r="C275" t="s">
        <v>61</v>
      </c>
      <c r="D275" t="s">
        <v>62</v>
      </c>
      <c r="E275">
        <v>6</v>
      </c>
      <c r="F275" t="s">
        <v>260</v>
      </c>
      <c r="G275" t="s">
        <v>63</v>
      </c>
      <c r="H275" t="s">
        <v>64</v>
      </c>
      <c r="I275" t="s">
        <v>323</v>
      </c>
      <c r="J275" t="s">
        <v>65</v>
      </c>
      <c r="K275" t="s">
        <v>324</v>
      </c>
      <c r="L275" t="s">
        <v>290</v>
      </c>
      <c r="M275">
        <v>2.2123451232910161</v>
      </c>
      <c r="N275" t="s">
        <v>5</v>
      </c>
      <c r="O275" t="s">
        <v>5</v>
      </c>
      <c r="P275" t="s">
        <v>6</v>
      </c>
      <c r="Q275" t="s">
        <v>5</v>
      </c>
      <c r="R275" t="s">
        <v>5</v>
      </c>
      <c r="S275" t="s">
        <v>325</v>
      </c>
      <c r="T275" t="s">
        <v>326</v>
      </c>
      <c r="U275" t="s">
        <v>5</v>
      </c>
      <c r="V275" t="s">
        <v>13</v>
      </c>
      <c r="W275">
        <v>10000</v>
      </c>
      <c r="X275">
        <v>500</v>
      </c>
      <c r="Y275" t="s">
        <v>6</v>
      </c>
      <c r="Z275"/>
      <c r="AA275"/>
      <c r="AB275">
        <v>0.28715598583221441</v>
      </c>
      <c r="AC275">
        <v>8.1762000918388367E-2</v>
      </c>
      <c r="AD275">
        <v>0</v>
      </c>
      <c r="AE275">
        <v>23</v>
      </c>
      <c r="AF275">
        <v>9</v>
      </c>
      <c r="AG275">
        <v>18</v>
      </c>
      <c r="AH275">
        <v>4</v>
      </c>
      <c r="AI275">
        <v>19</v>
      </c>
      <c r="AJ275">
        <v>19</v>
      </c>
      <c r="AK275">
        <v>0</v>
      </c>
      <c r="AL275">
        <v>0</v>
      </c>
      <c r="AM275">
        <v>0</v>
      </c>
      <c r="AN275">
        <v>0</v>
      </c>
      <c r="AO275">
        <v>0.90334498882293701</v>
      </c>
      <c r="AP275"/>
      <c r="AQ275"/>
      <c r="AR275"/>
      <c r="AS275"/>
      <c r="AT275"/>
      <c r="AU275"/>
      <c r="AV275"/>
      <c r="AW275"/>
      <c r="AX275"/>
      <c r="AY275"/>
      <c r="AZ275"/>
      <c r="BA275"/>
      <c r="BB275"/>
      <c r="BC275"/>
      <c r="BD275"/>
      <c r="BE275"/>
      <c r="BF275"/>
      <c r="BG275" t="s">
        <v>292</v>
      </c>
      <c r="BH275" t="s">
        <v>5</v>
      </c>
      <c r="BI275"/>
      <c r="BJ275"/>
      <c r="BK275" t="s">
        <v>5</v>
      </c>
      <c r="BL275"/>
      <c r="BM275">
        <v>0</v>
      </c>
      <c r="BN275"/>
      <c r="BO275" t="s">
        <v>5</v>
      </c>
      <c r="BP275" t="s">
        <v>2774</v>
      </c>
      <c r="BQ275" t="s">
        <v>2774</v>
      </c>
      <c r="BR275" t="s">
        <v>2774</v>
      </c>
      <c r="BS275"/>
      <c r="BT275" t="s">
        <v>6</v>
      </c>
      <c r="BU275" t="s">
        <v>2774</v>
      </c>
      <c r="BV275" t="s">
        <v>2774</v>
      </c>
      <c r="BW275" t="s">
        <v>2774</v>
      </c>
      <c r="BX275"/>
      <c r="BY275" t="s">
        <v>6</v>
      </c>
      <c r="BZ275" t="s">
        <v>7</v>
      </c>
      <c r="CA275" t="s">
        <v>2774</v>
      </c>
    </row>
    <row r="276" spans="1:79" ht="15" x14ac:dyDescent="0.25">
      <c r="A276">
        <v>445</v>
      </c>
      <c r="B276" t="s">
        <v>54</v>
      </c>
      <c r="C276" t="s">
        <v>55</v>
      </c>
      <c r="D276" t="s">
        <v>56</v>
      </c>
      <c r="E276">
        <v>6</v>
      </c>
      <c r="F276" t="s">
        <v>260</v>
      </c>
      <c r="G276" t="s">
        <v>46</v>
      </c>
      <c r="H276" t="s">
        <v>39</v>
      </c>
      <c r="I276" t="s">
        <v>327</v>
      </c>
      <c r="J276" t="s">
        <v>328</v>
      </c>
      <c r="K276" t="s">
        <v>329</v>
      </c>
      <c r="L276" t="s">
        <v>330</v>
      </c>
      <c r="M276">
        <v>1.880163431167603</v>
      </c>
      <c r="N276" t="s">
        <v>6</v>
      </c>
      <c r="O276" t="s">
        <v>6</v>
      </c>
      <c r="P276" t="s">
        <v>6</v>
      </c>
      <c r="Q276" t="s">
        <v>5</v>
      </c>
      <c r="R276" t="s">
        <v>5</v>
      </c>
      <c r="S276" t="s">
        <v>331</v>
      </c>
      <c r="T276" t="s">
        <v>332</v>
      </c>
      <c r="U276" t="s">
        <v>5</v>
      </c>
      <c r="V276" t="s">
        <v>50</v>
      </c>
      <c r="W276">
        <v>100000</v>
      </c>
      <c r="X276">
        <v>5000</v>
      </c>
      <c r="Y276" t="s">
        <v>6</v>
      </c>
      <c r="Z276"/>
      <c r="AA276"/>
      <c r="AB276">
        <v>0.6407889723777771</v>
      </c>
      <c r="AC276">
        <v>0.95737498998641968</v>
      </c>
      <c r="AD276">
        <v>0</v>
      </c>
      <c r="AE276">
        <v>560</v>
      </c>
      <c r="AF276">
        <v>483</v>
      </c>
      <c r="AG276">
        <v>425</v>
      </c>
      <c r="AH276">
        <v>2792</v>
      </c>
      <c r="AI276">
        <v>1150</v>
      </c>
      <c r="AJ276">
        <v>3492</v>
      </c>
      <c r="AK276">
        <v>7</v>
      </c>
      <c r="AL276">
        <v>0</v>
      </c>
      <c r="AM276">
        <v>13</v>
      </c>
      <c r="AN276">
        <v>0</v>
      </c>
      <c r="AO276">
        <v>0.59229201078414917</v>
      </c>
      <c r="AP276"/>
      <c r="AQ276"/>
      <c r="AR276"/>
      <c r="AS276"/>
      <c r="AT276"/>
      <c r="AU276"/>
      <c r="AV276"/>
      <c r="AW276"/>
      <c r="AX276"/>
      <c r="AY276"/>
      <c r="AZ276"/>
      <c r="BA276"/>
      <c r="BB276"/>
      <c r="BC276"/>
      <c r="BD276"/>
      <c r="BE276"/>
      <c r="BF276"/>
      <c r="BG276"/>
      <c r="BH276" t="s">
        <v>5</v>
      </c>
      <c r="BI276"/>
      <c r="BJ276"/>
      <c r="BK276" t="s">
        <v>5</v>
      </c>
      <c r="BL276"/>
      <c r="BM276">
        <v>0</v>
      </c>
      <c r="BN276"/>
      <c r="BO276" t="s">
        <v>5</v>
      </c>
      <c r="BP276" t="s">
        <v>2774</v>
      </c>
      <c r="BQ276" t="s">
        <v>2774</v>
      </c>
      <c r="BR276" t="s">
        <v>2774</v>
      </c>
      <c r="BS276"/>
      <c r="BT276" t="s">
        <v>6</v>
      </c>
      <c r="BU276" t="s">
        <v>2774</v>
      </c>
      <c r="BV276" t="s">
        <v>2774</v>
      </c>
      <c r="BW276" t="s">
        <v>2774</v>
      </c>
      <c r="BX276"/>
      <c r="BY276" t="s">
        <v>6</v>
      </c>
      <c r="BZ276" t="s">
        <v>7</v>
      </c>
      <c r="CA276" t="s">
        <v>2774</v>
      </c>
    </row>
    <row r="277" spans="1:79" ht="15" x14ac:dyDescent="0.25">
      <c r="A277">
        <v>446</v>
      </c>
      <c r="B277" t="s">
        <v>86</v>
      </c>
      <c r="C277" t="s">
        <v>87</v>
      </c>
      <c r="D277" t="s">
        <v>88</v>
      </c>
      <c r="E277">
        <v>6</v>
      </c>
      <c r="F277" t="s">
        <v>260</v>
      </c>
      <c r="G277" t="s">
        <v>46</v>
      </c>
      <c r="H277" t="s">
        <v>39</v>
      </c>
      <c r="I277" t="s">
        <v>265</v>
      </c>
      <c r="J277" t="s">
        <v>89</v>
      </c>
      <c r="K277" t="s">
        <v>266</v>
      </c>
      <c r="L277" t="s">
        <v>280</v>
      </c>
      <c r="M277">
        <v>0.4437534511089325</v>
      </c>
      <c r="N277" t="s">
        <v>6</v>
      </c>
      <c r="O277" t="s">
        <v>6</v>
      </c>
      <c r="P277" t="s">
        <v>6</v>
      </c>
      <c r="Q277" t="s">
        <v>5</v>
      </c>
      <c r="R277" t="s">
        <v>5</v>
      </c>
      <c r="S277" t="s">
        <v>314</v>
      </c>
      <c r="T277" t="s">
        <v>314</v>
      </c>
      <c r="U277" t="s">
        <v>5</v>
      </c>
      <c r="V277" t="s">
        <v>50</v>
      </c>
      <c r="W277">
        <v>25000</v>
      </c>
      <c r="X277">
        <v>1250</v>
      </c>
      <c r="Y277" t="s">
        <v>6</v>
      </c>
      <c r="Z277"/>
      <c r="AA277"/>
      <c r="AB277">
        <v>0.44375300407409668</v>
      </c>
      <c r="AC277">
        <v>0</v>
      </c>
      <c r="AD277">
        <v>0</v>
      </c>
      <c r="AE277">
        <v>1121</v>
      </c>
      <c r="AF277">
        <v>0</v>
      </c>
      <c r="AG277">
        <v>1095</v>
      </c>
      <c r="AH277">
        <v>230</v>
      </c>
      <c r="AI277">
        <v>1476</v>
      </c>
      <c r="AJ277">
        <v>1500</v>
      </c>
      <c r="AK277">
        <v>3</v>
      </c>
      <c r="AL277">
        <v>0</v>
      </c>
      <c r="AM277">
        <v>8</v>
      </c>
      <c r="AN277">
        <v>0</v>
      </c>
      <c r="AO277">
        <v>0</v>
      </c>
      <c r="AP277"/>
      <c r="AQ277"/>
      <c r="AR277"/>
      <c r="AS277"/>
      <c r="AT277"/>
      <c r="AU277"/>
      <c r="AV277"/>
      <c r="AW277"/>
      <c r="AX277"/>
      <c r="AY277"/>
      <c r="AZ277"/>
      <c r="BA277"/>
      <c r="BB277"/>
      <c r="BC277"/>
      <c r="BD277"/>
      <c r="BE277"/>
      <c r="BF277"/>
      <c r="BG277"/>
      <c r="BH277" t="s">
        <v>5</v>
      </c>
      <c r="BI277"/>
      <c r="BJ277"/>
      <c r="BK277" t="s">
        <v>5</v>
      </c>
      <c r="BL277"/>
      <c r="BM277">
        <v>0</v>
      </c>
      <c r="BN277"/>
      <c r="BO277" t="s">
        <v>5</v>
      </c>
      <c r="BP277" t="s">
        <v>2774</v>
      </c>
      <c r="BQ277" t="s">
        <v>2774</v>
      </c>
      <c r="BR277" t="s">
        <v>2774</v>
      </c>
      <c r="BS277"/>
      <c r="BT277" t="s">
        <v>6</v>
      </c>
      <c r="BU277" t="s">
        <v>2774</v>
      </c>
      <c r="BV277" t="s">
        <v>2774</v>
      </c>
      <c r="BW277" t="s">
        <v>2774</v>
      </c>
      <c r="BX277"/>
      <c r="BY277" t="s">
        <v>6</v>
      </c>
      <c r="BZ277" t="s">
        <v>7</v>
      </c>
      <c r="CA277" t="s">
        <v>2774</v>
      </c>
    </row>
    <row r="278" spans="1:79" ht="15" x14ac:dyDescent="0.25">
      <c r="A278">
        <v>447</v>
      </c>
      <c r="B278" t="s">
        <v>51</v>
      </c>
      <c r="C278" t="s">
        <v>52</v>
      </c>
      <c r="D278" t="s">
        <v>333</v>
      </c>
      <c r="E278">
        <v>6</v>
      </c>
      <c r="F278" t="s">
        <v>260</v>
      </c>
      <c r="G278" t="s">
        <v>53</v>
      </c>
      <c r="H278" t="s">
        <v>334</v>
      </c>
      <c r="I278" t="s">
        <v>335</v>
      </c>
      <c r="J278" t="s">
        <v>336</v>
      </c>
      <c r="K278" t="s">
        <v>337</v>
      </c>
      <c r="L278" t="s">
        <v>330</v>
      </c>
      <c r="M278">
        <v>797.90509033203125</v>
      </c>
      <c r="N278" t="s">
        <v>6</v>
      </c>
      <c r="O278" t="s">
        <v>5</v>
      </c>
      <c r="P278" t="s">
        <v>6</v>
      </c>
      <c r="Q278" t="s">
        <v>5</v>
      </c>
      <c r="R278" t="s">
        <v>5</v>
      </c>
      <c r="S278" t="s">
        <v>338</v>
      </c>
      <c r="T278" t="s">
        <v>339</v>
      </c>
      <c r="U278" t="s">
        <v>5</v>
      </c>
      <c r="V278" t="s">
        <v>50</v>
      </c>
      <c r="W278">
        <v>50000</v>
      </c>
      <c r="X278">
        <v>2500</v>
      </c>
      <c r="Y278" t="s">
        <v>6</v>
      </c>
      <c r="Z278" t="s">
        <v>303</v>
      </c>
      <c r="AA278">
        <v>25000</v>
      </c>
      <c r="AB278">
        <v>61.2142333984375</v>
      </c>
      <c r="AC278">
        <v>10.474574089050289</v>
      </c>
      <c r="AD278">
        <v>0</v>
      </c>
      <c r="AE278">
        <v>505</v>
      </c>
      <c r="AF278">
        <v>234</v>
      </c>
      <c r="AG278">
        <v>437</v>
      </c>
      <c r="AH278">
        <v>266</v>
      </c>
      <c r="AI278">
        <v>545</v>
      </c>
      <c r="AJ278">
        <v>657</v>
      </c>
      <c r="AK278">
        <v>1</v>
      </c>
      <c r="AL278">
        <v>2</v>
      </c>
      <c r="AM278">
        <v>25</v>
      </c>
      <c r="AN278">
        <v>2</v>
      </c>
      <c r="AO278">
        <v>180.4662780761719</v>
      </c>
      <c r="AP278"/>
      <c r="AQ278"/>
      <c r="AR278"/>
      <c r="AS278"/>
      <c r="AT278"/>
      <c r="AU278"/>
      <c r="AV278"/>
      <c r="AW278"/>
      <c r="AX278"/>
      <c r="AY278"/>
      <c r="AZ278"/>
      <c r="BA278"/>
      <c r="BB278"/>
      <c r="BC278"/>
      <c r="BD278"/>
      <c r="BE278"/>
      <c r="BF278"/>
      <c r="BG278"/>
      <c r="BH278" t="s">
        <v>5</v>
      </c>
      <c r="BI278"/>
      <c r="BJ278"/>
      <c r="BK278" t="s">
        <v>5</v>
      </c>
      <c r="BL278"/>
      <c r="BM278">
        <v>0</v>
      </c>
      <c r="BN278"/>
      <c r="BO278" t="s">
        <v>5</v>
      </c>
      <c r="BP278" t="s">
        <v>2774</v>
      </c>
      <c r="BQ278" t="s">
        <v>2774</v>
      </c>
      <c r="BR278" t="s">
        <v>2774</v>
      </c>
      <c r="BS278"/>
      <c r="BT278" t="s">
        <v>6</v>
      </c>
      <c r="BU278" t="s">
        <v>2774</v>
      </c>
      <c r="BV278" t="s">
        <v>2774</v>
      </c>
      <c r="BW278" t="s">
        <v>2774</v>
      </c>
      <c r="BX278"/>
      <c r="BY278" t="s">
        <v>6</v>
      </c>
      <c r="BZ278" t="s">
        <v>7</v>
      </c>
      <c r="CA278" t="s">
        <v>2774</v>
      </c>
    </row>
    <row r="279" spans="1:79" ht="15" x14ac:dyDescent="0.25">
      <c r="A279">
        <v>448</v>
      </c>
      <c r="B279" t="s">
        <v>47</v>
      </c>
      <c r="C279" t="s">
        <v>48</v>
      </c>
      <c r="D279" t="s">
        <v>49</v>
      </c>
      <c r="E279">
        <v>6</v>
      </c>
      <c r="F279" t="s">
        <v>260</v>
      </c>
      <c r="G279" t="s">
        <v>46</v>
      </c>
      <c r="H279" t="s">
        <v>39</v>
      </c>
      <c r="I279" t="s">
        <v>277</v>
      </c>
      <c r="J279" t="s">
        <v>278</v>
      </c>
      <c r="K279" t="s">
        <v>279</v>
      </c>
      <c r="L279" t="s">
        <v>280</v>
      </c>
      <c r="M279">
        <v>665.14923095703125</v>
      </c>
      <c r="N279" t="s">
        <v>6</v>
      </c>
      <c r="O279" t="s">
        <v>6</v>
      </c>
      <c r="P279" t="s">
        <v>6</v>
      </c>
      <c r="Q279" t="s">
        <v>5</v>
      </c>
      <c r="R279" t="s">
        <v>5</v>
      </c>
      <c r="S279" t="s">
        <v>268</v>
      </c>
      <c r="T279" t="s">
        <v>268</v>
      </c>
      <c r="U279" t="s">
        <v>5</v>
      </c>
      <c r="V279" t="s">
        <v>50</v>
      </c>
      <c r="W279">
        <v>100000</v>
      </c>
      <c r="X279">
        <v>5000</v>
      </c>
      <c r="Y279" t="s">
        <v>6</v>
      </c>
      <c r="Z279"/>
      <c r="AA279"/>
      <c r="AB279">
        <v>307.8448486328125</v>
      </c>
      <c r="AC279">
        <v>87.008094787597656</v>
      </c>
      <c r="AD279">
        <v>0</v>
      </c>
      <c r="AE279">
        <v>48566</v>
      </c>
      <c r="AF279">
        <v>48538</v>
      </c>
      <c r="AG279">
        <v>42184</v>
      </c>
      <c r="AH279">
        <v>99958</v>
      </c>
      <c r="AI279">
        <v>102742</v>
      </c>
      <c r="AJ279">
        <v>171345</v>
      </c>
      <c r="AK279">
        <v>680</v>
      </c>
      <c r="AL279">
        <v>30</v>
      </c>
      <c r="AM279">
        <v>910</v>
      </c>
      <c r="AN279">
        <v>30</v>
      </c>
      <c r="AO279">
        <v>3412.4375</v>
      </c>
      <c r="AP279"/>
      <c r="AQ279"/>
      <c r="AR279"/>
      <c r="AS279"/>
      <c r="AT279"/>
      <c r="AU279"/>
      <c r="AV279"/>
      <c r="AW279"/>
      <c r="AX279"/>
      <c r="AY279"/>
      <c r="AZ279"/>
      <c r="BA279"/>
      <c r="BB279"/>
      <c r="BC279"/>
      <c r="BD279"/>
      <c r="BE279"/>
      <c r="BF279"/>
      <c r="BG279"/>
      <c r="BH279" t="s">
        <v>5</v>
      </c>
      <c r="BI279"/>
      <c r="BJ279"/>
      <c r="BK279" t="s">
        <v>5</v>
      </c>
      <c r="BL279"/>
      <c r="BM279">
        <v>0</v>
      </c>
      <c r="BN279"/>
      <c r="BO279" t="s">
        <v>5</v>
      </c>
      <c r="BP279" t="s">
        <v>2774</v>
      </c>
      <c r="BQ279" t="s">
        <v>2774</v>
      </c>
      <c r="BR279" t="s">
        <v>2774</v>
      </c>
      <c r="BS279"/>
      <c r="BT279" t="s">
        <v>6</v>
      </c>
      <c r="BU279" t="s">
        <v>2774</v>
      </c>
      <c r="BV279" t="s">
        <v>2774</v>
      </c>
      <c r="BW279" t="s">
        <v>2774</v>
      </c>
      <c r="BX279"/>
      <c r="BY279" t="s">
        <v>6</v>
      </c>
      <c r="BZ279" t="s">
        <v>7</v>
      </c>
      <c r="CA279" t="s">
        <v>2774</v>
      </c>
    </row>
    <row r="280" spans="1:79" ht="15" x14ac:dyDescent="0.25">
      <c r="A280">
        <v>449</v>
      </c>
      <c r="B280" t="s">
        <v>57</v>
      </c>
      <c r="C280" t="s">
        <v>58</v>
      </c>
      <c r="D280" t="s">
        <v>59</v>
      </c>
      <c r="E280">
        <v>6</v>
      </c>
      <c r="F280" t="s">
        <v>260</v>
      </c>
      <c r="G280" t="s">
        <v>341</v>
      </c>
      <c r="H280" t="s">
        <v>39</v>
      </c>
      <c r="I280" t="s">
        <v>277</v>
      </c>
      <c r="J280" t="s">
        <v>278</v>
      </c>
      <c r="K280" t="s">
        <v>279</v>
      </c>
      <c r="L280" t="s">
        <v>290</v>
      </c>
      <c r="M280">
        <v>664.95562744140625</v>
      </c>
      <c r="N280" t="s">
        <v>6</v>
      </c>
      <c r="O280" t="s">
        <v>6</v>
      </c>
      <c r="P280" t="s">
        <v>6</v>
      </c>
      <c r="Q280" t="s">
        <v>5</v>
      </c>
      <c r="R280" t="s">
        <v>5</v>
      </c>
      <c r="S280" t="s">
        <v>268</v>
      </c>
      <c r="T280" t="s">
        <v>268</v>
      </c>
      <c r="U280" t="s">
        <v>5</v>
      </c>
      <c r="V280" t="s">
        <v>13</v>
      </c>
      <c r="W280">
        <v>50000</v>
      </c>
      <c r="X280">
        <v>2500</v>
      </c>
      <c r="Y280" t="s">
        <v>6</v>
      </c>
      <c r="Z280"/>
      <c r="AA280"/>
      <c r="AB280">
        <v>307.73251342773438</v>
      </c>
      <c r="AC280">
        <v>87.015762329101563</v>
      </c>
      <c r="AD280">
        <v>0</v>
      </c>
      <c r="AE280">
        <v>48564</v>
      </c>
      <c r="AF280">
        <v>48543</v>
      </c>
      <c r="AG280">
        <v>42182</v>
      </c>
      <c r="AH280">
        <v>99957</v>
      </c>
      <c r="AI280">
        <v>102735</v>
      </c>
      <c r="AJ280">
        <v>171338</v>
      </c>
      <c r="AK280">
        <v>680</v>
      </c>
      <c r="AL280">
        <v>30</v>
      </c>
      <c r="AM280">
        <v>910</v>
      </c>
      <c r="AN280">
        <v>30</v>
      </c>
      <c r="AO280">
        <v>3414.6865234375</v>
      </c>
      <c r="AP280"/>
      <c r="AQ280"/>
      <c r="AR280"/>
      <c r="AS280"/>
      <c r="AT280"/>
      <c r="AU280"/>
      <c r="AV280"/>
      <c r="AW280"/>
      <c r="AX280"/>
      <c r="AY280"/>
      <c r="AZ280"/>
      <c r="BA280"/>
      <c r="BB280"/>
      <c r="BC280"/>
      <c r="BD280"/>
      <c r="BE280"/>
      <c r="BF280"/>
      <c r="BG280" t="s">
        <v>292</v>
      </c>
      <c r="BH280" t="s">
        <v>5</v>
      </c>
      <c r="BI280"/>
      <c r="BJ280"/>
      <c r="BK280" t="s">
        <v>5</v>
      </c>
      <c r="BL280"/>
      <c r="BM280">
        <v>0</v>
      </c>
      <c r="BN280"/>
      <c r="BO280" t="s">
        <v>5</v>
      </c>
      <c r="BP280" t="s">
        <v>2774</v>
      </c>
      <c r="BQ280" t="s">
        <v>2774</v>
      </c>
      <c r="BR280" t="s">
        <v>2774</v>
      </c>
      <c r="BS280"/>
      <c r="BT280" t="s">
        <v>6</v>
      </c>
      <c r="BU280" t="s">
        <v>2774</v>
      </c>
      <c r="BV280" t="s">
        <v>2774</v>
      </c>
      <c r="BW280" t="s">
        <v>2774</v>
      </c>
      <c r="BX280"/>
      <c r="BY280" t="s">
        <v>6</v>
      </c>
      <c r="BZ280" t="s">
        <v>7</v>
      </c>
      <c r="CA280" t="s">
        <v>2774</v>
      </c>
    </row>
    <row r="281" spans="1:79" ht="15" x14ac:dyDescent="0.25">
      <c r="A281">
        <v>450</v>
      </c>
      <c r="B281" t="s">
        <v>82</v>
      </c>
      <c r="C281" t="s">
        <v>83</v>
      </c>
      <c r="D281" t="s">
        <v>84</v>
      </c>
      <c r="E281">
        <v>6</v>
      </c>
      <c r="F281" t="s">
        <v>260</v>
      </c>
      <c r="G281" t="s">
        <v>46</v>
      </c>
      <c r="H281" t="s">
        <v>39</v>
      </c>
      <c r="I281" t="s">
        <v>277</v>
      </c>
      <c r="J281" t="s">
        <v>278</v>
      </c>
      <c r="K281" t="s">
        <v>279</v>
      </c>
      <c r="L281" t="s">
        <v>342</v>
      </c>
      <c r="M281">
        <v>665.2381591796875</v>
      </c>
      <c r="N281" t="s">
        <v>6</v>
      </c>
      <c r="O281" t="s">
        <v>6</v>
      </c>
      <c r="P281" t="s">
        <v>6</v>
      </c>
      <c r="Q281" t="s">
        <v>5</v>
      </c>
      <c r="R281" t="s">
        <v>5</v>
      </c>
      <c r="S281" t="s">
        <v>268</v>
      </c>
      <c r="T281" t="s">
        <v>343</v>
      </c>
      <c r="U281" t="s">
        <v>6</v>
      </c>
      <c r="V281" t="s">
        <v>85</v>
      </c>
      <c r="W281">
        <v>5000000</v>
      </c>
      <c r="X281">
        <v>250000</v>
      </c>
      <c r="Y281" t="s">
        <v>6</v>
      </c>
      <c r="Z281"/>
      <c r="AA281"/>
      <c r="AB281">
        <v>307.84701538085938</v>
      </c>
      <c r="AC281">
        <v>87.043266296386719</v>
      </c>
      <c r="AD281">
        <v>0</v>
      </c>
      <c r="AE281">
        <v>48564</v>
      </c>
      <c r="AF281">
        <v>48538</v>
      </c>
      <c r="AG281">
        <v>42183</v>
      </c>
      <c r="AH281">
        <v>99955</v>
      </c>
      <c r="AI281">
        <v>102739</v>
      </c>
      <c r="AJ281">
        <v>171340</v>
      </c>
      <c r="AK281">
        <v>680</v>
      </c>
      <c r="AL281">
        <v>30</v>
      </c>
      <c r="AM281">
        <v>909</v>
      </c>
      <c r="AN281">
        <v>30</v>
      </c>
      <c r="AO281">
        <v>3415.793701171875</v>
      </c>
      <c r="AP281"/>
      <c r="AQ281"/>
      <c r="AR281"/>
      <c r="AS281"/>
      <c r="AT281"/>
      <c r="AU281"/>
      <c r="AV281"/>
      <c r="AW281"/>
      <c r="AX281"/>
      <c r="AY281"/>
      <c r="AZ281"/>
      <c r="BA281"/>
      <c r="BB281"/>
      <c r="BC281"/>
      <c r="BD281"/>
      <c r="BE281"/>
      <c r="BF281"/>
      <c r="BG281" t="s">
        <v>301</v>
      </c>
      <c r="BH281" t="s">
        <v>5</v>
      </c>
      <c r="BI281"/>
      <c r="BJ281"/>
      <c r="BK281" t="s">
        <v>5</v>
      </c>
      <c r="BL281"/>
      <c r="BM281">
        <v>0</v>
      </c>
      <c r="BN281"/>
      <c r="BO281" t="s">
        <v>5</v>
      </c>
      <c r="BP281" t="s">
        <v>2774</v>
      </c>
      <c r="BQ281" t="s">
        <v>2774</v>
      </c>
      <c r="BR281" t="s">
        <v>2774</v>
      </c>
      <c r="BS281"/>
      <c r="BT281" t="s">
        <v>6</v>
      </c>
      <c r="BU281" t="s">
        <v>2774</v>
      </c>
      <c r="BV281" t="s">
        <v>2774</v>
      </c>
      <c r="BW281" t="s">
        <v>2774</v>
      </c>
      <c r="BX281"/>
      <c r="BY281" t="s">
        <v>6</v>
      </c>
      <c r="BZ281" t="s">
        <v>7</v>
      </c>
      <c r="CA281" t="s">
        <v>2774</v>
      </c>
    </row>
    <row r="282" spans="1:79" ht="15" x14ac:dyDescent="0.25">
      <c r="A282">
        <v>451</v>
      </c>
      <c r="B282" t="s">
        <v>40</v>
      </c>
      <c r="C282" t="s">
        <v>41</v>
      </c>
      <c r="D282" t="s">
        <v>42</v>
      </c>
      <c r="E282">
        <v>6</v>
      </c>
      <c r="F282" t="s">
        <v>260</v>
      </c>
      <c r="G282" t="s">
        <v>38</v>
      </c>
      <c r="H282" t="s">
        <v>39</v>
      </c>
      <c r="I282" t="s">
        <v>277</v>
      </c>
      <c r="J282" t="s">
        <v>278</v>
      </c>
      <c r="K282" t="s">
        <v>279</v>
      </c>
      <c r="L282" t="s">
        <v>290</v>
      </c>
      <c r="M282">
        <v>1481.625122070312</v>
      </c>
      <c r="N282" t="s">
        <v>6</v>
      </c>
      <c r="O282" t="s">
        <v>6</v>
      </c>
      <c r="P282" t="s">
        <v>6</v>
      </c>
      <c r="Q282" t="s">
        <v>5</v>
      </c>
      <c r="R282" t="s">
        <v>5</v>
      </c>
      <c r="S282" t="s">
        <v>344</v>
      </c>
      <c r="T282" t="s">
        <v>344</v>
      </c>
      <c r="U282" t="s">
        <v>5</v>
      </c>
      <c r="V282" t="s">
        <v>13</v>
      </c>
      <c r="W282">
        <v>20000</v>
      </c>
      <c r="X282">
        <v>1000</v>
      </c>
      <c r="Y282" t="s">
        <v>6</v>
      </c>
      <c r="Z282"/>
      <c r="AA282"/>
      <c r="AB282">
        <v>178.8987121582031</v>
      </c>
      <c r="AC282">
        <v>46.420326232910163</v>
      </c>
      <c r="AD282">
        <v>0</v>
      </c>
      <c r="AE282">
        <v>18845</v>
      </c>
      <c r="AF282">
        <v>10045</v>
      </c>
      <c r="AG282">
        <v>14341</v>
      </c>
      <c r="AH282">
        <v>38623</v>
      </c>
      <c r="AI282">
        <v>35438</v>
      </c>
      <c r="AJ282">
        <v>65536</v>
      </c>
      <c r="AK282">
        <v>248</v>
      </c>
      <c r="AL282">
        <v>0</v>
      </c>
      <c r="AM282">
        <v>328</v>
      </c>
      <c r="AN282">
        <v>0</v>
      </c>
      <c r="AO282">
        <v>8576.763671875</v>
      </c>
      <c r="AP282"/>
      <c r="AQ282"/>
      <c r="AR282"/>
      <c r="AS282"/>
      <c r="AT282"/>
      <c r="AU282"/>
      <c r="AV282"/>
      <c r="AW282"/>
      <c r="AX282"/>
      <c r="AY282"/>
      <c r="AZ282"/>
      <c r="BA282"/>
      <c r="BB282"/>
      <c r="BC282"/>
      <c r="BD282"/>
      <c r="BE282"/>
      <c r="BF282"/>
      <c r="BG282" t="s">
        <v>292</v>
      </c>
      <c r="BH282" t="s">
        <v>5</v>
      </c>
      <c r="BI282"/>
      <c r="BJ282"/>
      <c r="BK282" t="s">
        <v>5</v>
      </c>
      <c r="BL282"/>
      <c r="BM282">
        <v>0</v>
      </c>
      <c r="BN282"/>
      <c r="BO282" t="s">
        <v>5</v>
      </c>
      <c r="BP282" t="s">
        <v>2774</v>
      </c>
      <c r="BQ282" t="s">
        <v>2774</v>
      </c>
      <c r="BR282" t="s">
        <v>2774</v>
      </c>
      <c r="BS282"/>
      <c r="BT282" t="s">
        <v>6</v>
      </c>
      <c r="BU282" t="s">
        <v>2774</v>
      </c>
      <c r="BV282" t="s">
        <v>2774</v>
      </c>
      <c r="BW282" t="s">
        <v>2774</v>
      </c>
      <c r="BX282"/>
      <c r="BY282" t="s">
        <v>6</v>
      </c>
      <c r="BZ282" t="s">
        <v>7</v>
      </c>
      <c r="CA282" t="s">
        <v>2774</v>
      </c>
    </row>
    <row r="283" spans="1:79" ht="15" x14ac:dyDescent="0.25">
      <c r="A283">
        <v>452</v>
      </c>
      <c r="B283" t="s">
        <v>43</v>
      </c>
      <c r="C283" t="s">
        <v>44</v>
      </c>
      <c r="D283" t="s">
        <v>45</v>
      </c>
      <c r="E283">
        <v>6</v>
      </c>
      <c r="F283" t="s">
        <v>260</v>
      </c>
      <c r="G283" t="s">
        <v>46</v>
      </c>
      <c r="H283" t="s">
        <v>39</v>
      </c>
      <c r="I283" t="s">
        <v>345</v>
      </c>
      <c r="J283" t="s">
        <v>346</v>
      </c>
      <c r="K283" t="s">
        <v>347</v>
      </c>
      <c r="L283" t="s">
        <v>348</v>
      </c>
      <c r="M283">
        <v>53.422172546386719</v>
      </c>
      <c r="N283" t="s">
        <v>6</v>
      </c>
      <c r="O283" t="s">
        <v>6</v>
      </c>
      <c r="P283" t="s">
        <v>6</v>
      </c>
      <c r="Q283" t="s">
        <v>5</v>
      </c>
      <c r="R283" t="s">
        <v>5</v>
      </c>
      <c r="S283" t="s">
        <v>349</v>
      </c>
      <c r="T283" t="s">
        <v>268</v>
      </c>
      <c r="U283" t="s">
        <v>5</v>
      </c>
      <c r="V283" t="s">
        <v>4</v>
      </c>
      <c r="W283">
        <v>10000</v>
      </c>
      <c r="X283">
        <v>500</v>
      </c>
      <c r="Y283" t="s">
        <v>6</v>
      </c>
      <c r="Z283"/>
      <c r="AA283"/>
      <c r="AB283">
        <v>49.328132629394531</v>
      </c>
      <c r="AC283">
        <v>2.261214971542358</v>
      </c>
      <c r="AD283">
        <v>0</v>
      </c>
      <c r="AE283">
        <v>23123</v>
      </c>
      <c r="AF283">
        <v>2651</v>
      </c>
      <c r="AG283">
        <v>20373</v>
      </c>
      <c r="AH283">
        <v>64429</v>
      </c>
      <c r="AI283">
        <v>46115</v>
      </c>
      <c r="AJ283">
        <v>93965</v>
      </c>
      <c r="AK283">
        <v>513</v>
      </c>
      <c r="AL283">
        <v>0</v>
      </c>
      <c r="AM283">
        <v>408</v>
      </c>
      <c r="AN283">
        <v>0</v>
      </c>
      <c r="AO283">
        <v>262.80068969726563</v>
      </c>
      <c r="AP283"/>
      <c r="AQ283"/>
      <c r="AR283"/>
      <c r="AS283"/>
      <c r="AT283"/>
      <c r="AU283"/>
      <c r="AV283"/>
      <c r="AW283"/>
      <c r="AX283"/>
      <c r="AY283"/>
      <c r="AZ283"/>
      <c r="BA283"/>
      <c r="BB283"/>
      <c r="BC283"/>
      <c r="BD283"/>
      <c r="BE283"/>
      <c r="BF283"/>
      <c r="BG283"/>
      <c r="BH283" t="s">
        <v>5</v>
      </c>
      <c r="BI283"/>
      <c r="BJ283"/>
      <c r="BK283" t="s">
        <v>5</v>
      </c>
      <c r="BL283"/>
      <c r="BM283">
        <v>0</v>
      </c>
      <c r="BN283"/>
      <c r="BO283" t="s">
        <v>5</v>
      </c>
      <c r="BP283" t="s">
        <v>2774</v>
      </c>
      <c r="BQ283" t="s">
        <v>2774</v>
      </c>
      <c r="BR283" t="s">
        <v>2774</v>
      </c>
      <c r="BS283"/>
      <c r="BT283" t="s">
        <v>6</v>
      </c>
      <c r="BU283" t="s">
        <v>2774</v>
      </c>
      <c r="BV283" t="s">
        <v>2774</v>
      </c>
      <c r="BW283" t="s">
        <v>2774</v>
      </c>
      <c r="BX283"/>
      <c r="BY283" t="s">
        <v>6</v>
      </c>
      <c r="BZ283" t="s">
        <v>7</v>
      </c>
      <c r="CA283" t="s">
        <v>2774</v>
      </c>
    </row>
    <row r="284" spans="1:79" ht="15" x14ac:dyDescent="0.25">
      <c r="A284">
        <v>453</v>
      </c>
      <c r="B284" t="s">
        <v>101</v>
      </c>
      <c r="C284" t="s">
        <v>102</v>
      </c>
      <c r="D284" t="s">
        <v>350</v>
      </c>
      <c r="E284">
        <v>6</v>
      </c>
      <c r="F284" t="s">
        <v>260</v>
      </c>
      <c r="G284" t="s">
        <v>38</v>
      </c>
      <c r="H284" t="s">
        <v>39</v>
      </c>
      <c r="I284" t="s">
        <v>277</v>
      </c>
      <c r="J284" t="s">
        <v>278</v>
      </c>
      <c r="K284" t="s">
        <v>279</v>
      </c>
      <c r="L284" t="s">
        <v>21</v>
      </c>
      <c r="M284">
        <v>1481.869750976562</v>
      </c>
      <c r="N284" t="s">
        <v>6</v>
      </c>
      <c r="O284" t="s">
        <v>6</v>
      </c>
      <c r="P284" t="s">
        <v>6</v>
      </c>
      <c r="Q284" t="s">
        <v>5</v>
      </c>
      <c r="R284" t="s">
        <v>5</v>
      </c>
      <c r="S284" t="s">
        <v>344</v>
      </c>
      <c r="T284" t="s">
        <v>351</v>
      </c>
      <c r="U284" t="s">
        <v>6</v>
      </c>
      <c r="V284" t="s">
        <v>98</v>
      </c>
      <c r="W284">
        <v>60000000</v>
      </c>
      <c r="X284">
        <v>3000000</v>
      </c>
      <c r="Y284" t="s">
        <v>6</v>
      </c>
      <c r="Z284"/>
      <c r="AA284"/>
      <c r="AB284">
        <v>179.06492614746091</v>
      </c>
      <c r="AC284">
        <v>46.511585235595703</v>
      </c>
      <c r="AD284">
        <v>0</v>
      </c>
      <c r="AE284">
        <v>18848</v>
      </c>
      <c r="AF284">
        <v>10051</v>
      </c>
      <c r="AG284">
        <v>14344</v>
      </c>
      <c r="AH284">
        <v>38626</v>
      </c>
      <c r="AI284">
        <v>35449</v>
      </c>
      <c r="AJ284">
        <v>65547</v>
      </c>
      <c r="AK284">
        <v>248</v>
      </c>
      <c r="AL284">
        <v>0</v>
      </c>
      <c r="AM284">
        <v>328</v>
      </c>
      <c r="AN284">
        <v>0</v>
      </c>
      <c r="AO284">
        <v>8584.16015625</v>
      </c>
      <c r="AP284"/>
      <c r="AQ284"/>
      <c r="AR284"/>
      <c r="AS284"/>
      <c r="AT284"/>
      <c r="AU284"/>
      <c r="AV284"/>
      <c r="AW284"/>
      <c r="AX284"/>
      <c r="AY284"/>
      <c r="AZ284"/>
      <c r="BA284"/>
      <c r="BB284"/>
      <c r="BC284"/>
      <c r="BD284"/>
      <c r="BE284"/>
      <c r="BF284"/>
      <c r="BG284"/>
      <c r="BH284" t="s">
        <v>5</v>
      </c>
      <c r="BI284"/>
      <c r="BJ284"/>
      <c r="BK284" t="s">
        <v>5</v>
      </c>
      <c r="BL284"/>
      <c r="BM284">
        <v>0</v>
      </c>
      <c r="BN284"/>
      <c r="BO284" t="s">
        <v>5</v>
      </c>
      <c r="BP284" t="s">
        <v>2774</v>
      </c>
      <c r="BQ284" t="s">
        <v>2774</v>
      </c>
      <c r="BR284" t="s">
        <v>2774</v>
      </c>
      <c r="BS284"/>
      <c r="BT284" t="s">
        <v>6</v>
      </c>
      <c r="BU284" t="s">
        <v>2774</v>
      </c>
      <c r="BV284" t="s">
        <v>2774</v>
      </c>
      <c r="BW284" t="s">
        <v>2774</v>
      </c>
      <c r="BX284"/>
      <c r="BY284" t="s">
        <v>6</v>
      </c>
      <c r="BZ284" t="s">
        <v>7</v>
      </c>
      <c r="CA284" t="s">
        <v>2774</v>
      </c>
    </row>
    <row r="285" spans="1:79" ht="15" x14ac:dyDescent="0.25">
      <c r="A285">
        <v>454</v>
      </c>
      <c r="B285" t="s">
        <v>103</v>
      </c>
      <c r="C285" t="s">
        <v>104</v>
      </c>
      <c r="D285" t="s">
        <v>352</v>
      </c>
      <c r="E285">
        <v>6</v>
      </c>
      <c r="F285" t="s">
        <v>260</v>
      </c>
      <c r="G285" t="s">
        <v>38</v>
      </c>
      <c r="H285" t="s">
        <v>39</v>
      </c>
      <c r="I285" t="s">
        <v>277</v>
      </c>
      <c r="J285" t="s">
        <v>278</v>
      </c>
      <c r="K285" t="s">
        <v>279</v>
      </c>
      <c r="L285" t="s">
        <v>21</v>
      </c>
      <c r="M285">
        <v>1481.869750976562</v>
      </c>
      <c r="N285" t="s">
        <v>6</v>
      </c>
      <c r="O285" t="s">
        <v>6</v>
      </c>
      <c r="P285" t="s">
        <v>6</v>
      </c>
      <c r="Q285" t="s">
        <v>5</v>
      </c>
      <c r="R285" t="s">
        <v>5</v>
      </c>
      <c r="S285" t="s">
        <v>344</v>
      </c>
      <c r="T285" t="s">
        <v>351</v>
      </c>
      <c r="U285" t="s">
        <v>6</v>
      </c>
      <c r="V285" t="s">
        <v>98</v>
      </c>
      <c r="W285">
        <v>65000000</v>
      </c>
      <c r="X285">
        <v>3250000</v>
      </c>
      <c r="Y285" t="s">
        <v>6</v>
      </c>
      <c r="Z285"/>
      <c r="AA285"/>
      <c r="AB285">
        <v>179.06492614746091</v>
      </c>
      <c r="AC285">
        <v>46.511585235595703</v>
      </c>
      <c r="AD285">
        <v>0</v>
      </c>
      <c r="AE285">
        <v>18848</v>
      </c>
      <c r="AF285">
        <v>10051</v>
      </c>
      <c r="AG285">
        <v>14344</v>
      </c>
      <c r="AH285">
        <v>38626</v>
      </c>
      <c r="AI285">
        <v>35449</v>
      </c>
      <c r="AJ285">
        <v>65547</v>
      </c>
      <c r="AK285">
        <v>248</v>
      </c>
      <c r="AL285">
        <v>0</v>
      </c>
      <c r="AM285">
        <v>328</v>
      </c>
      <c r="AN285">
        <v>0</v>
      </c>
      <c r="AO285">
        <v>8584.16015625</v>
      </c>
      <c r="AP285"/>
      <c r="AQ285"/>
      <c r="AR285"/>
      <c r="AS285"/>
      <c r="AT285"/>
      <c r="AU285"/>
      <c r="AV285"/>
      <c r="AW285"/>
      <c r="AX285"/>
      <c r="AY285"/>
      <c r="AZ285"/>
      <c r="BA285"/>
      <c r="BB285"/>
      <c r="BC285"/>
      <c r="BD285"/>
      <c r="BE285"/>
      <c r="BF285"/>
      <c r="BG285" t="s">
        <v>353</v>
      </c>
      <c r="BH285" t="s">
        <v>5</v>
      </c>
      <c r="BI285"/>
      <c r="BJ285"/>
      <c r="BK285" t="s">
        <v>5</v>
      </c>
      <c r="BL285"/>
      <c r="BM285">
        <v>0</v>
      </c>
      <c r="BN285"/>
      <c r="BO285" t="s">
        <v>5</v>
      </c>
      <c r="BP285" t="s">
        <v>2774</v>
      </c>
      <c r="BQ285" t="s">
        <v>2774</v>
      </c>
      <c r="BR285" t="s">
        <v>2774</v>
      </c>
      <c r="BS285"/>
      <c r="BT285" t="s">
        <v>6</v>
      </c>
      <c r="BU285" t="s">
        <v>2774</v>
      </c>
      <c r="BV285" t="s">
        <v>2774</v>
      </c>
      <c r="BW285" t="s">
        <v>2774</v>
      </c>
      <c r="BX285"/>
      <c r="BY285" t="s">
        <v>6</v>
      </c>
      <c r="BZ285" t="s">
        <v>7</v>
      </c>
      <c r="CA285" t="s">
        <v>2774</v>
      </c>
    </row>
    <row r="286" spans="1:79" ht="15" x14ac:dyDescent="0.25">
      <c r="A286">
        <v>455</v>
      </c>
      <c r="B286" t="s">
        <v>107</v>
      </c>
      <c r="C286" t="s">
        <v>108</v>
      </c>
      <c r="D286" t="s">
        <v>109</v>
      </c>
      <c r="E286">
        <v>6</v>
      </c>
      <c r="F286" t="s">
        <v>260</v>
      </c>
      <c r="G286" t="s">
        <v>38</v>
      </c>
      <c r="H286" t="s">
        <v>39</v>
      </c>
      <c r="I286" t="s">
        <v>277</v>
      </c>
      <c r="J286" t="s">
        <v>278</v>
      </c>
      <c r="K286" t="s">
        <v>279</v>
      </c>
      <c r="L286" t="s">
        <v>290</v>
      </c>
      <c r="M286">
        <v>1481.869750976562</v>
      </c>
      <c r="N286" t="s">
        <v>6</v>
      </c>
      <c r="O286" t="s">
        <v>6</v>
      </c>
      <c r="P286" t="s">
        <v>6</v>
      </c>
      <c r="Q286" t="s">
        <v>5</v>
      </c>
      <c r="R286" t="s">
        <v>5</v>
      </c>
      <c r="S286" t="s">
        <v>344</v>
      </c>
      <c r="T286" t="s">
        <v>351</v>
      </c>
      <c r="U286" t="s">
        <v>5</v>
      </c>
      <c r="V286" t="s">
        <v>13</v>
      </c>
      <c r="W286">
        <v>20000</v>
      </c>
      <c r="X286">
        <v>1000</v>
      </c>
      <c r="Y286" t="s">
        <v>6</v>
      </c>
      <c r="Z286"/>
      <c r="AA286"/>
      <c r="AB286">
        <v>179.06492614746091</v>
      </c>
      <c r="AC286">
        <v>46.511585235595703</v>
      </c>
      <c r="AD286">
        <v>0</v>
      </c>
      <c r="AE286">
        <v>18848</v>
      </c>
      <c r="AF286">
        <v>10051</v>
      </c>
      <c r="AG286">
        <v>14344</v>
      </c>
      <c r="AH286">
        <v>38626</v>
      </c>
      <c r="AI286">
        <v>35449</v>
      </c>
      <c r="AJ286">
        <v>65547</v>
      </c>
      <c r="AK286">
        <v>248</v>
      </c>
      <c r="AL286">
        <v>0</v>
      </c>
      <c r="AM286">
        <v>328</v>
      </c>
      <c r="AN286">
        <v>0</v>
      </c>
      <c r="AO286">
        <v>8584.16015625</v>
      </c>
      <c r="AP286"/>
      <c r="AQ286"/>
      <c r="AR286"/>
      <c r="AS286"/>
      <c r="AT286"/>
      <c r="AU286"/>
      <c r="AV286"/>
      <c r="AW286"/>
      <c r="AX286"/>
      <c r="AY286"/>
      <c r="AZ286"/>
      <c r="BA286"/>
      <c r="BB286"/>
      <c r="BC286"/>
      <c r="BD286"/>
      <c r="BE286"/>
      <c r="BF286"/>
      <c r="BG286" t="s">
        <v>292</v>
      </c>
      <c r="BH286" t="s">
        <v>5</v>
      </c>
      <c r="BI286"/>
      <c r="BJ286"/>
      <c r="BK286" t="s">
        <v>5</v>
      </c>
      <c r="BL286"/>
      <c r="BM286">
        <v>0</v>
      </c>
      <c r="BN286"/>
      <c r="BO286" t="s">
        <v>5</v>
      </c>
      <c r="BP286" t="s">
        <v>2774</v>
      </c>
      <c r="BQ286" t="s">
        <v>2774</v>
      </c>
      <c r="BR286" t="s">
        <v>2774</v>
      </c>
      <c r="BS286"/>
      <c r="BT286" t="s">
        <v>6</v>
      </c>
      <c r="BU286" t="s">
        <v>2774</v>
      </c>
      <c r="BV286" t="s">
        <v>2774</v>
      </c>
      <c r="BW286" t="s">
        <v>2774</v>
      </c>
      <c r="BX286"/>
      <c r="BY286" t="s">
        <v>6</v>
      </c>
      <c r="BZ286" t="s">
        <v>7</v>
      </c>
      <c r="CA286" t="s">
        <v>2774</v>
      </c>
    </row>
    <row r="287" spans="1:79" ht="15" x14ac:dyDescent="0.25">
      <c r="A287">
        <v>456</v>
      </c>
      <c r="B287" t="s">
        <v>110</v>
      </c>
      <c r="C287" t="s">
        <v>111</v>
      </c>
      <c r="D287" t="s">
        <v>112</v>
      </c>
      <c r="E287">
        <v>6</v>
      </c>
      <c r="F287" t="s">
        <v>260</v>
      </c>
      <c r="G287" t="s">
        <v>73</v>
      </c>
      <c r="H287" t="s">
        <v>370</v>
      </c>
      <c r="I287" t="s">
        <v>371</v>
      </c>
      <c r="J287" t="s">
        <v>372</v>
      </c>
      <c r="K287" t="s">
        <v>373</v>
      </c>
      <c r="L287" t="s">
        <v>280</v>
      </c>
      <c r="M287">
        <v>798.8736572265625</v>
      </c>
      <c r="N287" t="s">
        <v>6</v>
      </c>
      <c r="O287" t="s">
        <v>5</v>
      </c>
      <c r="P287" t="s">
        <v>6</v>
      </c>
      <c r="Q287" t="s">
        <v>5</v>
      </c>
      <c r="R287" t="s">
        <v>5</v>
      </c>
      <c r="S287" t="s">
        <v>374</v>
      </c>
      <c r="T287" t="s">
        <v>375</v>
      </c>
      <c r="U287" t="s">
        <v>5</v>
      </c>
      <c r="V287" t="s">
        <v>50</v>
      </c>
      <c r="W287">
        <v>20000</v>
      </c>
      <c r="X287">
        <v>1000</v>
      </c>
      <c r="Y287" t="s">
        <v>6</v>
      </c>
      <c r="Z287"/>
      <c r="AA287"/>
      <c r="AB287">
        <v>24.835664749145511</v>
      </c>
      <c r="AC287">
        <v>3.89348292350769</v>
      </c>
      <c r="AD287">
        <v>0</v>
      </c>
      <c r="AE287">
        <v>145</v>
      </c>
      <c r="AF287">
        <v>50</v>
      </c>
      <c r="AG287">
        <v>76</v>
      </c>
      <c r="AH287">
        <v>50</v>
      </c>
      <c r="AI287">
        <v>95</v>
      </c>
      <c r="AJ287">
        <v>120</v>
      </c>
      <c r="AK287">
        <v>0</v>
      </c>
      <c r="AL287">
        <v>1</v>
      </c>
      <c r="AM287">
        <v>11</v>
      </c>
      <c r="AN287">
        <v>1</v>
      </c>
      <c r="AO287">
        <v>151.27351379394531</v>
      </c>
      <c r="AP287"/>
      <c r="AQ287"/>
      <c r="AR287"/>
      <c r="AS287"/>
      <c r="AT287"/>
      <c r="AU287"/>
      <c r="AV287"/>
      <c r="AW287"/>
      <c r="AX287"/>
      <c r="AY287"/>
      <c r="AZ287"/>
      <c r="BA287"/>
      <c r="BB287"/>
      <c r="BC287"/>
      <c r="BD287"/>
      <c r="BE287"/>
      <c r="BF287"/>
      <c r="BG287"/>
      <c r="BH287" t="s">
        <v>5</v>
      </c>
      <c r="BI287"/>
      <c r="BJ287"/>
      <c r="BK287" t="s">
        <v>5</v>
      </c>
      <c r="BL287"/>
      <c r="BM287">
        <v>0</v>
      </c>
      <c r="BN287"/>
      <c r="BO287" t="s">
        <v>5</v>
      </c>
      <c r="BP287" t="s">
        <v>2774</v>
      </c>
      <c r="BQ287" t="s">
        <v>2774</v>
      </c>
      <c r="BR287" t="s">
        <v>2774</v>
      </c>
      <c r="BS287"/>
      <c r="BT287" t="s">
        <v>6</v>
      </c>
      <c r="BU287" t="s">
        <v>2774</v>
      </c>
      <c r="BV287" t="s">
        <v>2774</v>
      </c>
      <c r="BW287" t="s">
        <v>2774</v>
      </c>
      <c r="BX287"/>
      <c r="BY287" t="s">
        <v>6</v>
      </c>
      <c r="BZ287" t="s">
        <v>7</v>
      </c>
      <c r="CA287" t="s">
        <v>2774</v>
      </c>
    </row>
    <row r="288" spans="1:79" ht="15" x14ac:dyDescent="0.25">
      <c r="A288">
        <v>457</v>
      </c>
      <c r="B288" t="s">
        <v>113</v>
      </c>
      <c r="C288" t="s">
        <v>114</v>
      </c>
      <c r="D288" t="s">
        <v>115</v>
      </c>
      <c r="E288">
        <v>6</v>
      </c>
      <c r="F288" t="s">
        <v>260</v>
      </c>
      <c r="G288" t="s">
        <v>73</v>
      </c>
      <c r="H288" t="s">
        <v>370</v>
      </c>
      <c r="I288" t="s">
        <v>371</v>
      </c>
      <c r="J288" t="s">
        <v>372</v>
      </c>
      <c r="K288" t="s">
        <v>373</v>
      </c>
      <c r="L288" t="s">
        <v>21</v>
      </c>
      <c r="M288">
        <v>798.8736572265625</v>
      </c>
      <c r="N288" t="s">
        <v>6</v>
      </c>
      <c r="O288" t="s">
        <v>5</v>
      </c>
      <c r="P288" t="s">
        <v>6</v>
      </c>
      <c r="Q288" t="s">
        <v>5</v>
      </c>
      <c r="R288" t="s">
        <v>5</v>
      </c>
      <c r="S288" t="s">
        <v>374</v>
      </c>
      <c r="T288" t="s">
        <v>375</v>
      </c>
      <c r="U288" t="s">
        <v>6</v>
      </c>
      <c r="V288" t="s">
        <v>98</v>
      </c>
      <c r="W288">
        <v>95000</v>
      </c>
      <c r="X288">
        <v>4750</v>
      </c>
      <c r="Y288" t="s">
        <v>6</v>
      </c>
      <c r="Z288"/>
      <c r="AA288"/>
      <c r="AB288">
        <v>24.835664749145511</v>
      </c>
      <c r="AC288">
        <v>3.89348292350769</v>
      </c>
      <c r="AD288">
        <v>0</v>
      </c>
      <c r="AE288">
        <v>145</v>
      </c>
      <c r="AF288">
        <v>50</v>
      </c>
      <c r="AG288">
        <v>76</v>
      </c>
      <c r="AH288">
        <v>50</v>
      </c>
      <c r="AI288">
        <v>95</v>
      </c>
      <c r="AJ288">
        <v>120</v>
      </c>
      <c r="AK288">
        <v>0</v>
      </c>
      <c r="AL288">
        <v>1</v>
      </c>
      <c r="AM288">
        <v>11</v>
      </c>
      <c r="AN288">
        <v>1</v>
      </c>
      <c r="AO288">
        <v>151.27351379394531</v>
      </c>
      <c r="AP288"/>
      <c r="AQ288"/>
      <c r="AR288"/>
      <c r="AS288"/>
      <c r="AT288"/>
      <c r="AU288"/>
      <c r="AV288"/>
      <c r="AW288"/>
      <c r="AX288"/>
      <c r="AY288"/>
      <c r="AZ288"/>
      <c r="BA288"/>
      <c r="BB288"/>
      <c r="BC288"/>
      <c r="BD288"/>
      <c r="BE288"/>
      <c r="BF288"/>
      <c r="BG288"/>
      <c r="BH288" t="s">
        <v>5</v>
      </c>
      <c r="BI288"/>
      <c r="BJ288"/>
      <c r="BK288" t="s">
        <v>5</v>
      </c>
      <c r="BL288"/>
      <c r="BM288">
        <v>0</v>
      </c>
      <c r="BN288"/>
      <c r="BO288" t="s">
        <v>5</v>
      </c>
      <c r="BP288" t="s">
        <v>2774</v>
      </c>
      <c r="BQ288" t="s">
        <v>2774</v>
      </c>
      <c r="BR288" t="s">
        <v>2774</v>
      </c>
      <c r="BS288"/>
      <c r="BT288" t="s">
        <v>6</v>
      </c>
      <c r="BU288" t="s">
        <v>2774</v>
      </c>
      <c r="BV288" t="s">
        <v>2774</v>
      </c>
      <c r="BW288" t="s">
        <v>2774</v>
      </c>
      <c r="BX288"/>
      <c r="BY288" t="s">
        <v>6</v>
      </c>
      <c r="BZ288" t="s">
        <v>7</v>
      </c>
      <c r="CA288" t="s">
        <v>2774</v>
      </c>
    </row>
    <row r="289" spans="1:79" ht="15" x14ac:dyDescent="0.25">
      <c r="A289">
        <v>458</v>
      </c>
      <c r="B289" t="s">
        <v>118</v>
      </c>
      <c r="C289" t="s">
        <v>119</v>
      </c>
      <c r="D289" t="s">
        <v>120</v>
      </c>
      <c r="E289">
        <v>6</v>
      </c>
      <c r="F289" t="s">
        <v>260</v>
      </c>
      <c r="G289" t="s">
        <v>46</v>
      </c>
      <c r="H289" t="s">
        <v>39</v>
      </c>
      <c r="I289" t="s">
        <v>376</v>
      </c>
      <c r="J289" t="s">
        <v>377</v>
      </c>
      <c r="K289" t="s">
        <v>378</v>
      </c>
      <c r="L289" t="s">
        <v>280</v>
      </c>
      <c r="M289">
        <v>17.035295486450199</v>
      </c>
      <c r="N289" t="s">
        <v>6</v>
      </c>
      <c r="O289" t="s">
        <v>5</v>
      </c>
      <c r="P289" t="s">
        <v>6</v>
      </c>
      <c r="Q289" t="s">
        <v>5</v>
      </c>
      <c r="R289" t="s">
        <v>5</v>
      </c>
      <c r="S289" t="s">
        <v>379</v>
      </c>
      <c r="T289" t="s">
        <v>379</v>
      </c>
      <c r="U289" t="s">
        <v>5</v>
      </c>
      <c r="V289" t="s">
        <v>50</v>
      </c>
      <c r="W289">
        <v>5000000</v>
      </c>
      <c r="X289">
        <v>250000</v>
      </c>
      <c r="Y289" t="s">
        <v>6</v>
      </c>
      <c r="Z289"/>
      <c r="AA289"/>
      <c r="AB289">
        <v>0.6812329888343811</v>
      </c>
      <c r="AC289">
        <v>2.3715629577636719</v>
      </c>
      <c r="AD289">
        <v>0</v>
      </c>
      <c r="AE289">
        <v>400</v>
      </c>
      <c r="AF289">
        <v>979</v>
      </c>
      <c r="AG289">
        <v>306</v>
      </c>
      <c r="AH289">
        <v>227</v>
      </c>
      <c r="AI289">
        <v>748</v>
      </c>
      <c r="AJ289">
        <v>798</v>
      </c>
      <c r="AK289">
        <v>1</v>
      </c>
      <c r="AL289">
        <v>9</v>
      </c>
      <c r="AM289">
        <v>4</v>
      </c>
      <c r="AN289">
        <v>9</v>
      </c>
      <c r="AO289">
        <v>12.12156867980957</v>
      </c>
      <c r="AP289"/>
      <c r="AQ289"/>
      <c r="AR289"/>
      <c r="AS289"/>
      <c r="AT289"/>
      <c r="AU289"/>
      <c r="AV289"/>
      <c r="AW289"/>
      <c r="AX289"/>
      <c r="AY289"/>
      <c r="AZ289"/>
      <c r="BA289"/>
      <c r="BB289"/>
      <c r="BC289"/>
      <c r="BD289"/>
      <c r="BE289"/>
      <c r="BF289"/>
      <c r="BG289"/>
      <c r="BH289" t="s">
        <v>5</v>
      </c>
      <c r="BI289"/>
      <c r="BJ289"/>
      <c r="BK289" t="s">
        <v>5</v>
      </c>
      <c r="BL289"/>
      <c r="BM289">
        <v>0</v>
      </c>
      <c r="BN289"/>
      <c r="BO289" t="s">
        <v>5</v>
      </c>
      <c r="BP289" t="s">
        <v>2774</v>
      </c>
      <c r="BQ289" t="s">
        <v>2774</v>
      </c>
      <c r="BR289" t="s">
        <v>2774</v>
      </c>
      <c r="BS289"/>
      <c r="BT289" t="s">
        <v>6</v>
      </c>
      <c r="BU289" t="s">
        <v>2774</v>
      </c>
      <c r="BV289" t="s">
        <v>2774</v>
      </c>
      <c r="BW289" t="s">
        <v>2774</v>
      </c>
      <c r="BX289"/>
      <c r="BY289" t="s">
        <v>6</v>
      </c>
      <c r="BZ289" t="s">
        <v>7</v>
      </c>
      <c r="CA289" t="s">
        <v>2774</v>
      </c>
    </row>
    <row r="290" spans="1:79" ht="15" x14ac:dyDescent="0.25">
      <c r="A290">
        <v>459</v>
      </c>
      <c r="B290" t="s">
        <v>116</v>
      </c>
      <c r="C290" t="s">
        <v>117</v>
      </c>
      <c r="D290" t="s">
        <v>380</v>
      </c>
      <c r="E290">
        <v>6</v>
      </c>
      <c r="F290" t="s">
        <v>260</v>
      </c>
      <c r="G290" t="s">
        <v>73</v>
      </c>
      <c r="H290" t="s">
        <v>370</v>
      </c>
      <c r="I290" t="s">
        <v>371</v>
      </c>
      <c r="J290" t="s">
        <v>372</v>
      </c>
      <c r="K290" t="s">
        <v>373</v>
      </c>
      <c r="L290" t="s">
        <v>21</v>
      </c>
      <c r="M290">
        <v>798.8736572265625</v>
      </c>
      <c r="N290" t="s">
        <v>6</v>
      </c>
      <c r="O290" t="s">
        <v>5</v>
      </c>
      <c r="P290" t="s">
        <v>6</v>
      </c>
      <c r="Q290" t="s">
        <v>5</v>
      </c>
      <c r="R290" t="s">
        <v>5</v>
      </c>
      <c r="S290" t="s">
        <v>374</v>
      </c>
      <c r="T290" t="s">
        <v>340</v>
      </c>
      <c r="U290" t="s">
        <v>6</v>
      </c>
      <c r="V290" t="s">
        <v>98</v>
      </c>
      <c r="W290">
        <v>1000000</v>
      </c>
      <c r="X290">
        <v>50000</v>
      </c>
      <c r="Y290" t="s">
        <v>6</v>
      </c>
      <c r="Z290"/>
      <c r="AA290"/>
      <c r="AB290">
        <v>24.835664749145511</v>
      </c>
      <c r="AC290">
        <v>3.89348292350769</v>
      </c>
      <c r="AD290">
        <v>0</v>
      </c>
      <c r="AE290">
        <v>145</v>
      </c>
      <c r="AF290">
        <v>50</v>
      </c>
      <c r="AG290">
        <v>76</v>
      </c>
      <c r="AH290">
        <v>50</v>
      </c>
      <c r="AI290">
        <v>95</v>
      </c>
      <c r="AJ290">
        <v>120</v>
      </c>
      <c r="AK290">
        <v>0</v>
      </c>
      <c r="AL290">
        <v>1</v>
      </c>
      <c r="AM290">
        <v>11</v>
      </c>
      <c r="AN290">
        <v>1</v>
      </c>
      <c r="AO290">
        <v>151.27351379394531</v>
      </c>
      <c r="AP290"/>
      <c r="AQ290"/>
      <c r="AR290"/>
      <c r="AS290"/>
      <c r="AT290"/>
      <c r="AU290"/>
      <c r="AV290"/>
      <c r="AW290"/>
      <c r="AX290"/>
      <c r="AY290"/>
      <c r="AZ290"/>
      <c r="BA290"/>
      <c r="BB290"/>
      <c r="BC290"/>
      <c r="BD290"/>
      <c r="BE290"/>
      <c r="BF290"/>
      <c r="BG290"/>
      <c r="BH290" t="s">
        <v>5</v>
      </c>
      <c r="BI290"/>
      <c r="BJ290"/>
      <c r="BK290" t="s">
        <v>5</v>
      </c>
      <c r="BL290"/>
      <c r="BM290">
        <v>0</v>
      </c>
      <c r="BN290"/>
      <c r="BO290" t="s">
        <v>5</v>
      </c>
      <c r="BP290" t="s">
        <v>2774</v>
      </c>
      <c r="BQ290" t="s">
        <v>2774</v>
      </c>
      <c r="BR290" t="s">
        <v>2774</v>
      </c>
      <c r="BS290"/>
      <c r="BT290" t="s">
        <v>6</v>
      </c>
      <c r="BU290" t="s">
        <v>2774</v>
      </c>
      <c r="BV290" t="s">
        <v>2774</v>
      </c>
      <c r="BW290" t="s">
        <v>2774</v>
      </c>
      <c r="BX290"/>
      <c r="BY290" t="s">
        <v>6</v>
      </c>
      <c r="BZ290" t="s">
        <v>7</v>
      </c>
      <c r="CA290" t="s">
        <v>2774</v>
      </c>
    </row>
    <row r="291" spans="1:79" ht="15" x14ac:dyDescent="0.25">
      <c r="A291">
        <v>460</v>
      </c>
      <c r="B291" t="s">
        <v>124</v>
      </c>
      <c r="C291" t="s">
        <v>125</v>
      </c>
      <c r="D291" t="s">
        <v>381</v>
      </c>
      <c r="E291">
        <v>6</v>
      </c>
      <c r="F291" t="s">
        <v>260</v>
      </c>
      <c r="G291" t="s">
        <v>53</v>
      </c>
      <c r="H291" t="s">
        <v>358</v>
      </c>
      <c r="I291" t="s">
        <v>382</v>
      </c>
      <c r="J291" t="s">
        <v>383</v>
      </c>
      <c r="K291" t="s">
        <v>384</v>
      </c>
      <c r="L291" t="s">
        <v>290</v>
      </c>
      <c r="M291">
        <v>515.94830322265625</v>
      </c>
      <c r="N291" t="s">
        <v>6</v>
      </c>
      <c r="O291" t="s">
        <v>5</v>
      </c>
      <c r="P291" t="s">
        <v>6</v>
      </c>
      <c r="Q291" t="s">
        <v>5</v>
      </c>
      <c r="R291" t="s">
        <v>5</v>
      </c>
      <c r="S291" t="s">
        <v>338</v>
      </c>
      <c r="T291" t="s">
        <v>339</v>
      </c>
      <c r="U291" t="s">
        <v>5</v>
      </c>
      <c r="V291" t="s">
        <v>13</v>
      </c>
      <c r="W291">
        <v>20000</v>
      </c>
      <c r="X291">
        <v>1000</v>
      </c>
      <c r="Y291" t="s">
        <v>6</v>
      </c>
      <c r="Z291" t="s">
        <v>303</v>
      </c>
      <c r="AA291">
        <v>10000</v>
      </c>
      <c r="AB291">
        <v>28.4786491394043</v>
      </c>
      <c r="AC291">
        <v>5.5907998085021973</v>
      </c>
      <c r="AD291">
        <v>2.6062000542879101E-2</v>
      </c>
      <c r="AE291">
        <v>1067</v>
      </c>
      <c r="AF291">
        <v>707</v>
      </c>
      <c r="AG291">
        <v>708</v>
      </c>
      <c r="AH291">
        <v>1171</v>
      </c>
      <c r="AI291">
        <v>1859</v>
      </c>
      <c r="AJ291">
        <v>2410</v>
      </c>
      <c r="AK291">
        <v>6</v>
      </c>
      <c r="AL291">
        <v>19</v>
      </c>
      <c r="AM291">
        <v>41</v>
      </c>
      <c r="AN291">
        <v>19</v>
      </c>
      <c r="AO291">
        <v>1357.317260742188</v>
      </c>
      <c r="AP291"/>
      <c r="AQ291"/>
      <c r="AR291"/>
      <c r="AS291"/>
      <c r="AT291"/>
      <c r="AU291"/>
      <c r="AV291"/>
      <c r="AW291"/>
      <c r="AX291"/>
      <c r="AY291"/>
      <c r="AZ291"/>
      <c r="BA291"/>
      <c r="BB291"/>
      <c r="BC291"/>
      <c r="BD291"/>
      <c r="BE291"/>
      <c r="BF291"/>
      <c r="BG291" t="s">
        <v>292</v>
      </c>
      <c r="BH291" t="s">
        <v>5</v>
      </c>
      <c r="BI291"/>
      <c r="BJ291"/>
      <c r="BK291" t="s">
        <v>5</v>
      </c>
      <c r="BL291"/>
      <c r="BM291">
        <v>0</v>
      </c>
      <c r="BN291"/>
      <c r="BO291" t="s">
        <v>5</v>
      </c>
      <c r="BP291" t="s">
        <v>2774</v>
      </c>
      <c r="BQ291" t="s">
        <v>2774</v>
      </c>
      <c r="BR291" t="s">
        <v>2774</v>
      </c>
      <c r="BS291"/>
      <c r="BT291" t="s">
        <v>6</v>
      </c>
      <c r="BU291" t="s">
        <v>2774</v>
      </c>
      <c r="BV291" t="s">
        <v>2774</v>
      </c>
      <c r="BW291" t="s">
        <v>2774</v>
      </c>
      <c r="BX291"/>
      <c r="BY291" t="s">
        <v>6</v>
      </c>
      <c r="BZ291" t="s">
        <v>7</v>
      </c>
      <c r="CA291" t="s">
        <v>2774</v>
      </c>
    </row>
    <row r="292" spans="1:79" ht="15" x14ac:dyDescent="0.25">
      <c r="A292">
        <v>461</v>
      </c>
      <c r="B292" t="s">
        <v>129</v>
      </c>
      <c r="C292" t="s">
        <v>130</v>
      </c>
      <c r="D292" t="s">
        <v>131</v>
      </c>
      <c r="E292">
        <v>6</v>
      </c>
      <c r="F292" t="s">
        <v>260</v>
      </c>
      <c r="G292" t="s">
        <v>63</v>
      </c>
      <c r="H292" t="s">
        <v>334</v>
      </c>
      <c r="I292" t="s">
        <v>335</v>
      </c>
      <c r="J292" t="s">
        <v>336</v>
      </c>
      <c r="K292" t="s">
        <v>337</v>
      </c>
      <c r="L292" t="s">
        <v>290</v>
      </c>
      <c r="M292">
        <v>797.83648681640625</v>
      </c>
      <c r="N292" t="s">
        <v>6</v>
      </c>
      <c r="O292" t="s">
        <v>5</v>
      </c>
      <c r="P292" t="s">
        <v>6</v>
      </c>
      <c r="Q292" t="s">
        <v>5</v>
      </c>
      <c r="R292" t="s">
        <v>5</v>
      </c>
      <c r="S292" t="s">
        <v>340</v>
      </c>
      <c r="T292" t="s">
        <v>385</v>
      </c>
      <c r="U292" t="s">
        <v>5</v>
      </c>
      <c r="V292" t="s">
        <v>13</v>
      </c>
      <c r="W292">
        <v>850000</v>
      </c>
      <c r="X292">
        <v>42500</v>
      </c>
      <c r="Y292" t="s">
        <v>6</v>
      </c>
      <c r="Z292"/>
      <c r="AA292"/>
      <c r="AB292">
        <v>61.209434509277337</v>
      </c>
      <c r="AC292">
        <v>10.473307609558111</v>
      </c>
      <c r="AD292">
        <v>0</v>
      </c>
      <c r="AE292">
        <v>505</v>
      </c>
      <c r="AF292">
        <v>234</v>
      </c>
      <c r="AG292">
        <v>437</v>
      </c>
      <c r="AH292">
        <v>266</v>
      </c>
      <c r="AI292">
        <v>545</v>
      </c>
      <c r="AJ292">
        <v>657</v>
      </c>
      <c r="AK292">
        <v>1</v>
      </c>
      <c r="AL292">
        <v>2</v>
      </c>
      <c r="AM292">
        <v>25</v>
      </c>
      <c r="AN292">
        <v>2</v>
      </c>
      <c r="AO292">
        <v>180.46464538574219</v>
      </c>
      <c r="AP292"/>
      <c r="AQ292"/>
      <c r="AR292"/>
      <c r="AS292"/>
      <c r="AT292"/>
      <c r="AU292"/>
      <c r="AV292"/>
      <c r="AW292"/>
      <c r="AX292"/>
      <c r="AY292"/>
      <c r="AZ292"/>
      <c r="BA292"/>
      <c r="BB292"/>
      <c r="BC292"/>
      <c r="BD292"/>
      <c r="BE292"/>
      <c r="BF292"/>
      <c r="BG292" t="s">
        <v>292</v>
      </c>
      <c r="BH292" t="s">
        <v>5</v>
      </c>
      <c r="BI292"/>
      <c r="BJ292"/>
      <c r="BK292" t="s">
        <v>5</v>
      </c>
      <c r="BL292"/>
      <c r="BM292">
        <v>0</v>
      </c>
      <c r="BN292"/>
      <c r="BO292" t="s">
        <v>5</v>
      </c>
      <c r="BP292" t="s">
        <v>2774</v>
      </c>
      <c r="BQ292" t="s">
        <v>2774</v>
      </c>
      <c r="BR292" t="s">
        <v>2774</v>
      </c>
      <c r="BS292"/>
      <c r="BT292" t="s">
        <v>6</v>
      </c>
      <c r="BU292" t="s">
        <v>2774</v>
      </c>
      <c r="BV292" t="s">
        <v>2774</v>
      </c>
      <c r="BW292" t="s">
        <v>2774</v>
      </c>
      <c r="BX292"/>
      <c r="BY292" t="s">
        <v>6</v>
      </c>
      <c r="BZ292" t="s">
        <v>7</v>
      </c>
      <c r="CA292" t="s">
        <v>2774</v>
      </c>
    </row>
    <row r="293" spans="1:79" ht="15" x14ac:dyDescent="0.25">
      <c r="A293">
        <v>462</v>
      </c>
      <c r="B293" t="s">
        <v>132</v>
      </c>
      <c r="C293" t="s">
        <v>133</v>
      </c>
      <c r="D293" t="s">
        <v>134</v>
      </c>
      <c r="E293">
        <v>6</v>
      </c>
      <c r="F293" t="s">
        <v>260</v>
      </c>
      <c r="G293" t="s">
        <v>63</v>
      </c>
      <c r="H293" t="s">
        <v>334</v>
      </c>
      <c r="I293" t="s">
        <v>335</v>
      </c>
      <c r="J293" t="s">
        <v>336</v>
      </c>
      <c r="K293" t="s">
        <v>337</v>
      </c>
      <c r="L293" t="s">
        <v>290</v>
      </c>
      <c r="M293">
        <v>797.83648681640625</v>
      </c>
      <c r="N293" t="s">
        <v>6</v>
      </c>
      <c r="O293" t="s">
        <v>5</v>
      </c>
      <c r="P293" t="s">
        <v>6</v>
      </c>
      <c r="Q293" t="s">
        <v>5</v>
      </c>
      <c r="R293" t="s">
        <v>5</v>
      </c>
      <c r="S293" t="s">
        <v>340</v>
      </c>
      <c r="T293" t="s">
        <v>385</v>
      </c>
      <c r="U293" t="s">
        <v>5</v>
      </c>
      <c r="V293" t="s">
        <v>13</v>
      </c>
      <c r="W293">
        <v>20000</v>
      </c>
      <c r="X293">
        <v>1000</v>
      </c>
      <c r="Y293" t="s">
        <v>6</v>
      </c>
      <c r="Z293"/>
      <c r="AA293"/>
      <c r="AB293">
        <v>61.209434509277337</v>
      </c>
      <c r="AC293">
        <v>10.473307609558111</v>
      </c>
      <c r="AD293">
        <v>0</v>
      </c>
      <c r="AE293">
        <v>505</v>
      </c>
      <c r="AF293">
        <v>234</v>
      </c>
      <c r="AG293">
        <v>437</v>
      </c>
      <c r="AH293">
        <v>266</v>
      </c>
      <c r="AI293">
        <v>545</v>
      </c>
      <c r="AJ293">
        <v>657</v>
      </c>
      <c r="AK293">
        <v>1</v>
      </c>
      <c r="AL293">
        <v>2</v>
      </c>
      <c r="AM293">
        <v>25</v>
      </c>
      <c r="AN293">
        <v>2</v>
      </c>
      <c r="AO293">
        <v>180.46464538574219</v>
      </c>
      <c r="AP293"/>
      <c r="AQ293"/>
      <c r="AR293"/>
      <c r="AS293"/>
      <c r="AT293"/>
      <c r="AU293"/>
      <c r="AV293"/>
      <c r="AW293"/>
      <c r="AX293"/>
      <c r="AY293"/>
      <c r="AZ293"/>
      <c r="BA293"/>
      <c r="BB293"/>
      <c r="BC293"/>
      <c r="BD293"/>
      <c r="BE293"/>
      <c r="BF293"/>
      <c r="BG293" t="s">
        <v>292</v>
      </c>
      <c r="BH293" t="s">
        <v>5</v>
      </c>
      <c r="BI293"/>
      <c r="BJ293"/>
      <c r="BK293" t="s">
        <v>5</v>
      </c>
      <c r="BL293"/>
      <c r="BM293">
        <v>0</v>
      </c>
      <c r="BN293"/>
      <c r="BO293" t="s">
        <v>5</v>
      </c>
      <c r="BP293" t="s">
        <v>2774</v>
      </c>
      <c r="BQ293" t="s">
        <v>2774</v>
      </c>
      <c r="BR293" t="s">
        <v>2774</v>
      </c>
      <c r="BS293"/>
      <c r="BT293" t="s">
        <v>6</v>
      </c>
      <c r="BU293" t="s">
        <v>2774</v>
      </c>
      <c r="BV293" t="s">
        <v>2774</v>
      </c>
      <c r="BW293" t="s">
        <v>2774</v>
      </c>
      <c r="BX293"/>
      <c r="BY293" t="s">
        <v>6</v>
      </c>
      <c r="BZ293" t="s">
        <v>7</v>
      </c>
      <c r="CA293" t="s">
        <v>2774</v>
      </c>
    </row>
    <row r="294" spans="1:79" ht="15" x14ac:dyDescent="0.25">
      <c r="A294">
        <v>463</v>
      </c>
      <c r="B294" t="s">
        <v>135</v>
      </c>
      <c r="C294" t="s">
        <v>136</v>
      </c>
      <c r="D294" t="s">
        <v>137</v>
      </c>
      <c r="E294">
        <v>6</v>
      </c>
      <c r="F294" t="s">
        <v>260</v>
      </c>
      <c r="G294" t="s">
        <v>63</v>
      </c>
      <c r="H294" t="s">
        <v>334</v>
      </c>
      <c r="I294" t="s">
        <v>335</v>
      </c>
      <c r="J294" t="s">
        <v>336</v>
      </c>
      <c r="K294" t="s">
        <v>337</v>
      </c>
      <c r="L294" t="s">
        <v>290</v>
      </c>
      <c r="M294">
        <v>797.83648681640625</v>
      </c>
      <c r="N294" t="s">
        <v>6</v>
      </c>
      <c r="O294" t="s">
        <v>5</v>
      </c>
      <c r="P294" t="s">
        <v>6</v>
      </c>
      <c r="Q294" t="s">
        <v>5</v>
      </c>
      <c r="R294" t="s">
        <v>5</v>
      </c>
      <c r="S294" t="s">
        <v>340</v>
      </c>
      <c r="T294" t="s">
        <v>386</v>
      </c>
      <c r="U294" t="s">
        <v>5</v>
      </c>
      <c r="V294" t="s">
        <v>13</v>
      </c>
      <c r="W294">
        <v>4000000</v>
      </c>
      <c r="X294">
        <v>200000</v>
      </c>
      <c r="Y294" t="s">
        <v>6</v>
      </c>
      <c r="Z294"/>
      <c r="AA294"/>
      <c r="AB294">
        <v>61.209434509277337</v>
      </c>
      <c r="AC294">
        <v>10.473307609558111</v>
      </c>
      <c r="AD294">
        <v>0</v>
      </c>
      <c r="AE294">
        <v>505</v>
      </c>
      <c r="AF294">
        <v>234</v>
      </c>
      <c r="AG294">
        <v>437</v>
      </c>
      <c r="AH294">
        <v>266</v>
      </c>
      <c r="AI294">
        <v>545</v>
      </c>
      <c r="AJ294">
        <v>657</v>
      </c>
      <c r="AK294">
        <v>1</v>
      </c>
      <c r="AL294">
        <v>2</v>
      </c>
      <c r="AM294">
        <v>25</v>
      </c>
      <c r="AN294">
        <v>2</v>
      </c>
      <c r="AO294">
        <v>180.46464538574219</v>
      </c>
      <c r="AP294"/>
      <c r="AQ294"/>
      <c r="AR294"/>
      <c r="AS294"/>
      <c r="AT294"/>
      <c r="AU294"/>
      <c r="AV294"/>
      <c r="AW294"/>
      <c r="AX294"/>
      <c r="AY294"/>
      <c r="AZ294"/>
      <c r="BA294"/>
      <c r="BB294"/>
      <c r="BC294"/>
      <c r="BD294"/>
      <c r="BE294"/>
      <c r="BF294"/>
      <c r="BG294" t="s">
        <v>301</v>
      </c>
      <c r="BH294" t="s">
        <v>5</v>
      </c>
      <c r="BI294"/>
      <c r="BJ294"/>
      <c r="BK294" t="s">
        <v>5</v>
      </c>
      <c r="BL294"/>
      <c r="BM294">
        <v>0</v>
      </c>
      <c r="BN294"/>
      <c r="BO294" t="s">
        <v>5</v>
      </c>
      <c r="BP294" t="s">
        <v>2774</v>
      </c>
      <c r="BQ294" t="s">
        <v>2774</v>
      </c>
      <c r="BR294" t="s">
        <v>2774</v>
      </c>
      <c r="BS294"/>
      <c r="BT294" t="s">
        <v>6</v>
      </c>
      <c r="BU294" t="s">
        <v>2774</v>
      </c>
      <c r="BV294" t="s">
        <v>2774</v>
      </c>
      <c r="BW294" t="s">
        <v>2774</v>
      </c>
      <c r="BX294"/>
      <c r="BY294" t="s">
        <v>6</v>
      </c>
      <c r="BZ294" t="s">
        <v>7</v>
      </c>
      <c r="CA294" t="s">
        <v>2774</v>
      </c>
    </row>
    <row r="295" spans="1:79" ht="15" x14ac:dyDescent="0.25">
      <c r="A295">
        <v>464</v>
      </c>
      <c r="B295" t="s">
        <v>138</v>
      </c>
      <c r="C295" t="s">
        <v>139</v>
      </c>
      <c r="D295" t="s">
        <v>387</v>
      </c>
      <c r="E295">
        <v>6</v>
      </c>
      <c r="F295" t="s">
        <v>260</v>
      </c>
      <c r="G295" t="s">
        <v>388</v>
      </c>
      <c r="H295" t="s">
        <v>64</v>
      </c>
      <c r="I295" t="s">
        <v>389</v>
      </c>
      <c r="J295" t="s">
        <v>390</v>
      </c>
      <c r="K295" t="s">
        <v>391</v>
      </c>
      <c r="L295" t="s">
        <v>342</v>
      </c>
      <c r="M295">
        <v>18.736551284790039</v>
      </c>
      <c r="N295" t="s">
        <v>6</v>
      </c>
      <c r="O295" t="s">
        <v>5</v>
      </c>
      <c r="P295" t="s">
        <v>6</v>
      </c>
      <c r="Q295" t="s">
        <v>5</v>
      </c>
      <c r="R295" t="s">
        <v>5</v>
      </c>
      <c r="S295" t="s">
        <v>392</v>
      </c>
      <c r="T295" t="s">
        <v>393</v>
      </c>
      <c r="U295" t="s">
        <v>5</v>
      </c>
      <c r="V295" t="s">
        <v>85</v>
      </c>
      <c r="W295">
        <v>5000000</v>
      </c>
      <c r="X295">
        <v>250000</v>
      </c>
      <c r="Y295" t="s">
        <v>6</v>
      </c>
      <c r="Z295"/>
      <c r="AA295"/>
      <c r="AB295">
        <v>6.8302888870239258</v>
      </c>
      <c r="AC295">
        <v>1.0813360214233401</v>
      </c>
      <c r="AD295">
        <v>0</v>
      </c>
      <c r="AE295">
        <v>261</v>
      </c>
      <c r="AF295">
        <v>170</v>
      </c>
      <c r="AG295">
        <v>133</v>
      </c>
      <c r="AH295">
        <v>1037</v>
      </c>
      <c r="AI295">
        <v>435</v>
      </c>
      <c r="AJ295">
        <v>1267</v>
      </c>
      <c r="AK295">
        <v>0</v>
      </c>
      <c r="AL295">
        <v>1</v>
      </c>
      <c r="AM295">
        <v>27</v>
      </c>
      <c r="AN295">
        <v>1</v>
      </c>
      <c r="AO295">
        <v>28.87845420837402</v>
      </c>
      <c r="AP295"/>
      <c r="AQ295"/>
      <c r="AR295"/>
      <c r="AS295"/>
      <c r="AT295"/>
      <c r="AU295"/>
      <c r="AV295"/>
      <c r="AW295"/>
      <c r="AX295"/>
      <c r="AY295"/>
      <c r="AZ295"/>
      <c r="BA295"/>
      <c r="BB295"/>
      <c r="BC295"/>
      <c r="BD295"/>
      <c r="BE295"/>
      <c r="BF295"/>
      <c r="BG295" t="s">
        <v>369</v>
      </c>
      <c r="BH295" t="s">
        <v>5</v>
      </c>
      <c r="BI295"/>
      <c r="BJ295"/>
      <c r="BK295" t="s">
        <v>5</v>
      </c>
      <c r="BL295"/>
      <c r="BM295">
        <v>0</v>
      </c>
      <c r="BN295"/>
      <c r="BO295" t="s">
        <v>5</v>
      </c>
      <c r="BP295" t="s">
        <v>2774</v>
      </c>
      <c r="BQ295" t="s">
        <v>2774</v>
      </c>
      <c r="BR295" t="s">
        <v>2774</v>
      </c>
      <c r="BS295"/>
      <c r="BT295" t="s">
        <v>6</v>
      </c>
      <c r="BU295" t="s">
        <v>2774</v>
      </c>
      <c r="BV295" t="s">
        <v>2774</v>
      </c>
      <c r="BW295" t="s">
        <v>2774</v>
      </c>
      <c r="BX295"/>
      <c r="BY295" t="s">
        <v>6</v>
      </c>
      <c r="BZ295" t="s">
        <v>7</v>
      </c>
      <c r="CA295" t="s">
        <v>2774</v>
      </c>
    </row>
    <row r="296" spans="1:79" ht="15" x14ac:dyDescent="0.25">
      <c r="A296">
        <v>465</v>
      </c>
      <c r="B296" t="s">
        <v>140</v>
      </c>
      <c r="C296" t="s">
        <v>141</v>
      </c>
      <c r="D296" t="s">
        <v>142</v>
      </c>
      <c r="E296">
        <v>6</v>
      </c>
      <c r="F296" t="s">
        <v>260</v>
      </c>
      <c r="G296" t="s">
        <v>38</v>
      </c>
      <c r="H296" t="s">
        <v>39</v>
      </c>
      <c r="I296" t="s">
        <v>315</v>
      </c>
      <c r="J296" t="s">
        <v>70</v>
      </c>
      <c r="K296" t="s">
        <v>316</v>
      </c>
      <c r="L296" t="s">
        <v>21</v>
      </c>
      <c r="M296">
        <v>0.43819710612297058</v>
      </c>
      <c r="N296" t="s">
        <v>6</v>
      </c>
      <c r="O296" t="s">
        <v>5</v>
      </c>
      <c r="P296" t="s">
        <v>6</v>
      </c>
      <c r="Q296" t="s">
        <v>5</v>
      </c>
      <c r="R296" t="s">
        <v>5</v>
      </c>
      <c r="S296" t="s">
        <v>394</v>
      </c>
      <c r="T296" t="s">
        <v>394</v>
      </c>
      <c r="U296" t="s">
        <v>6</v>
      </c>
      <c r="V296" t="s">
        <v>98</v>
      </c>
      <c r="W296">
        <v>250000</v>
      </c>
      <c r="X296">
        <v>12500</v>
      </c>
      <c r="Y296" t="s">
        <v>6</v>
      </c>
      <c r="Z296"/>
      <c r="AA296"/>
      <c r="AB296">
        <v>0.1945379972457886</v>
      </c>
      <c r="AC296">
        <v>4.1738998144865043E-2</v>
      </c>
      <c r="AD296">
        <v>0</v>
      </c>
      <c r="AE296">
        <v>128</v>
      </c>
      <c r="AF296">
        <v>46</v>
      </c>
      <c r="AG296">
        <v>121</v>
      </c>
      <c r="AH296">
        <v>78</v>
      </c>
      <c r="AI296">
        <v>333</v>
      </c>
      <c r="AJ296">
        <v>333</v>
      </c>
      <c r="AK296">
        <v>1</v>
      </c>
      <c r="AL296">
        <v>0</v>
      </c>
      <c r="AM296">
        <v>2</v>
      </c>
      <c r="AN296">
        <v>0</v>
      </c>
      <c r="AO296">
        <v>0.13477399945259089</v>
      </c>
      <c r="AP296"/>
      <c r="AQ296"/>
      <c r="AR296"/>
      <c r="AS296"/>
      <c r="AT296"/>
      <c r="AU296"/>
      <c r="AV296"/>
      <c r="AW296"/>
      <c r="AX296"/>
      <c r="AY296"/>
      <c r="AZ296"/>
      <c r="BA296"/>
      <c r="BB296"/>
      <c r="BC296"/>
      <c r="BD296"/>
      <c r="BE296"/>
      <c r="BF296"/>
      <c r="BG296"/>
      <c r="BH296" t="s">
        <v>5</v>
      </c>
      <c r="BI296"/>
      <c r="BJ296"/>
      <c r="BK296" t="s">
        <v>5</v>
      </c>
      <c r="BL296"/>
      <c r="BM296">
        <v>0</v>
      </c>
      <c r="BN296"/>
      <c r="BO296" t="s">
        <v>5</v>
      </c>
      <c r="BP296" t="s">
        <v>2774</v>
      </c>
      <c r="BQ296" t="s">
        <v>2774</v>
      </c>
      <c r="BR296" t="s">
        <v>2774</v>
      </c>
      <c r="BS296"/>
      <c r="BT296" t="s">
        <v>6</v>
      </c>
      <c r="BU296" t="s">
        <v>2774</v>
      </c>
      <c r="BV296" t="s">
        <v>2774</v>
      </c>
      <c r="BW296" t="s">
        <v>2774</v>
      </c>
      <c r="BX296"/>
      <c r="BY296" t="s">
        <v>6</v>
      </c>
      <c r="BZ296" t="s">
        <v>7</v>
      </c>
      <c r="CA296" t="s">
        <v>2774</v>
      </c>
    </row>
    <row r="297" spans="1:79" ht="15" x14ac:dyDescent="0.25">
      <c r="A297">
        <v>466</v>
      </c>
      <c r="B297" t="s">
        <v>143</v>
      </c>
      <c r="C297" t="s">
        <v>395</v>
      </c>
      <c r="D297" t="s">
        <v>396</v>
      </c>
      <c r="E297">
        <v>6</v>
      </c>
      <c r="F297" t="s">
        <v>260</v>
      </c>
      <c r="G297" t="s">
        <v>38</v>
      </c>
      <c r="H297" t="s">
        <v>39</v>
      </c>
      <c r="I297" t="s">
        <v>310</v>
      </c>
      <c r="J297" t="s">
        <v>311</v>
      </c>
      <c r="K297" t="s">
        <v>312</v>
      </c>
      <c r="L297" t="s">
        <v>21</v>
      </c>
      <c r="M297">
        <v>27.40939903259277</v>
      </c>
      <c r="N297" t="s">
        <v>6</v>
      </c>
      <c r="O297" t="s">
        <v>5</v>
      </c>
      <c r="P297" t="s">
        <v>6</v>
      </c>
      <c r="Q297" t="s">
        <v>5</v>
      </c>
      <c r="R297" t="s">
        <v>5</v>
      </c>
      <c r="S297" t="s">
        <v>397</v>
      </c>
      <c r="T297" t="s">
        <v>397</v>
      </c>
      <c r="U297" t="s">
        <v>6</v>
      </c>
      <c r="V297" t="s">
        <v>98</v>
      </c>
      <c r="W297">
        <v>1700000</v>
      </c>
      <c r="X297">
        <v>85000</v>
      </c>
      <c r="Y297" t="s">
        <v>6</v>
      </c>
      <c r="Z297"/>
      <c r="AA297"/>
      <c r="AB297">
        <v>8.4089345932006836</v>
      </c>
      <c r="AC297">
        <v>0.78192299604415894</v>
      </c>
      <c r="AD297">
        <v>0</v>
      </c>
      <c r="AE297">
        <v>1250</v>
      </c>
      <c r="AF297">
        <v>121</v>
      </c>
      <c r="AG297">
        <v>966</v>
      </c>
      <c r="AH297">
        <v>6741</v>
      </c>
      <c r="AI297">
        <v>1895</v>
      </c>
      <c r="AJ297">
        <v>8190</v>
      </c>
      <c r="AK297">
        <v>8</v>
      </c>
      <c r="AL297">
        <v>0</v>
      </c>
      <c r="AM297">
        <v>43</v>
      </c>
      <c r="AN297">
        <v>0</v>
      </c>
      <c r="AO297">
        <v>178.80146789550781</v>
      </c>
      <c r="AP297"/>
      <c r="AQ297"/>
      <c r="AR297"/>
      <c r="AS297"/>
      <c r="AT297"/>
      <c r="AU297"/>
      <c r="AV297"/>
      <c r="AW297"/>
      <c r="AX297"/>
      <c r="AY297"/>
      <c r="AZ297"/>
      <c r="BA297"/>
      <c r="BB297"/>
      <c r="BC297"/>
      <c r="BD297"/>
      <c r="BE297"/>
      <c r="BF297"/>
      <c r="BG297"/>
      <c r="BH297" t="s">
        <v>5</v>
      </c>
      <c r="BI297"/>
      <c r="BJ297"/>
      <c r="BK297" t="s">
        <v>5</v>
      </c>
      <c r="BL297"/>
      <c r="BM297">
        <v>0</v>
      </c>
      <c r="BN297"/>
      <c r="BO297" t="s">
        <v>5</v>
      </c>
      <c r="BP297" t="s">
        <v>2774</v>
      </c>
      <c r="BQ297" t="s">
        <v>2774</v>
      </c>
      <c r="BR297" t="s">
        <v>2774</v>
      </c>
      <c r="BS297"/>
      <c r="BT297" t="s">
        <v>6</v>
      </c>
      <c r="BU297" t="s">
        <v>2774</v>
      </c>
      <c r="BV297" t="s">
        <v>2774</v>
      </c>
      <c r="BW297" t="s">
        <v>2774</v>
      </c>
      <c r="BX297"/>
      <c r="BY297" t="s">
        <v>6</v>
      </c>
      <c r="BZ297" t="s">
        <v>7</v>
      </c>
      <c r="CA297" t="s">
        <v>2774</v>
      </c>
    </row>
    <row r="298" spans="1:79" ht="15" x14ac:dyDescent="0.25">
      <c r="A298">
        <v>467</v>
      </c>
      <c r="B298" t="s">
        <v>144</v>
      </c>
      <c r="C298" t="s">
        <v>3674</v>
      </c>
      <c r="D298" t="s">
        <v>3675</v>
      </c>
      <c r="E298">
        <v>6</v>
      </c>
      <c r="F298" t="s">
        <v>260</v>
      </c>
      <c r="G298" t="s">
        <v>2</v>
      </c>
      <c r="H298" t="s">
        <v>3</v>
      </c>
      <c r="I298" t="s">
        <v>354</v>
      </c>
      <c r="J298" t="s">
        <v>355</v>
      </c>
      <c r="K298" t="s">
        <v>356</v>
      </c>
      <c r="L298" t="s">
        <v>293</v>
      </c>
      <c r="M298">
        <v>3.5849535465240479</v>
      </c>
      <c r="N298" t="s">
        <v>6</v>
      </c>
      <c r="O298" t="s">
        <v>5</v>
      </c>
      <c r="P298" t="s">
        <v>6</v>
      </c>
      <c r="Q298" t="s">
        <v>5</v>
      </c>
      <c r="R298" t="s">
        <v>5</v>
      </c>
      <c r="S298" t="s">
        <v>298</v>
      </c>
      <c r="T298" t="s">
        <v>398</v>
      </c>
      <c r="U298" t="s">
        <v>5</v>
      </c>
      <c r="V298" t="s">
        <v>28</v>
      </c>
      <c r="W298">
        <v>150000</v>
      </c>
      <c r="X298">
        <v>7500</v>
      </c>
      <c r="Y298" t="s">
        <v>6</v>
      </c>
      <c r="Z298" t="s">
        <v>303</v>
      </c>
      <c r="AA298">
        <v>37500</v>
      </c>
      <c r="AB298">
        <v>2.9588699340820308</v>
      </c>
      <c r="AC298">
        <v>0.53965997695922852</v>
      </c>
      <c r="AD298">
        <v>0</v>
      </c>
      <c r="AE298">
        <v>5879</v>
      </c>
      <c r="AF298">
        <v>904</v>
      </c>
      <c r="AG298">
        <v>5539</v>
      </c>
      <c r="AH298">
        <v>25741</v>
      </c>
      <c r="AI298">
        <v>16463</v>
      </c>
      <c r="AJ298">
        <v>37604</v>
      </c>
      <c r="AK298">
        <v>71</v>
      </c>
      <c r="AL298">
        <v>0</v>
      </c>
      <c r="AM298">
        <v>71</v>
      </c>
      <c r="AN298">
        <v>0</v>
      </c>
      <c r="AO298">
        <v>0.1517360061407089</v>
      </c>
      <c r="AP298"/>
      <c r="AQ298"/>
      <c r="AR298"/>
      <c r="AS298"/>
      <c r="AT298"/>
      <c r="AU298"/>
      <c r="AV298"/>
      <c r="AW298"/>
      <c r="AX298"/>
      <c r="AY298"/>
      <c r="AZ298"/>
      <c r="BA298"/>
      <c r="BB298"/>
      <c r="BC298"/>
      <c r="BD298"/>
      <c r="BE298"/>
      <c r="BF298"/>
      <c r="BG298"/>
      <c r="BH298" t="s">
        <v>5</v>
      </c>
      <c r="BI298"/>
      <c r="BJ298"/>
      <c r="BK298" t="s">
        <v>5</v>
      </c>
      <c r="BL298"/>
      <c r="BM298">
        <v>0</v>
      </c>
      <c r="BN298"/>
      <c r="BO298" t="s">
        <v>5</v>
      </c>
      <c r="BP298" t="s">
        <v>2774</v>
      </c>
      <c r="BQ298" t="s">
        <v>2774</v>
      </c>
      <c r="BR298" t="s">
        <v>2774</v>
      </c>
      <c r="BS298"/>
      <c r="BT298" t="s">
        <v>6</v>
      </c>
      <c r="BU298" t="s">
        <v>2774</v>
      </c>
      <c r="BV298" t="s">
        <v>2774</v>
      </c>
      <c r="BW298" t="s">
        <v>2774</v>
      </c>
      <c r="BX298"/>
      <c r="BY298" t="s">
        <v>6</v>
      </c>
      <c r="BZ298" t="s">
        <v>7</v>
      </c>
      <c r="CA298" t="s">
        <v>2774</v>
      </c>
    </row>
    <row r="299" spans="1:79" ht="15" x14ac:dyDescent="0.25">
      <c r="A299">
        <v>468</v>
      </c>
      <c r="B299" t="s">
        <v>145</v>
      </c>
      <c r="C299" t="s">
        <v>399</v>
      </c>
      <c r="D299" t="s">
        <v>146</v>
      </c>
      <c r="E299">
        <v>6</v>
      </c>
      <c r="F299" t="s">
        <v>260</v>
      </c>
      <c r="G299" t="s">
        <v>46</v>
      </c>
      <c r="H299" t="s">
        <v>39</v>
      </c>
      <c r="I299" t="s">
        <v>265</v>
      </c>
      <c r="J299" t="s">
        <v>89</v>
      </c>
      <c r="K299" t="s">
        <v>266</v>
      </c>
      <c r="L299" t="s">
        <v>342</v>
      </c>
      <c r="M299">
        <v>0.44737619161605829</v>
      </c>
      <c r="N299" t="s">
        <v>6</v>
      </c>
      <c r="O299" t="s">
        <v>6</v>
      </c>
      <c r="P299" t="s">
        <v>6</v>
      </c>
      <c r="Q299" t="s">
        <v>5</v>
      </c>
      <c r="R299" t="s">
        <v>5</v>
      </c>
      <c r="S299" t="s">
        <v>314</v>
      </c>
      <c r="T299" t="s">
        <v>314</v>
      </c>
      <c r="U299" t="s">
        <v>5</v>
      </c>
      <c r="V299" t="s">
        <v>85</v>
      </c>
      <c r="W299">
        <v>100000</v>
      </c>
      <c r="X299">
        <v>5000</v>
      </c>
      <c r="Y299" t="s">
        <v>6</v>
      </c>
      <c r="Z299"/>
      <c r="AA299"/>
      <c r="AB299">
        <v>0.44737601280212402</v>
      </c>
      <c r="AC299">
        <v>0</v>
      </c>
      <c r="AD299">
        <v>0</v>
      </c>
      <c r="AE299">
        <v>1122</v>
      </c>
      <c r="AF299">
        <v>0</v>
      </c>
      <c r="AG299">
        <v>1095</v>
      </c>
      <c r="AH299">
        <v>232</v>
      </c>
      <c r="AI299">
        <v>1476</v>
      </c>
      <c r="AJ299">
        <v>1502</v>
      </c>
      <c r="AK299">
        <v>3</v>
      </c>
      <c r="AL299">
        <v>0</v>
      </c>
      <c r="AM299">
        <v>8</v>
      </c>
      <c r="AN299">
        <v>0</v>
      </c>
      <c r="AO299">
        <v>0</v>
      </c>
      <c r="AP299"/>
      <c r="AQ299"/>
      <c r="AR299"/>
      <c r="AS299"/>
      <c r="AT299"/>
      <c r="AU299"/>
      <c r="AV299"/>
      <c r="AW299"/>
      <c r="AX299"/>
      <c r="AY299"/>
      <c r="AZ299"/>
      <c r="BA299"/>
      <c r="BB299"/>
      <c r="BC299"/>
      <c r="BD299"/>
      <c r="BE299"/>
      <c r="BF299"/>
      <c r="BG299" t="s">
        <v>369</v>
      </c>
      <c r="BH299" t="s">
        <v>5</v>
      </c>
      <c r="BI299"/>
      <c r="BJ299"/>
      <c r="BK299" t="s">
        <v>5</v>
      </c>
      <c r="BL299"/>
      <c r="BM299">
        <v>0</v>
      </c>
      <c r="BN299"/>
      <c r="BO299" t="s">
        <v>5</v>
      </c>
      <c r="BP299" t="s">
        <v>2774</v>
      </c>
      <c r="BQ299" t="s">
        <v>2774</v>
      </c>
      <c r="BR299" t="s">
        <v>2774</v>
      </c>
      <c r="BS299"/>
      <c r="BT299" t="s">
        <v>6</v>
      </c>
      <c r="BU299" t="s">
        <v>2774</v>
      </c>
      <c r="BV299" t="s">
        <v>2774</v>
      </c>
      <c r="BW299" t="s">
        <v>2774</v>
      </c>
      <c r="BX299"/>
      <c r="BY299" t="s">
        <v>6</v>
      </c>
      <c r="BZ299" t="s">
        <v>7</v>
      </c>
      <c r="CA299" t="s">
        <v>2774</v>
      </c>
    </row>
    <row r="300" spans="1:79" ht="15" x14ac:dyDescent="0.25">
      <c r="A300">
        <v>469</v>
      </c>
      <c r="B300" t="s">
        <v>147</v>
      </c>
      <c r="C300" t="s">
        <v>148</v>
      </c>
      <c r="D300" t="s">
        <v>400</v>
      </c>
      <c r="E300">
        <v>6</v>
      </c>
      <c r="F300" t="s">
        <v>260</v>
      </c>
      <c r="G300" t="s">
        <v>341</v>
      </c>
      <c r="H300" t="s">
        <v>39</v>
      </c>
      <c r="I300" t="s">
        <v>327</v>
      </c>
      <c r="J300" t="s">
        <v>328</v>
      </c>
      <c r="K300" t="s">
        <v>329</v>
      </c>
      <c r="L300" t="s">
        <v>342</v>
      </c>
      <c r="M300">
        <v>20.829156875610352</v>
      </c>
      <c r="N300" t="s">
        <v>6</v>
      </c>
      <c r="O300" t="s">
        <v>5</v>
      </c>
      <c r="P300" t="s">
        <v>6</v>
      </c>
      <c r="Q300" t="s">
        <v>5</v>
      </c>
      <c r="R300" t="s">
        <v>5</v>
      </c>
      <c r="S300" t="s">
        <v>401</v>
      </c>
      <c r="T300" t="s">
        <v>402</v>
      </c>
      <c r="U300" t="s">
        <v>5</v>
      </c>
      <c r="V300" t="s">
        <v>85</v>
      </c>
      <c r="W300">
        <v>1400000</v>
      </c>
      <c r="X300">
        <v>70000</v>
      </c>
      <c r="Y300" t="s">
        <v>6</v>
      </c>
      <c r="Z300"/>
      <c r="AA300"/>
      <c r="AB300">
        <v>5.115361213684082</v>
      </c>
      <c r="AC300">
        <v>2.8042900562286381</v>
      </c>
      <c r="AD300">
        <v>0</v>
      </c>
      <c r="AE300">
        <v>1680</v>
      </c>
      <c r="AF300">
        <v>2834</v>
      </c>
      <c r="AG300">
        <v>1601</v>
      </c>
      <c r="AH300">
        <v>2108</v>
      </c>
      <c r="AI300">
        <v>4640</v>
      </c>
      <c r="AJ300">
        <v>5467</v>
      </c>
      <c r="AK300">
        <v>2</v>
      </c>
      <c r="AL300">
        <v>5</v>
      </c>
      <c r="AM300">
        <v>38</v>
      </c>
      <c r="AN300">
        <v>5</v>
      </c>
      <c r="AO300">
        <v>18.37308311462402</v>
      </c>
      <c r="AP300"/>
      <c r="AQ300"/>
      <c r="AR300"/>
      <c r="AS300"/>
      <c r="AT300"/>
      <c r="AU300"/>
      <c r="AV300"/>
      <c r="AW300"/>
      <c r="AX300"/>
      <c r="AY300"/>
      <c r="AZ300"/>
      <c r="BA300"/>
      <c r="BB300"/>
      <c r="BC300"/>
      <c r="BD300"/>
      <c r="BE300"/>
      <c r="BF300"/>
      <c r="BG300"/>
      <c r="BH300" t="s">
        <v>5</v>
      </c>
      <c r="BI300"/>
      <c r="BJ300"/>
      <c r="BK300" t="s">
        <v>5</v>
      </c>
      <c r="BL300"/>
      <c r="BM300">
        <v>0</v>
      </c>
      <c r="BN300"/>
      <c r="BO300" t="s">
        <v>5</v>
      </c>
      <c r="BP300" t="s">
        <v>2774</v>
      </c>
      <c r="BQ300" t="s">
        <v>2774</v>
      </c>
      <c r="BR300" t="s">
        <v>2774</v>
      </c>
      <c r="BS300"/>
      <c r="BT300" t="s">
        <v>6</v>
      </c>
      <c r="BU300" t="s">
        <v>2774</v>
      </c>
      <c r="BV300" t="s">
        <v>2774</v>
      </c>
      <c r="BW300" t="s">
        <v>2774</v>
      </c>
      <c r="BX300"/>
      <c r="BY300" t="s">
        <v>6</v>
      </c>
      <c r="BZ300" t="s">
        <v>7</v>
      </c>
      <c r="CA300" t="s">
        <v>2774</v>
      </c>
    </row>
    <row r="301" spans="1:79" ht="15" x14ac:dyDescent="0.25">
      <c r="A301">
        <v>470</v>
      </c>
      <c r="B301" t="s">
        <v>1130</v>
      </c>
      <c r="C301" t="s">
        <v>149</v>
      </c>
      <c r="D301" t="s">
        <v>150</v>
      </c>
      <c r="E301">
        <v>6</v>
      </c>
      <c r="F301" t="s">
        <v>260</v>
      </c>
      <c r="G301" t="s">
        <v>341</v>
      </c>
      <c r="H301" t="s">
        <v>39</v>
      </c>
      <c r="I301" t="s">
        <v>327</v>
      </c>
      <c r="J301" t="s">
        <v>328</v>
      </c>
      <c r="K301" t="s">
        <v>329</v>
      </c>
      <c r="L301" t="s">
        <v>21</v>
      </c>
      <c r="M301">
        <v>52.888210296630859</v>
      </c>
      <c r="N301" t="s">
        <v>6</v>
      </c>
      <c r="O301" t="s">
        <v>5</v>
      </c>
      <c r="P301" t="s">
        <v>6</v>
      </c>
      <c r="Q301" t="s">
        <v>5</v>
      </c>
      <c r="R301" t="s">
        <v>5</v>
      </c>
      <c r="S301" t="s">
        <v>403</v>
      </c>
      <c r="T301" t="s">
        <v>403</v>
      </c>
      <c r="U301" t="s">
        <v>6</v>
      </c>
      <c r="V301" t="s">
        <v>98</v>
      </c>
      <c r="W301">
        <v>300000000</v>
      </c>
      <c r="X301">
        <v>15000000</v>
      </c>
      <c r="Y301" t="s">
        <v>6</v>
      </c>
      <c r="Z301"/>
      <c r="AA301"/>
      <c r="AB301">
        <v>16.73944091796875</v>
      </c>
      <c r="AC301">
        <v>10.14413547515869</v>
      </c>
      <c r="AD301">
        <v>0</v>
      </c>
      <c r="AE301">
        <v>5251</v>
      </c>
      <c r="AF301">
        <v>9243</v>
      </c>
      <c r="AG301">
        <v>4835</v>
      </c>
      <c r="AH301">
        <v>11187</v>
      </c>
      <c r="AI301">
        <v>13675</v>
      </c>
      <c r="AJ301">
        <v>20978</v>
      </c>
      <c r="AK301">
        <v>25</v>
      </c>
      <c r="AL301">
        <v>2</v>
      </c>
      <c r="AM301">
        <v>105</v>
      </c>
      <c r="AN301">
        <v>2</v>
      </c>
      <c r="AO301">
        <v>1308.191162109375</v>
      </c>
      <c r="AP301"/>
      <c r="AQ301"/>
      <c r="AR301"/>
      <c r="AS301"/>
      <c r="AT301"/>
      <c r="AU301"/>
      <c r="AV301"/>
      <c r="AW301"/>
      <c r="AX301"/>
      <c r="AY301"/>
      <c r="AZ301"/>
      <c r="BA301"/>
      <c r="BB301"/>
      <c r="BC301"/>
      <c r="BD301"/>
      <c r="BE301"/>
      <c r="BF301"/>
      <c r="BG301" t="s">
        <v>369</v>
      </c>
      <c r="BH301" t="s">
        <v>5</v>
      </c>
      <c r="BI301"/>
      <c r="BJ301"/>
      <c r="BK301" t="s">
        <v>5</v>
      </c>
      <c r="BL301"/>
      <c r="BM301">
        <v>0</v>
      </c>
      <c r="BN301"/>
      <c r="BO301" t="s">
        <v>5</v>
      </c>
      <c r="BP301" t="s">
        <v>2774</v>
      </c>
      <c r="BQ301" t="s">
        <v>2774</v>
      </c>
      <c r="BR301" t="s">
        <v>2774</v>
      </c>
      <c r="BS301"/>
      <c r="BT301" t="s">
        <v>6</v>
      </c>
      <c r="BU301" t="s">
        <v>2774</v>
      </c>
      <c r="BV301" t="s">
        <v>2774</v>
      </c>
      <c r="BW301" t="s">
        <v>2774</v>
      </c>
      <c r="BX301"/>
      <c r="BY301" t="s">
        <v>6</v>
      </c>
      <c r="BZ301" t="s">
        <v>7</v>
      </c>
      <c r="CA301" t="s">
        <v>2774</v>
      </c>
    </row>
    <row r="302" spans="1:79" ht="15" x14ac:dyDescent="0.25">
      <c r="A302">
        <v>471</v>
      </c>
      <c r="B302" t="s">
        <v>151</v>
      </c>
      <c r="C302" t="s">
        <v>404</v>
      </c>
      <c r="D302" t="s">
        <v>405</v>
      </c>
      <c r="E302">
        <v>6</v>
      </c>
      <c r="F302" t="s">
        <v>260</v>
      </c>
      <c r="G302" t="s">
        <v>46</v>
      </c>
      <c r="H302" t="s">
        <v>39</v>
      </c>
      <c r="I302" t="s">
        <v>376</v>
      </c>
      <c r="J302" t="s">
        <v>377</v>
      </c>
      <c r="K302" t="s">
        <v>378</v>
      </c>
      <c r="L302" t="s">
        <v>342</v>
      </c>
      <c r="M302">
        <v>17.035295486450199</v>
      </c>
      <c r="N302" t="s">
        <v>6</v>
      </c>
      <c r="O302" t="s">
        <v>5</v>
      </c>
      <c r="P302" t="s">
        <v>6</v>
      </c>
      <c r="Q302" t="s">
        <v>5</v>
      </c>
      <c r="R302" t="s">
        <v>5</v>
      </c>
      <c r="S302" t="s">
        <v>379</v>
      </c>
      <c r="T302" t="s">
        <v>379</v>
      </c>
      <c r="U302" t="s">
        <v>6</v>
      </c>
      <c r="V302" t="s">
        <v>85</v>
      </c>
      <c r="W302">
        <v>2000000</v>
      </c>
      <c r="X302">
        <v>100000</v>
      </c>
      <c r="Y302" t="s">
        <v>6</v>
      </c>
      <c r="Z302"/>
      <c r="AA302"/>
      <c r="AB302">
        <v>0.6812329888343811</v>
      </c>
      <c r="AC302">
        <v>2.3715629577636719</v>
      </c>
      <c r="AD302">
        <v>0</v>
      </c>
      <c r="AE302">
        <v>400</v>
      </c>
      <c r="AF302">
        <v>979</v>
      </c>
      <c r="AG302">
        <v>306</v>
      </c>
      <c r="AH302">
        <v>227</v>
      </c>
      <c r="AI302">
        <v>748</v>
      </c>
      <c r="AJ302">
        <v>798</v>
      </c>
      <c r="AK302">
        <v>1</v>
      </c>
      <c r="AL302">
        <v>9</v>
      </c>
      <c r="AM302">
        <v>4</v>
      </c>
      <c r="AN302">
        <v>9</v>
      </c>
      <c r="AO302">
        <v>12.12156867980957</v>
      </c>
      <c r="AP302"/>
      <c r="AQ302"/>
      <c r="AR302"/>
      <c r="AS302"/>
      <c r="AT302"/>
      <c r="AU302"/>
      <c r="AV302"/>
      <c r="AW302"/>
      <c r="AX302"/>
      <c r="AY302"/>
      <c r="AZ302"/>
      <c r="BA302"/>
      <c r="BB302"/>
      <c r="BC302"/>
      <c r="BD302"/>
      <c r="BE302"/>
      <c r="BF302"/>
      <c r="BG302" t="s">
        <v>301</v>
      </c>
      <c r="BH302" t="s">
        <v>5</v>
      </c>
      <c r="BI302"/>
      <c r="BJ302"/>
      <c r="BK302" t="s">
        <v>5</v>
      </c>
      <c r="BL302"/>
      <c r="BM302">
        <v>0</v>
      </c>
      <c r="BN302"/>
      <c r="BO302" t="s">
        <v>5</v>
      </c>
      <c r="BP302" t="s">
        <v>2774</v>
      </c>
      <c r="BQ302" t="s">
        <v>2774</v>
      </c>
      <c r="BR302" t="s">
        <v>2774</v>
      </c>
      <c r="BS302"/>
      <c r="BT302" t="s">
        <v>6</v>
      </c>
      <c r="BU302" t="s">
        <v>2774</v>
      </c>
      <c r="BV302" t="s">
        <v>2774</v>
      </c>
      <c r="BW302" t="s">
        <v>2774</v>
      </c>
      <c r="BX302"/>
      <c r="BY302" t="s">
        <v>6</v>
      </c>
      <c r="BZ302" t="s">
        <v>7</v>
      </c>
      <c r="CA302" t="s">
        <v>2774</v>
      </c>
    </row>
    <row r="303" spans="1:79" ht="15" x14ac:dyDescent="0.25">
      <c r="A303">
        <v>472</v>
      </c>
      <c r="B303" t="s">
        <v>152</v>
      </c>
      <c r="C303" t="s">
        <v>406</v>
      </c>
      <c r="D303" t="s">
        <v>153</v>
      </c>
      <c r="E303">
        <v>6</v>
      </c>
      <c r="F303" t="s">
        <v>260</v>
      </c>
      <c r="G303" t="s">
        <v>46</v>
      </c>
      <c r="H303" t="s">
        <v>39</v>
      </c>
      <c r="I303" t="s">
        <v>376</v>
      </c>
      <c r="J303" t="s">
        <v>377</v>
      </c>
      <c r="K303" t="s">
        <v>378</v>
      </c>
      <c r="L303" t="s">
        <v>342</v>
      </c>
      <c r="M303">
        <v>17.035295486450199</v>
      </c>
      <c r="N303" t="s">
        <v>5</v>
      </c>
      <c r="O303" t="s">
        <v>5</v>
      </c>
      <c r="P303" t="s">
        <v>6</v>
      </c>
      <c r="Q303" t="s">
        <v>5</v>
      </c>
      <c r="R303" t="s">
        <v>5</v>
      </c>
      <c r="S303" t="s">
        <v>379</v>
      </c>
      <c r="T303" t="s">
        <v>379</v>
      </c>
      <c r="U303" t="s">
        <v>5</v>
      </c>
      <c r="V303" t="s">
        <v>85</v>
      </c>
      <c r="W303">
        <v>5000</v>
      </c>
      <c r="X303">
        <v>250</v>
      </c>
      <c r="Y303" t="s">
        <v>6</v>
      </c>
      <c r="Z303"/>
      <c r="AA303"/>
      <c r="AB303">
        <v>0.6812329888343811</v>
      </c>
      <c r="AC303">
        <v>2.3715629577636719</v>
      </c>
      <c r="AD303">
        <v>0</v>
      </c>
      <c r="AE303">
        <v>400</v>
      </c>
      <c r="AF303">
        <v>979</v>
      </c>
      <c r="AG303">
        <v>306</v>
      </c>
      <c r="AH303">
        <v>227</v>
      </c>
      <c r="AI303">
        <v>748</v>
      </c>
      <c r="AJ303">
        <v>798</v>
      </c>
      <c r="AK303">
        <v>1</v>
      </c>
      <c r="AL303">
        <v>9</v>
      </c>
      <c r="AM303">
        <v>4</v>
      </c>
      <c r="AN303">
        <v>9</v>
      </c>
      <c r="AO303">
        <v>12.12156867980957</v>
      </c>
      <c r="AP303"/>
      <c r="AQ303"/>
      <c r="AR303"/>
      <c r="AS303"/>
      <c r="AT303"/>
      <c r="AU303"/>
      <c r="AV303"/>
      <c r="AW303"/>
      <c r="AX303"/>
      <c r="AY303"/>
      <c r="AZ303"/>
      <c r="BA303"/>
      <c r="BB303"/>
      <c r="BC303"/>
      <c r="BD303"/>
      <c r="BE303"/>
      <c r="BF303"/>
      <c r="BG303" t="s">
        <v>369</v>
      </c>
      <c r="BH303" t="s">
        <v>5</v>
      </c>
      <c r="BI303"/>
      <c r="BJ303"/>
      <c r="BK303" t="s">
        <v>5</v>
      </c>
      <c r="BL303"/>
      <c r="BM303">
        <v>0</v>
      </c>
      <c r="BN303"/>
      <c r="BO303" t="s">
        <v>5</v>
      </c>
      <c r="BP303" t="s">
        <v>2774</v>
      </c>
      <c r="BQ303" t="s">
        <v>2774</v>
      </c>
      <c r="BR303" t="s">
        <v>2774</v>
      </c>
      <c r="BS303"/>
      <c r="BT303" t="s">
        <v>6</v>
      </c>
      <c r="BU303" t="s">
        <v>2774</v>
      </c>
      <c r="BV303" t="s">
        <v>2774</v>
      </c>
      <c r="BW303" t="s">
        <v>2774</v>
      </c>
      <c r="BX303"/>
      <c r="BY303" t="s">
        <v>6</v>
      </c>
      <c r="BZ303" t="s">
        <v>7</v>
      </c>
      <c r="CA303" t="s">
        <v>2774</v>
      </c>
    </row>
    <row r="304" spans="1:79" ht="15" x14ac:dyDescent="0.25">
      <c r="A304">
        <v>473</v>
      </c>
      <c r="B304" t="s">
        <v>154</v>
      </c>
      <c r="C304" t="s">
        <v>407</v>
      </c>
      <c r="D304" t="s">
        <v>155</v>
      </c>
      <c r="E304">
        <v>6</v>
      </c>
      <c r="F304" t="s">
        <v>260</v>
      </c>
      <c r="G304" t="s">
        <v>408</v>
      </c>
      <c r="H304" t="s">
        <v>39</v>
      </c>
      <c r="I304" t="s">
        <v>277</v>
      </c>
      <c r="J304" t="s">
        <v>278</v>
      </c>
      <c r="K304" t="s">
        <v>279</v>
      </c>
      <c r="L304" t="s">
        <v>21</v>
      </c>
      <c r="M304">
        <v>664.94830322265625</v>
      </c>
      <c r="N304" t="s">
        <v>6</v>
      </c>
      <c r="O304" t="s">
        <v>5</v>
      </c>
      <c r="P304" t="s">
        <v>6</v>
      </c>
      <c r="Q304" t="s">
        <v>5</v>
      </c>
      <c r="R304" t="s">
        <v>5</v>
      </c>
      <c r="S304" t="s">
        <v>274</v>
      </c>
      <c r="T304" t="s">
        <v>409</v>
      </c>
      <c r="U304" t="s">
        <v>6</v>
      </c>
      <c r="V304" t="s">
        <v>98</v>
      </c>
      <c r="W304">
        <v>750000</v>
      </c>
      <c r="X304">
        <v>37500</v>
      </c>
      <c r="Y304" t="s">
        <v>6</v>
      </c>
      <c r="Z304"/>
      <c r="AA304"/>
      <c r="AB304">
        <v>307.758056640625</v>
      </c>
      <c r="AC304">
        <v>87.021903991699219</v>
      </c>
      <c r="AD304">
        <v>0</v>
      </c>
      <c r="AE304">
        <v>48570</v>
      </c>
      <c r="AF304">
        <v>48541</v>
      </c>
      <c r="AG304">
        <v>42185</v>
      </c>
      <c r="AH304">
        <v>100002</v>
      </c>
      <c r="AI304">
        <v>102755</v>
      </c>
      <c r="AJ304">
        <v>171395</v>
      </c>
      <c r="AK304">
        <v>681</v>
      </c>
      <c r="AL304">
        <v>30</v>
      </c>
      <c r="AM304">
        <v>910</v>
      </c>
      <c r="AN304">
        <v>30</v>
      </c>
      <c r="AO304">
        <v>3412.02490234375</v>
      </c>
      <c r="AP304"/>
      <c r="AQ304"/>
      <c r="AR304"/>
      <c r="AS304"/>
      <c r="AT304"/>
      <c r="AU304"/>
      <c r="AV304"/>
      <c r="AW304"/>
      <c r="AX304"/>
      <c r="AY304"/>
      <c r="AZ304"/>
      <c r="BA304"/>
      <c r="BB304"/>
      <c r="BC304"/>
      <c r="BD304"/>
      <c r="BE304"/>
      <c r="BF304"/>
      <c r="BG304"/>
      <c r="BH304" t="s">
        <v>5</v>
      </c>
      <c r="BI304"/>
      <c r="BJ304"/>
      <c r="BK304" t="s">
        <v>5</v>
      </c>
      <c r="BL304"/>
      <c r="BM304">
        <v>0</v>
      </c>
      <c r="BN304"/>
      <c r="BO304" t="s">
        <v>5</v>
      </c>
      <c r="BP304" t="s">
        <v>2774</v>
      </c>
      <c r="BQ304" t="s">
        <v>2774</v>
      </c>
      <c r="BR304" t="s">
        <v>2774</v>
      </c>
      <c r="BS304"/>
      <c r="BT304" t="s">
        <v>6</v>
      </c>
      <c r="BU304" t="s">
        <v>2774</v>
      </c>
      <c r="BV304" t="s">
        <v>2774</v>
      </c>
      <c r="BW304" t="s">
        <v>2774</v>
      </c>
      <c r="BX304"/>
      <c r="BY304" t="s">
        <v>6</v>
      </c>
      <c r="BZ304" t="s">
        <v>7</v>
      </c>
      <c r="CA304" t="s">
        <v>2774</v>
      </c>
    </row>
    <row r="305" spans="1:79" ht="15" x14ac:dyDescent="0.25">
      <c r="A305">
        <v>474</v>
      </c>
      <c r="B305" t="s">
        <v>156</v>
      </c>
      <c r="C305" t="s">
        <v>157</v>
      </c>
      <c r="D305" t="s">
        <v>158</v>
      </c>
      <c r="E305">
        <v>6</v>
      </c>
      <c r="F305" t="s">
        <v>260</v>
      </c>
      <c r="G305" t="s">
        <v>46</v>
      </c>
      <c r="H305" t="s">
        <v>39</v>
      </c>
      <c r="I305" t="s">
        <v>345</v>
      </c>
      <c r="J305" t="s">
        <v>346</v>
      </c>
      <c r="K305" t="s">
        <v>347</v>
      </c>
      <c r="L305" t="s">
        <v>280</v>
      </c>
      <c r="M305">
        <v>211.07994079589841</v>
      </c>
      <c r="N305" t="s">
        <v>6</v>
      </c>
      <c r="O305" t="s">
        <v>6</v>
      </c>
      <c r="P305" t="s">
        <v>6</v>
      </c>
      <c r="Q305" t="s">
        <v>5</v>
      </c>
      <c r="R305" t="s">
        <v>5</v>
      </c>
      <c r="S305" t="s">
        <v>349</v>
      </c>
      <c r="T305" t="s">
        <v>268</v>
      </c>
      <c r="U305" t="s">
        <v>5</v>
      </c>
      <c r="V305" t="s">
        <v>50</v>
      </c>
      <c r="W305">
        <v>10000</v>
      </c>
      <c r="X305">
        <v>500</v>
      </c>
      <c r="Y305" t="s">
        <v>6</v>
      </c>
      <c r="Z305"/>
      <c r="AA305"/>
      <c r="AB305">
        <v>76.413352966308594</v>
      </c>
      <c r="AC305">
        <v>2.2757019996643071</v>
      </c>
      <c r="AD305">
        <v>0</v>
      </c>
      <c r="AE305">
        <v>21858</v>
      </c>
      <c r="AF305">
        <v>2651</v>
      </c>
      <c r="AG305">
        <v>19143</v>
      </c>
      <c r="AH305">
        <v>64300</v>
      </c>
      <c r="AI305">
        <v>45844</v>
      </c>
      <c r="AJ305">
        <v>93583</v>
      </c>
      <c r="AK305">
        <v>509</v>
      </c>
      <c r="AL305">
        <v>0</v>
      </c>
      <c r="AM305">
        <v>409</v>
      </c>
      <c r="AN305">
        <v>0</v>
      </c>
      <c r="AO305">
        <v>260.88226318359381</v>
      </c>
      <c r="AP305"/>
      <c r="AQ305"/>
      <c r="AR305"/>
      <c r="AS305"/>
      <c r="AT305"/>
      <c r="AU305"/>
      <c r="AV305"/>
      <c r="AW305"/>
      <c r="AX305"/>
      <c r="AY305"/>
      <c r="AZ305"/>
      <c r="BA305"/>
      <c r="BB305"/>
      <c r="BC305"/>
      <c r="BD305"/>
      <c r="BE305"/>
      <c r="BF305"/>
      <c r="BG305"/>
      <c r="BH305" t="s">
        <v>5</v>
      </c>
      <c r="BI305"/>
      <c r="BJ305"/>
      <c r="BK305" t="s">
        <v>5</v>
      </c>
      <c r="BL305"/>
      <c r="BM305">
        <v>0</v>
      </c>
      <c r="BN305"/>
      <c r="BO305" t="s">
        <v>5</v>
      </c>
      <c r="BP305" t="s">
        <v>2774</v>
      </c>
      <c r="BQ305" t="s">
        <v>2774</v>
      </c>
      <c r="BR305" t="s">
        <v>2774</v>
      </c>
      <c r="BS305"/>
      <c r="BT305" t="s">
        <v>6</v>
      </c>
      <c r="BU305" t="s">
        <v>2774</v>
      </c>
      <c r="BV305" t="s">
        <v>2774</v>
      </c>
      <c r="BW305" t="s">
        <v>2774</v>
      </c>
      <c r="BX305"/>
      <c r="BY305" t="s">
        <v>6</v>
      </c>
      <c r="BZ305" t="s">
        <v>7</v>
      </c>
      <c r="CA305" t="s">
        <v>2774</v>
      </c>
    </row>
    <row r="306" spans="1:79" ht="15" x14ac:dyDescent="0.25">
      <c r="A306">
        <v>475</v>
      </c>
      <c r="B306" t="s">
        <v>159</v>
      </c>
      <c r="C306" t="s">
        <v>160</v>
      </c>
      <c r="D306" t="s">
        <v>410</v>
      </c>
      <c r="E306">
        <v>6</v>
      </c>
      <c r="F306" t="s">
        <v>260</v>
      </c>
      <c r="G306" t="s">
        <v>46</v>
      </c>
      <c r="H306" t="s">
        <v>39</v>
      </c>
      <c r="I306" t="s">
        <v>345</v>
      </c>
      <c r="J306" t="s">
        <v>346</v>
      </c>
      <c r="K306" t="s">
        <v>347</v>
      </c>
      <c r="L306" t="s">
        <v>21</v>
      </c>
      <c r="M306">
        <v>211.07994079589841</v>
      </c>
      <c r="N306" t="s">
        <v>6</v>
      </c>
      <c r="O306" t="s">
        <v>6</v>
      </c>
      <c r="P306" t="s">
        <v>6</v>
      </c>
      <c r="Q306" t="s">
        <v>5</v>
      </c>
      <c r="R306" t="s">
        <v>5</v>
      </c>
      <c r="S306" t="s">
        <v>349</v>
      </c>
      <c r="T306" t="s">
        <v>343</v>
      </c>
      <c r="U306" t="s">
        <v>6</v>
      </c>
      <c r="V306" t="s">
        <v>98</v>
      </c>
      <c r="W306">
        <v>80000</v>
      </c>
      <c r="X306">
        <v>4000</v>
      </c>
      <c r="Y306" t="s">
        <v>6</v>
      </c>
      <c r="Z306"/>
      <c r="AA306"/>
      <c r="AB306">
        <v>76.413352966308594</v>
      </c>
      <c r="AC306">
        <v>2.2757019996643071</v>
      </c>
      <c r="AD306">
        <v>0</v>
      </c>
      <c r="AE306">
        <v>21858</v>
      </c>
      <c r="AF306">
        <v>2651</v>
      </c>
      <c r="AG306">
        <v>19143</v>
      </c>
      <c r="AH306">
        <v>64300</v>
      </c>
      <c r="AI306">
        <v>45844</v>
      </c>
      <c r="AJ306">
        <v>93583</v>
      </c>
      <c r="AK306">
        <v>509</v>
      </c>
      <c r="AL306">
        <v>0</v>
      </c>
      <c r="AM306">
        <v>409</v>
      </c>
      <c r="AN306">
        <v>0</v>
      </c>
      <c r="AO306">
        <v>260.88226318359381</v>
      </c>
      <c r="AP306"/>
      <c r="AQ306"/>
      <c r="AR306"/>
      <c r="AS306"/>
      <c r="AT306"/>
      <c r="AU306"/>
      <c r="AV306"/>
      <c r="AW306"/>
      <c r="AX306"/>
      <c r="AY306"/>
      <c r="AZ306"/>
      <c r="BA306"/>
      <c r="BB306"/>
      <c r="BC306"/>
      <c r="BD306"/>
      <c r="BE306"/>
      <c r="BF306"/>
      <c r="BG306"/>
      <c r="BH306" t="s">
        <v>5</v>
      </c>
      <c r="BI306"/>
      <c r="BJ306"/>
      <c r="BK306" t="s">
        <v>5</v>
      </c>
      <c r="BL306"/>
      <c r="BM306">
        <v>0</v>
      </c>
      <c r="BN306"/>
      <c r="BO306" t="s">
        <v>5</v>
      </c>
      <c r="BP306" t="s">
        <v>2774</v>
      </c>
      <c r="BQ306" t="s">
        <v>2774</v>
      </c>
      <c r="BR306" t="s">
        <v>2774</v>
      </c>
      <c r="BS306"/>
      <c r="BT306" t="s">
        <v>6</v>
      </c>
      <c r="BU306" t="s">
        <v>2774</v>
      </c>
      <c r="BV306" t="s">
        <v>2774</v>
      </c>
      <c r="BW306" t="s">
        <v>2774</v>
      </c>
      <c r="BX306"/>
      <c r="BY306" t="s">
        <v>6</v>
      </c>
      <c r="BZ306" t="s">
        <v>7</v>
      </c>
      <c r="CA306" t="s">
        <v>2774</v>
      </c>
    </row>
    <row r="307" spans="1:79" ht="15" x14ac:dyDescent="0.25">
      <c r="A307">
        <v>476</v>
      </c>
      <c r="B307" t="s">
        <v>121</v>
      </c>
      <c r="C307" t="s">
        <v>122</v>
      </c>
      <c r="D307" t="s">
        <v>123</v>
      </c>
      <c r="E307">
        <v>6</v>
      </c>
      <c r="F307" t="s">
        <v>260</v>
      </c>
      <c r="G307" t="s">
        <v>53</v>
      </c>
      <c r="H307" t="s">
        <v>358</v>
      </c>
      <c r="I307" t="s">
        <v>382</v>
      </c>
      <c r="J307" t="s">
        <v>383</v>
      </c>
      <c r="K307" t="s">
        <v>384</v>
      </c>
      <c r="L307" t="s">
        <v>342</v>
      </c>
      <c r="M307">
        <v>515.94830322265625</v>
      </c>
      <c r="N307" t="s">
        <v>6</v>
      </c>
      <c r="O307" t="s">
        <v>5</v>
      </c>
      <c r="P307" t="s">
        <v>6</v>
      </c>
      <c r="Q307" t="s">
        <v>5</v>
      </c>
      <c r="R307" t="s">
        <v>5</v>
      </c>
      <c r="S307" t="s">
        <v>338</v>
      </c>
      <c r="T307" t="s">
        <v>339</v>
      </c>
      <c r="U307" t="s">
        <v>5</v>
      </c>
      <c r="V307" t="s">
        <v>85</v>
      </c>
      <c r="W307">
        <v>2500000</v>
      </c>
      <c r="X307">
        <v>125000</v>
      </c>
      <c r="Y307" t="s">
        <v>6</v>
      </c>
      <c r="Z307" t="s">
        <v>303</v>
      </c>
      <c r="AA307">
        <v>1250000</v>
      </c>
      <c r="AB307">
        <v>28.4786491394043</v>
      </c>
      <c r="AC307">
        <v>5.5907998085021973</v>
      </c>
      <c r="AD307">
        <v>2.6062000542879101E-2</v>
      </c>
      <c r="AE307">
        <v>1067</v>
      </c>
      <c r="AF307">
        <v>707</v>
      </c>
      <c r="AG307">
        <v>708</v>
      </c>
      <c r="AH307">
        <v>1171</v>
      </c>
      <c r="AI307">
        <v>1859</v>
      </c>
      <c r="AJ307">
        <v>2410</v>
      </c>
      <c r="AK307">
        <v>6</v>
      </c>
      <c r="AL307">
        <v>19</v>
      </c>
      <c r="AM307">
        <v>41</v>
      </c>
      <c r="AN307">
        <v>19</v>
      </c>
      <c r="AO307">
        <v>1357.317260742188</v>
      </c>
      <c r="AP307"/>
      <c r="AQ307"/>
      <c r="AR307"/>
      <c r="AS307"/>
      <c r="AT307"/>
      <c r="AU307"/>
      <c r="AV307"/>
      <c r="AW307"/>
      <c r="AX307"/>
      <c r="AY307"/>
      <c r="AZ307"/>
      <c r="BA307"/>
      <c r="BB307"/>
      <c r="BC307"/>
      <c r="BD307"/>
      <c r="BE307"/>
      <c r="BF307"/>
      <c r="BG307"/>
      <c r="BH307" t="s">
        <v>5</v>
      </c>
      <c r="BI307"/>
      <c r="BJ307"/>
      <c r="BK307" t="s">
        <v>5</v>
      </c>
      <c r="BL307"/>
      <c r="BM307">
        <v>0</v>
      </c>
      <c r="BN307"/>
      <c r="BO307" t="s">
        <v>5</v>
      </c>
      <c r="BP307" t="s">
        <v>2774</v>
      </c>
      <c r="BQ307" t="s">
        <v>2774</v>
      </c>
      <c r="BR307" t="s">
        <v>2774</v>
      </c>
      <c r="BS307"/>
      <c r="BT307" t="s">
        <v>6</v>
      </c>
      <c r="BU307" t="s">
        <v>2774</v>
      </c>
      <c r="BV307" t="s">
        <v>2774</v>
      </c>
      <c r="BW307" t="s">
        <v>2774</v>
      </c>
      <c r="BX307"/>
      <c r="BY307" t="s">
        <v>6</v>
      </c>
      <c r="BZ307" t="s">
        <v>7</v>
      </c>
      <c r="CA307" t="s">
        <v>2774</v>
      </c>
    </row>
    <row r="308" spans="1:79" ht="15" x14ac:dyDescent="0.25">
      <c r="A308">
        <v>477</v>
      </c>
      <c r="B308" t="s">
        <v>161</v>
      </c>
      <c r="C308" t="s">
        <v>162</v>
      </c>
      <c r="D308" t="s">
        <v>163</v>
      </c>
      <c r="E308">
        <v>6</v>
      </c>
      <c r="F308" t="s">
        <v>260</v>
      </c>
      <c r="G308" t="s">
        <v>2</v>
      </c>
      <c r="H308" t="s">
        <v>3</v>
      </c>
      <c r="I308" t="s">
        <v>411</v>
      </c>
      <c r="J308" t="s">
        <v>17</v>
      </c>
      <c r="K308" t="s">
        <v>306</v>
      </c>
      <c r="L308" t="s">
        <v>21</v>
      </c>
      <c r="M308">
        <v>1.436710476875305</v>
      </c>
      <c r="N308" t="s">
        <v>6</v>
      </c>
      <c r="O308" t="s">
        <v>5</v>
      </c>
      <c r="P308" t="s">
        <v>6</v>
      </c>
      <c r="Q308" t="s">
        <v>5</v>
      </c>
      <c r="R308" t="s">
        <v>5</v>
      </c>
      <c r="S308" t="s">
        <v>307</v>
      </c>
      <c r="T308" t="s">
        <v>308</v>
      </c>
      <c r="U308" t="s">
        <v>5</v>
      </c>
      <c r="V308" t="s">
        <v>4</v>
      </c>
      <c r="W308">
        <v>100000</v>
      </c>
      <c r="X308">
        <v>5000</v>
      </c>
      <c r="Y308" t="s">
        <v>6</v>
      </c>
      <c r="Z308"/>
      <c r="AA308"/>
      <c r="AB308">
        <v>0</v>
      </c>
      <c r="AC308">
        <v>1.001999946311116E-3</v>
      </c>
      <c r="AD308">
        <v>0</v>
      </c>
      <c r="AE308">
        <v>0</v>
      </c>
      <c r="AF308">
        <v>2</v>
      </c>
      <c r="AG308">
        <v>0</v>
      </c>
      <c r="AH308">
        <v>0</v>
      </c>
      <c r="AI308">
        <v>0</v>
      </c>
      <c r="AJ308">
        <v>0</v>
      </c>
      <c r="AK308">
        <v>0</v>
      </c>
      <c r="AL308">
        <v>0</v>
      </c>
      <c r="AM308">
        <v>0</v>
      </c>
      <c r="AN308">
        <v>0</v>
      </c>
      <c r="AO308">
        <v>0</v>
      </c>
      <c r="AP308"/>
      <c r="AQ308"/>
      <c r="AR308"/>
      <c r="AS308"/>
      <c r="AT308"/>
      <c r="AU308"/>
      <c r="AV308"/>
      <c r="AW308"/>
      <c r="AX308"/>
      <c r="AY308"/>
      <c r="AZ308"/>
      <c r="BA308"/>
      <c r="BB308"/>
      <c r="BC308"/>
      <c r="BD308"/>
      <c r="BE308"/>
      <c r="BF308"/>
      <c r="BG308" t="s">
        <v>412</v>
      </c>
      <c r="BH308" t="s">
        <v>5</v>
      </c>
      <c r="BI308"/>
      <c r="BJ308"/>
      <c r="BK308" t="s">
        <v>5</v>
      </c>
      <c r="BL308"/>
      <c r="BM308">
        <v>0</v>
      </c>
      <c r="BN308"/>
      <c r="BO308" t="s">
        <v>5</v>
      </c>
      <c r="BP308" t="s">
        <v>2774</v>
      </c>
      <c r="BQ308" t="s">
        <v>2774</v>
      </c>
      <c r="BR308" t="s">
        <v>2774</v>
      </c>
      <c r="BS308"/>
      <c r="BT308" t="s">
        <v>6</v>
      </c>
      <c r="BU308" t="s">
        <v>2774</v>
      </c>
      <c r="BV308" t="s">
        <v>2774</v>
      </c>
      <c r="BW308" t="s">
        <v>2774</v>
      </c>
      <c r="BX308"/>
      <c r="BY308" t="s">
        <v>6</v>
      </c>
      <c r="BZ308" t="s">
        <v>7</v>
      </c>
      <c r="CA308" t="s">
        <v>2774</v>
      </c>
    </row>
    <row r="309" spans="1:79" ht="15" x14ac:dyDescent="0.25">
      <c r="A309">
        <v>478</v>
      </c>
      <c r="B309" t="s">
        <v>164</v>
      </c>
      <c r="C309" t="s">
        <v>413</v>
      </c>
      <c r="D309" t="s">
        <v>165</v>
      </c>
      <c r="E309">
        <v>6</v>
      </c>
      <c r="F309" t="s">
        <v>260</v>
      </c>
      <c r="G309" t="s">
        <v>73</v>
      </c>
      <c r="H309" t="s">
        <v>74</v>
      </c>
      <c r="I309" t="s">
        <v>319</v>
      </c>
      <c r="J309" t="s">
        <v>320</v>
      </c>
      <c r="K309" t="s">
        <v>321</v>
      </c>
      <c r="L309" t="s">
        <v>342</v>
      </c>
      <c r="M309">
        <v>2.004334688186646</v>
      </c>
      <c r="N309" t="s">
        <v>6</v>
      </c>
      <c r="O309" t="s">
        <v>5</v>
      </c>
      <c r="P309" t="s">
        <v>6</v>
      </c>
      <c r="Q309" t="s">
        <v>5</v>
      </c>
      <c r="R309" t="s">
        <v>5</v>
      </c>
      <c r="S309" t="s">
        <v>322</v>
      </c>
      <c r="T309" t="s">
        <v>375</v>
      </c>
      <c r="U309" t="s">
        <v>6</v>
      </c>
      <c r="V309" t="s">
        <v>85</v>
      </c>
      <c r="W309">
        <v>25000</v>
      </c>
      <c r="X309">
        <v>1250</v>
      </c>
      <c r="Y309" t="s">
        <v>6</v>
      </c>
      <c r="Z309"/>
      <c r="AA309"/>
      <c r="AB309">
        <v>0.33282899856567377</v>
      </c>
      <c r="AC309">
        <v>0</v>
      </c>
      <c r="AD309">
        <v>0</v>
      </c>
      <c r="AE309">
        <v>17</v>
      </c>
      <c r="AF309">
        <v>0</v>
      </c>
      <c r="AG309">
        <v>11</v>
      </c>
      <c r="AH309">
        <v>7</v>
      </c>
      <c r="AI309">
        <v>16</v>
      </c>
      <c r="AJ309">
        <v>19</v>
      </c>
      <c r="AK309">
        <v>0</v>
      </c>
      <c r="AL309">
        <v>0</v>
      </c>
      <c r="AM309">
        <v>0</v>
      </c>
      <c r="AN309">
        <v>0</v>
      </c>
      <c r="AO309">
        <v>1.11601197719574</v>
      </c>
      <c r="AP309"/>
      <c r="AQ309"/>
      <c r="AR309"/>
      <c r="AS309"/>
      <c r="AT309"/>
      <c r="AU309"/>
      <c r="AV309"/>
      <c r="AW309"/>
      <c r="AX309"/>
      <c r="AY309"/>
      <c r="AZ309"/>
      <c r="BA309"/>
      <c r="BB309"/>
      <c r="BC309"/>
      <c r="BD309"/>
      <c r="BE309"/>
      <c r="BF309"/>
      <c r="BG309"/>
      <c r="BH309" t="s">
        <v>5</v>
      </c>
      <c r="BI309"/>
      <c r="BJ309"/>
      <c r="BK309" t="s">
        <v>5</v>
      </c>
      <c r="BL309"/>
      <c r="BM309">
        <v>0</v>
      </c>
      <c r="BN309"/>
      <c r="BO309" t="s">
        <v>5</v>
      </c>
      <c r="BP309" t="s">
        <v>2774</v>
      </c>
      <c r="BQ309" t="s">
        <v>2774</v>
      </c>
      <c r="BR309" t="s">
        <v>2774</v>
      </c>
      <c r="BS309"/>
      <c r="BT309" t="s">
        <v>6</v>
      </c>
      <c r="BU309" t="s">
        <v>2774</v>
      </c>
      <c r="BV309" t="s">
        <v>2774</v>
      </c>
      <c r="BW309" t="s">
        <v>2774</v>
      </c>
      <c r="BX309"/>
      <c r="BY309" t="s">
        <v>6</v>
      </c>
      <c r="BZ309" t="s">
        <v>7</v>
      </c>
      <c r="CA309" t="s">
        <v>2774</v>
      </c>
    </row>
    <row r="310" spans="1:79" ht="15" x14ac:dyDescent="0.25">
      <c r="A310">
        <v>479</v>
      </c>
      <c r="B310" t="s">
        <v>173</v>
      </c>
      <c r="C310" t="s">
        <v>174</v>
      </c>
      <c r="D310" t="s">
        <v>175</v>
      </c>
      <c r="E310">
        <v>6</v>
      </c>
      <c r="F310" t="s">
        <v>260</v>
      </c>
      <c r="G310" t="s">
        <v>2</v>
      </c>
      <c r="H310" t="s">
        <v>261</v>
      </c>
      <c r="I310" t="s">
        <v>262</v>
      </c>
      <c r="J310"/>
      <c r="K310" t="s">
        <v>2774</v>
      </c>
      <c r="L310" t="s">
        <v>21</v>
      </c>
      <c r="M310">
        <v>1770.815673828125</v>
      </c>
      <c r="N310" t="s">
        <v>6</v>
      </c>
      <c r="O310" t="s">
        <v>6</v>
      </c>
      <c r="P310" t="s">
        <v>6</v>
      </c>
      <c r="Q310" t="s">
        <v>5</v>
      </c>
      <c r="R310" t="s">
        <v>5</v>
      </c>
      <c r="S310" t="s">
        <v>263</v>
      </c>
      <c r="T310" t="s">
        <v>3676</v>
      </c>
      <c r="U310" t="s">
        <v>6</v>
      </c>
      <c r="V310" t="s">
        <v>98</v>
      </c>
      <c r="W310">
        <v>500000000</v>
      </c>
      <c r="X310">
        <v>25000000</v>
      </c>
      <c r="Y310" t="s">
        <v>6</v>
      </c>
      <c r="Z310"/>
      <c r="AA310"/>
      <c r="AB310">
        <v>84.533760070800781</v>
      </c>
      <c r="AC310">
        <v>27.969356536865231</v>
      </c>
      <c r="AD310">
        <v>0.69722384214401245</v>
      </c>
      <c r="AE310">
        <v>143642</v>
      </c>
      <c r="AF310">
        <v>182389</v>
      </c>
      <c r="AG310">
        <v>120807</v>
      </c>
      <c r="AH310">
        <v>590954</v>
      </c>
      <c r="AI310">
        <v>545505</v>
      </c>
      <c r="AJ310">
        <v>976798</v>
      </c>
      <c r="AK310">
        <v>2332</v>
      </c>
      <c r="AL310">
        <v>89</v>
      </c>
      <c r="AM310">
        <v>2408</v>
      </c>
      <c r="AN310">
        <v>89</v>
      </c>
      <c r="AO310">
        <v>5993.46923828125</v>
      </c>
      <c r="AP310"/>
      <c r="AQ310"/>
      <c r="AR310"/>
      <c r="AS310"/>
      <c r="AT310"/>
      <c r="AU310"/>
      <c r="AV310"/>
      <c r="AW310"/>
      <c r="AX310"/>
      <c r="AY310"/>
      <c r="AZ310"/>
      <c r="BA310"/>
      <c r="BB310"/>
      <c r="BC310"/>
      <c r="BD310"/>
      <c r="BE310"/>
      <c r="BF310"/>
      <c r="BG310"/>
      <c r="BH310" t="s">
        <v>5</v>
      </c>
      <c r="BI310"/>
      <c r="BJ310"/>
      <c r="BK310" t="s">
        <v>5</v>
      </c>
      <c r="BL310"/>
      <c r="BM310">
        <v>0</v>
      </c>
      <c r="BN310"/>
      <c r="BO310" t="s">
        <v>5</v>
      </c>
      <c r="BP310" t="s">
        <v>2774</v>
      </c>
      <c r="BQ310" t="s">
        <v>2774</v>
      </c>
      <c r="BR310" t="s">
        <v>2774</v>
      </c>
      <c r="BS310"/>
      <c r="BT310" t="s">
        <v>6</v>
      </c>
      <c r="BU310" t="s">
        <v>2774</v>
      </c>
      <c r="BV310" t="s">
        <v>2774</v>
      </c>
      <c r="BW310" t="s">
        <v>2774</v>
      </c>
      <c r="BX310"/>
      <c r="BY310" t="s">
        <v>6</v>
      </c>
      <c r="BZ310" t="s">
        <v>7</v>
      </c>
      <c r="CA310" t="s">
        <v>2774</v>
      </c>
    </row>
    <row r="311" spans="1:79" ht="15" x14ac:dyDescent="0.25">
      <c r="A311">
        <v>480</v>
      </c>
      <c r="B311" t="s">
        <v>178</v>
      </c>
      <c r="C311" t="s">
        <v>179</v>
      </c>
      <c r="D311" t="s">
        <v>180</v>
      </c>
      <c r="E311">
        <v>6</v>
      </c>
      <c r="F311" t="s">
        <v>260</v>
      </c>
      <c r="G311" t="s">
        <v>81</v>
      </c>
      <c r="H311" t="s">
        <v>270</v>
      </c>
      <c r="I311" t="s">
        <v>271</v>
      </c>
      <c r="J311" t="s">
        <v>272</v>
      </c>
      <c r="K311" t="s">
        <v>273</v>
      </c>
      <c r="L311" t="s">
        <v>267</v>
      </c>
      <c r="M311">
        <v>1169.918701171875</v>
      </c>
      <c r="N311" t="s">
        <v>6</v>
      </c>
      <c r="O311" t="s">
        <v>6</v>
      </c>
      <c r="P311" t="s">
        <v>6</v>
      </c>
      <c r="Q311" t="s">
        <v>5</v>
      </c>
      <c r="R311" t="s">
        <v>5</v>
      </c>
      <c r="S311" t="s">
        <v>274</v>
      </c>
      <c r="T311" t="s">
        <v>3677</v>
      </c>
      <c r="U311" t="s">
        <v>5</v>
      </c>
      <c r="V311" t="s">
        <v>4</v>
      </c>
      <c r="W311">
        <v>500000</v>
      </c>
      <c r="X311">
        <v>25000</v>
      </c>
      <c r="Y311" t="s">
        <v>6</v>
      </c>
      <c r="Z311"/>
      <c r="AA311"/>
      <c r="AB311">
        <v>12.46020412445068</v>
      </c>
      <c r="AC311">
        <v>10.598568916320801</v>
      </c>
      <c r="AD311">
        <v>0</v>
      </c>
      <c r="AE311">
        <v>3619</v>
      </c>
      <c r="AF311">
        <v>1663</v>
      </c>
      <c r="AG311">
        <v>2272</v>
      </c>
      <c r="AH311">
        <v>2547</v>
      </c>
      <c r="AI311">
        <v>3576</v>
      </c>
      <c r="AJ311">
        <v>4855</v>
      </c>
      <c r="AK311">
        <v>8</v>
      </c>
      <c r="AL311">
        <v>7</v>
      </c>
      <c r="AM311">
        <v>144</v>
      </c>
      <c r="AN311">
        <v>7</v>
      </c>
      <c r="AO311">
        <v>1379.489990234375</v>
      </c>
      <c r="AP311"/>
      <c r="AQ311"/>
      <c r="AR311"/>
      <c r="AS311"/>
      <c r="AT311"/>
      <c r="AU311"/>
      <c r="AV311"/>
      <c r="AW311"/>
      <c r="AX311"/>
      <c r="AY311"/>
      <c r="AZ311"/>
      <c r="BA311"/>
      <c r="BB311"/>
      <c r="BC311"/>
      <c r="BD311"/>
      <c r="BE311"/>
      <c r="BF311"/>
      <c r="BG311"/>
      <c r="BH311" t="s">
        <v>5</v>
      </c>
      <c r="BI311"/>
      <c r="BJ311"/>
      <c r="BK311" t="s">
        <v>5</v>
      </c>
      <c r="BL311"/>
      <c r="BM311">
        <v>0</v>
      </c>
      <c r="BN311"/>
      <c r="BO311" t="s">
        <v>5</v>
      </c>
      <c r="BP311" t="s">
        <v>2774</v>
      </c>
      <c r="BQ311" t="s">
        <v>2774</v>
      </c>
      <c r="BR311" t="s">
        <v>2774</v>
      </c>
      <c r="BS311"/>
      <c r="BT311" t="s">
        <v>6</v>
      </c>
      <c r="BU311" t="s">
        <v>2774</v>
      </c>
      <c r="BV311" t="s">
        <v>2774</v>
      </c>
      <c r="BW311" t="s">
        <v>2774</v>
      </c>
      <c r="BX311"/>
      <c r="BY311" t="s">
        <v>6</v>
      </c>
      <c r="BZ311" t="s">
        <v>7</v>
      </c>
      <c r="CA311" t="s">
        <v>2774</v>
      </c>
    </row>
    <row r="312" spans="1:79" ht="15" x14ac:dyDescent="0.25">
      <c r="A312">
        <v>481</v>
      </c>
      <c r="B312" t="s">
        <v>22</v>
      </c>
      <c r="C312" t="s">
        <v>23</v>
      </c>
      <c r="D312" t="s">
        <v>24</v>
      </c>
      <c r="E312">
        <v>6</v>
      </c>
      <c r="F312" t="s">
        <v>260</v>
      </c>
      <c r="G312" t="s">
        <v>2</v>
      </c>
      <c r="H312" t="s">
        <v>261</v>
      </c>
      <c r="I312" t="s">
        <v>262</v>
      </c>
      <c r="J312"/>
      <c r="K312" t="s">
        <v>2774</v>
      </c>
      <c r="L312" t="s">
        <v>290</v>
      </c>
      <c r="M312">
        <v>1770.815673828125</v>
      </c>
      <c r="N312" t="s">
        <v>6</v>
      </c>
      <c r="O312" t="s">
        <v>5</v>
      </c>
      <c r="P312" t="s">
        <v>6</v>
      </c>
      <c r="Q312" t="s">
        <v>5</v>
      </c>
      <c r="R312" t="s">
        <v>5</v>
      </c>
      <c r="S312" t="s">
        <v>291</v>
      </c>
      <c r="T312" t="s">
        <v>3678</v>
      </c>
      <c r="U312" t="s">
        <v>5</v>
      </c>
      <c r="V312" t="s">
        <v>13</v>
      </c>
      <c r="W312">
        <v>100000</v>
      </c>
      <c r="X312">
        <v>5000</v>
      </c>
      <c r="Y312" t="s">
        <v>6</v>
      </c>
      <c r="Z312"/>
      <c r="AA312"/>
      <c r="AB312">
        <v>444.50747680664063</v>
      </c>
      <c r="AC312">
        <v>200.08575439453119</v>
      </c>
      <c r="AD312">
        <v>0.69722402095794678</v>
      </c>
      <c r="AE312">
        <v>143642</v>
      </c>
      <c r="AF312">
        <v>182389</v>
      </c>
      <c r="AG312">
        <v>120807</v>
      </c>
      <c r="AH312">
        <v>590954</v>
      </c>
      <c r="AI312">
        <v>545505</v>
      </c>
      <c r="AJ312">
        <v>976798</v>
      </c>
      <c r="AK312">
        <v>2332</v>
      </c>
      <c r="AL312">
        <v>89</v>
      </c>
      <c r="AM312">
        <v>2408</v>
      </c>
      <c r="AN312">
        <v>89</v>
      </c>
      <c r="AO312">
        <v>5993.46923828125</v>
      </c>
      <c r="AP312"/>
      <c r="AQ312"/>
      <c r="AR312"/>
      <c r="AS312"/>
      <c r="AT312"/>
      <c r="AU312"/>
      <c r="AV312"/>
      <c r="AW312"/>
      <c r="AX312"/>
      <c r="AY312"/>
      <c r="AZ312"/>
      <c r="BA312"/>
      <c r="BB312"/>
      <c r="BC312"/>
      <c r="BD312"/>
      <c r="BE312"/>
      <c r="BF312"/>
      <c r="BG312" t="s">
        <v>292</v>
      </c>
      <c r="BH312" t="s">
        <v>5</v>
      </c>
      <c r="BI312"/>
      <c r="BJ312"/>
      <c r="BK312" t="s">
        <v>5</v>
      </c>
      <c r="BL312"/>
      <c r="BM312">
        <v>0</v>
      </c>
      <c r="BN312"/>
      <c r="BO312" t="s">
        <v>5</v>
      </c>
      <c r="BP312" t="s">
        <v>2774</v>
      </c>
      <c r="BQ312" t="s">
        <v>2774</v>
      </c>
      <c r="BR312" t="s">
        <v>2774</v>
      </c>
      <c r="BS312"/>
      <c r="BT312" t="s">
        <v>6</v>
      </c>
      <c r="BU312" t="s">
        <v>2774</v>
      </c>
      <c r="BV312" t="s">
        <v>2774</v>
      </c>
      <c r="BW312" t="s">
        <v>2774</v>
      </c>
      <c r="BX312"/>
      <c r="BY312" t="s">
        <v>6</v>
      </c>
      <c r="BZ312" t="s">
        <v>7</v>
      </c>
      <c r="CA312" t="s">
        <v>2774</v>
      </c>
    </row>
    <row r="313" spans="1:79" ht="15" x14ac:dyDescent="0.25">
      <c r="A313">
        <v>482</v>
      </c>
      <c r="B313" t="s">
        <v>25</v>
      </c>
      <c r="C313" t="s">
        <v>26</v>
      </c>
      <c r="D313" t="s">
        <v>27</v>
      </c>
      <c r="E313">
        <v>6</v>
      </c>
      <c r="F313" t="s">
        <v>260</v>
      </c>
      <c r="G313" t="s">
        <v>2</v>
      </c>
      <c r="H313" t="s">
        <v>261</v>
      </c>
      <c r="I313" t="s">
        <v>262</v>
      </c>
      <c r="J313"/>
      <c r="K313" t="s">
        <v>2774</v>
      </c>
      <c r="L313" t="s">
        <v>293</v>
      </c>
      <c r="M313">
        <v>1770.815673828125</v>
      </c>
      <c r="N313" t="s">
        <v>6</v>
      </c>
      <c r="O313" t="s">
        <v>5</v>
      </c>
      <c r="P313" t="s">
        <v>6</v>
      </c>
      <c r="Q313" t="s">
        <v>5</v>
      </c>
      <c r="R313" t="s">
        <v>5</v>
      </c>
      <c r="S313" t="s">
        <v>291</v>
      </c>
      <c r="T313" t="s">
        <v>3678</v>
      </c>
      <c r="U313" t="s">
        <v>5</v>
      </c>
      <c r="V313" t="s">
        <v>28</v>
      </c>
      <c r="W313">
        <v>300000</v>
      </c>
      <c r="X313">
        <v>15000</v>
      </c>
      <c r="Y313" t="s">
        <v>6</v>
      </c>
      <c r="Z313"/>
      <c r="AA313"/>
      <c r="AB313">
        <v>444.50747680664063</v>
      </c>
      <c r="AC313">
        <v>200.08575439453119</v>
      </c>
      <c r="AD313">
        <v>0.69722402095794678</v>
      </c>
      <c r="AE313">
        <v>143642</v>
      </c>
      <c r="AF313">
        <v>182389</v>
      </c>
      <c r="AG313">
        <v>120807</v>
      </c>
      <c r="AH313">
        <v>590954</v>
      </c>
      <c r="AI313">
        <v>545505</v>
      </c>
      <c r="AJ313">
        <v>976798</v>
      </c>
      <c r="AK313">
        <v>2332</v>
      </c>
      <c r="AL313">
        <v>89</v>
      </c>
      <c r="AM313">
        <v>2408</v>
      </c>
      <c r="AN313">
        <v>89</v>
      </c>
      <c r="AO313">
        <v>5993.46923828125</v>
      </c>
      <c r="AP313"/>
      <c r="AQ313"/>
      <c r="AR313"/>
      <c r="AS313"/>
      <c r="AT313"/>
      <c r="AU313"/>
      <c r="AV313"/>
      <c r="AW313"/>
      <c r="AX313"/>
      <c r="AY313"/>
      <c r="AZ313"/>
      <c r="BA313"/>
      <c r="BB313"/>
      <c r="BC313"/>
      <c r="BD313"/>
      <c r="BE313"/>
      <c r="BF313"/>
      <c r="BG313"/>
      <c r="BH313" t="s">
        <v>5</v>
      </c>
      <c r="BI313"/>
      <c r="BJ313"/>
      <c r="BK313" t="s">
        <v>5</v>
      </c>
      <c r="BL313"/>
      <c r="BM313">
        <v>0</v>
      </c>
      <c r="BN313"/>
      <c r="BO313" t="s">
        <v>5</v>
      </c>
      <c r="BP313" t="s">
        <v>2774</v>
      </c>
      <c r="BQ313" t="s">
        <v>2774</v>
      </c>
      <c r="BR313" t="s">
        <v>2774</v>
      </c>
      <c r="BS313"/>
      <c r="BT313" t="s">
        <v>6</v>
      </c>
      <c r="BU313" t="s">
        <v>2774</v>
      </c>
      <c r="BV313" t="s">
        <v>2774</v>
      </c>
      <c r="BW313" t="s">
        <v>2774</v>
      </c>
      <c r="BX313"/>
      <c r="BY313" t="s">
        <v>6</v>
      </c>
      <c r="BZ313" t="s">
        <v>7</v>
      </c>
      <c r="CA313" t="s">
        <v>2774</v>
      </c>
    </row>
    <row r="314" spans="1:79" ht="15" x14ac:dyDescent="0.25">
      <c r="A314">
        <v>483</v>
      </c>
      <c r="B314" t="s">
        <v>29</v>
      </c>
      <c r="C314" t="s">
        <v>30</v>
      </c>
      <c r="D314" t="s">
        <v>31</v>
      </c>
      <c r="E314">
        <v>6</v>
      </c>
      <c r="F314" t="s">
        <v>260</v>
      </c>
      <c r="G314" t="s">
        <v>2</v>
      </c>
      <c r="H314" t="s">
        <v>261</v>
      </c>
      <c r="I314" t="s">
        <v>262</v>
      </c>
      <c r="J314"/>
      <c r="K314" t="s">
        <v>2774</v>
      </c>
      <c r="L314" t="s">
        <v>293</v>
      </c>
      <c r="M314">
        <v>1770.815673828125</v>
      </c>
      <c r="N314" t="s">
        <v>6</v>
      </c>
      <c r="O314" t="s">
        <v>5</v>
      </c>
      <c r="P314" t="s">
        <v>6</v>
      </c>
      <c r="Q314" t="s">
        <v>5</v>
      </c>
      <c r="R314" t="s">
        <v>5</v>
      </c>
      <c r="S314" t="s">
        <v>291</v>
      </c>
      <c r="T314" t="s">
        <v>3678</v>
      </c>
      <c r="U314" t="s">
        <v>5</v>
      </c>
      <c r="V314" t="s">
        <v>28</v>
      </c>
      <c r="W314">
        <v>100000</v>
      </c>
      <c r="X314">
        <v>5000</v>
      </c>
      <c r="Y314" t="s">
        <v>6</v>
      </c>
      <c r="Z314"/>
      <c r="AA314"/>
      <c r="AB314">
        <v>444.50747680664063</v>
      </c>
      <c r="AC314">
        <v>200.08575439453119</v>
      </c>
      <c r="AD314">
        <v>0.69722402095794678</v>
      </c>
      <c r="AE314">
        <v>143642</v>
      </c>
      <c r="AF314">
        <v>182389</v>
      </c>
      <c r="AG314">
        <v>120807</v>
      </c>
      <c r="AH314">
        <v>590954</v>
      </c>
      <c r="AI314">
        <v>545505</v>
      </c>
      <c r="AJ314">
        <v>976798</v>
      </c>
      <c r="AK314">
        <v>2332</v>
      </c>
      <c r="AL314">
        <v>89</v>
      </c>
      <c r="AM314">
        <v>2408</v>
      </c>
      <c r="AN314">
        <v>89</v>
      </c>
      <c r="AO314">
        <v>5993.46923828125</v>
      </c>
      <c r="AP314"/>
      <c r="AQ314"/>
      <c r="AR314"/>
      <c r="AS314"/>
      <c r="AT314"/>
      <c r="AU314"/>
      <c r="AV314"/>
      <c r="AW314"/>
      <c r="AX314"/>
      <c r="AY314"/>
      <c r="AZ314"/>
      <c r="BA314"/>
      <c r="BB314"/>
      <c r="BC314"/>
      <c r="BD314"/>
      <c r="BE314"/>
      <c r="BF314"/>
      <c r="BG314" t="s">
        <v>292</v>
      </c>
      <c r="BH314" t="s">
        <v>5</v>
      </c>
      <c r="BI314"/>
      <c r="BJ314"/>
      <c r="BK314" t="s">
        <v>5</v>
      </c>
      <c r="BL314"/>
      <c r="BM314">
        <v>0</v>
      </c>
      <c r="BN314"/>
      <c r="BO314" t="s">
        <v>5</v>
      </c>
      <c r="BP314" t="s">
        <v>2774</v>
      </c>
      <c r="BQ314" t="s">
        <v>2774</v>
      </c>
      <c r="BR314" t="s">
        <v>2774</v>
      </c>
      <c r="BS314"/>
      <c r="BT314" t="s">
        <v>6</v>
      </c>
      <c r="BU314" t="s">
        <v>2774</v>
      </c>
      <c r="BV314" t="s">
        <v>2774</v>
      </c>
      <c r="BW314" t="s">
        <v>2774</v>
      </c>
      <c r="BX314"/>
      <c r="BY314" t="s">
        <v>6</v>
      </c>
      <c r="BZ314" t="s">
        <v>7</v>
      </c>
      <c r="CA314" t="s">
        <v>2774</v>
      </c>
    </row>
    <row r="315" spans="1:79" ht="15" x14ac:dyDescent="0.25">
      <c r="A315">
        <v>484</v>
      </c>
      <c r="B315" t="s">
        <v>32</v>
      </c>
      <c r="C315" t="s">
        <v>33</v>
      </c>
      <c r="D315" t="s">
        <v>34</v>
      </c>
      <c r="E315">
        <v>6</v>
      </c>
      <c r="F315" t="s">
        <v>260</v>
      </c>
      <c r="G315" t="s">
        <v>2</v>
      </c>
      <c r="H315" t="s">
        <v>261</v>
      </c>
      <c r="I315" t="s">
        <v>262</v>
      </c>
      <c r="J315"/>
      <c r="K315" t="s">
        <v>2774</v>
      </c>
      <c r="L315" t="s">
        <v>293</v>
      </c>
      <c r="M315">
        <v>1770.815673828125</v>
      </c>
      <c r="N315" t="s">
        <v>6</v>
      </c>
      <c r="O315" t="s">
        <v>5</v>
      </c>
      <c r="P315" t="s">
        <v>6</v>
      </c>
      <c r="Q315" t="s">
        <v>5</v>
      </c>
      <c r="R315" t="s">
        <v>5</v>
      </c>
      <c r="S315" t="s">
        <v>291</v>
      </c>
      <c r="T315" t="s">
        <v>3678</v>
      </c>
      <c r="U315" t="s">
        <v>5</v>
      </c>
      <c r="V315" t="s">
        <v>28</v>
      </c>
      <c r="W315">
        <v>500000</v>
      </c>
      <c r="X315">
        <v>25000</v>
      </c>
      <c r="Y315" t="s">
        <v>6</v>
      </c>
      <c r="Z315"/>
      <c r="AA315"/>
      <c r="AB315">
        <v>444.50747680664063</v>
      </c>
      <c r="AC315">
        <v>200.08575439453119</v>
      </c>
      <c r="AD315">
        <v>0.69722402095794678</v>
      </c>
      <c r="AE315">
        <v>143642</v>
      </c>
      <c r="AF315">
        <v>182389</v>
      </c>
      <c r="AG315">
        <v>120807</v>
      </c>
      <c r="AH315">
        <v>590954</v>
      </c>
      <c r="AI315">
        <v>545505</v>
      </c>
      <c r="AJ315">
        <v>976798</v>
      </c>
      <c r="AK315">
        <v>2332</v>
      </c>
      <c r="AL315">
        <v>89</v>
      </c>
      <c r="AM315">
        <v>2408</v>
      </c>
      <c r="AN315">
        <v>89</v>
      </c>
      <c r="AO315">
        <v>5993.46923828125</v>
      </c>
      <c r="AP315"/>
      <c r="AQ315"/>
      <c r="AR315"/>
      <c r="AS315"/>
      <c r="AT315"/>
      <c r="AU315"/>
      <c r="AV315"/>
      <c r="AW315"/>
      <c r="AX315"/>
      <c r="AY315"/>
      <c r="AZ315"/>
      <c r="BA315"/>
      <c r="BB315"/>
      <c r="BC315"/>
      <c r="BD315"/>
      <c r="BE315"/>
      <c r="BF315"/>
      <c r="BG315"/>
      <c r="BH315" t="s">
        <v>5</v>
      </c>
      <c r="BI315"/>
      <c r="BJ315"/>
      <c r="BK315" t="s">
        <v>5</v>
      </c>
      <c r="BL315"/>
      <c r="BM315">
        <v>0</v>
      </c>
      <c r="BN315"/>
      <c r="BO315" t="s">
        <v>5</v>
      </c>
      <c r="BP315" t="s">
        <v>2774</v>
      </c>
      <c r="BQ315" t="s">
        <v>2774</v>
      </c>
      <c r="BR315" t="s">
        <v>2774</v>
      </c>
      <c r="BS315"/>
      <c r="BT315" t="s">
        <v>6</v>
      </c>
      <c r="BU315" t="s">
        <v>2774</v>
      </c>
      <c r="BV315" t="s">
        <v>2774</v>
      </c>
      <c r="BW315" t="s">
        <v>2774</v>
      </c>
      <c r="BX315"/>
      <c r="BY315" t="s">
        <v>6</v>
      </c>
      <c r="BZ315" t="s">
        <v>7</v>
      </c>
      <c r="CA315" t="s">
        <v>2774</v>
      </c>
    </row>
    <row r="316" spans="1:79" ht="15" x14ac:dyDescent="0.25">
      <c r="A316">
        <v>485</v>
      </c>
      <c r="B316" t="s">
        <v>10</v>
      </c>
      <c r="C316" t="s">
        <v>3679</v>
      </c>
      <c r="D316" t="s">
        <v>3680</v>
      </c>
      <c r="E316">
        <v>6</v>
      </c>
      <c r="F316" t="s">
        <v>260</v>
      </c>
      <c r="G316" t="s">
        <v>2</v>
      </c>
      <c r="H316" t="s">
        <v>294</v>
      </c>
      <c r="I316" t="s">
        <v>295</v>
      </c>
      <c r="J316" t="s">
        <v>296</v>
      </c>
      <c r="K316" t="s">
        <v>297</v>
      </c>
      <c r="L316" t="s">
        <v>21</v>
      </c>
      <c r="M316">
        <v>3.5849535465240479</v>
      </c>
      <c r="N316" t="s">
        <v>5</v>
      </c>
      <c r="O316" t="s">
        <v>5</v>
      </c>
      <c r="P316" t="s">
        <v>6</v>
      </c>
      <c r="Q316" t="s">
        <v>5</v>
      </c>
      <c r="R316" t="s">
        <v>5</v>
      </c>
      <c r="S316" t="s">
        <v>298</v>
      </c>
      <c r="T316" t="s">
        <v>299</v>
      </c>
      <c r="U316" t="s">
        <v>5</v>
      </c>
      <c r="V316" t="s">
        <v>4</v>
      </c>
      <c r="W316">
        <v>100000</v>
      </c>
      <c r="X316">
        <v>5000</v>
      </c>
      <c r="Y316" t="s">
        <v>6</v>
      </c>
      <c r="Z316" t="s">
        <v>303</v>
      </c>
      <c r="AA316">
        <v>25000</v>
      </c>
      <c r="AB316">
        <v>2.9588699340820308</v>
      </c>
      <c r="AC316">
        <v>0.53965997695922852</v>
      </c>
      <c r="AD316">
        <v>0</v>
      </c>
      <c r="AE316">
        <v>5879</v>
      </c>
      <c r="AF316">
        <v>904</v>
      </c>
      <c r="AG316">
        <v>5539</v>
      </c>
      <c r="AH316">
        <v>25741</v>
      </c>
      <c r="AI316">
        <v>16463</v>
      </c>
      <c r="AJ316">
        <v>37604</v>
      </c>
      <c r="AK316">
        <v>71</v>
      </c>
      <c r="AL316">
        <v>0</v>
      </c>
      <c r="AM316">
        <v>71</v>
      </c>
      <c r="AN316">
        <v>0</v>
      </c>
      <c r="AO316">
        <v>0.1517360061407089</v>
      </c>
      <c r="AP316"/>
      <c r="AQ316"/>
      <c r="AR316"/>
      <c r="AS316"/>
      <c r="AT316"/>
      <c r="AU316"/>
      <c r="AV316"/>
      <c r="AW316"/>
      <c r="AX316"/>
      <c r="AY316"/>
      <c r="AZ316"/>
      <c r="BA316"/>
      <c r="BB316"/>
      <c r="BC316"/>
      <c r="BD316"/>
      <c r="BE316"/>
      <c r="BF316"/>
      <c r="BG316"/>
      <c r="BH316" t="s">
        <v>5</v>
      </c>
      <c r="BI316"/>
      <c r="BJ316"/>
      <c r="BK316" t="s">
        <v>5</v>
      </c>
      <c r="BL316"/>
      <c r="BM316">
        <v>0</v>
      </c>
      <c r="BN316"/>
      <c r="BO316" t="s">
        <v>5</v>
      </c>
      <c r="BP316" t="s">
        <v>2774</v>
      </c>
      <c r="BQ316" t="s">
        <v>2774</v>
      </c>
      <c r="BR316" t="s">
        <v>2774</v>
      </c>
      <c r="BS316"/>
      <c r="BT316" t="s">
        <v>6</v>
      </c>
      <c r="BU316" t="s">
        <v>2774</v>
      </c>
      <c r="BV316" t="s">
        <v>2774</v>
      </c>
      <c r="BW316" t="s">
        <v>2774</v>
      </c>
      <c r="BX316"/>
      <c r="BY316" t="s">
        <v>6</v>
      </c>
      <c r="BZ316" t="s">
        <v>7</v>
      </c>
      <c r="CA316" t="s">
        <v>2774</v>
      </c>
    </row>
    <row r="317" spans="1:79" ht="15" x14ac:dyDescent="0.25">
      <c r="A317">
        <v>486</v>
      </c>
      <c r="B317" t="s">
        <v>78</v>
      </c>
      <c r="C317" t="s">
        <v>79</v>
      </c>
      <c r="D317" t="s">
        <v>80</v>
      </c>
      <c r="E317">
        <v>6</v>
      </c>
      <c r="F317" t="s">
        <v>260</v>
      </c>
      <c r="G317" t="s">
        <v>81</v>
      </c>
      <c r="H317" t="s">
        <v>270</v>
      </c>
      <c r="I317" t="s">
        <v>271</v>
      </c>
      <c r="J317" t="s">
        <v>272</v>
      </c>
      <c r="K317" t="s">
        <v>273</v>
      </c>
      <c r="L317" t="s">
        <v>290</v>
      </c>
      <c r="M317">
        <v>1169.76806640625</v>
      </c>
      <c r="N317" t="s">
        <v>6</v>
      </c>
      <c r="O317" t="s">
        <v>5</v>
      </c>
      <c r="P317" t="s">
        <v>6</v>
      </c>
      <c r="Q317" t="s">
        <v>5</v>
      </c>
      <c r="R317" t="s">
        <v>5</v>
      </c>
      <c r="S317" t="s">
        <v>274</v>
      </c>
      <c r="T317" t="s">
        <v>3681</v>
      </c>
      <c r="U317" t="s">
        <v>5</v>
      </c>
      <c r="V317" t="s">
        <v>13</v>
      </c>
      <c r="W317">
        <v>10000</v>
      </c>
      <c r="X317">
        <v>500</v>
      </c>
      <c r="Y317" t="s">
        <v>6</v>
      </c>
      <c r="Z317"/>
      <c r="AA317"/>
      <c r="AB317">
        <v>84.488754272460938</v>
      </c>
      <c r="AC317">
        <v>27.97203254699707</v>
      </c>
      <c r="AD317">
        <v>0</v>
      </c>
      <c r="AE317">
        <v>3617</v>
      </c>
      <c r="AF317">
        <v>1663</v>
      </c>
      <c r="AG317">
        <v>2271</v>
      </c>
      <c r="AH317">
        <v>2546</v>
      </c>
      <c r="AI317">
        <v>3575</v>
      </c>
      <c r="AJ317">
        <v>4854</v>
      </c>
      <c r="AK317">
        <v>8</v>
      </c>
      <c r="AL317">
        <v>7</v>
      </c>
      <c r="AM317">
        <v>144</v>
      </c>
      <c r="AN317">
        <v>7</v>
      </c>
      <c r="AO317">
        <v>1379.380126953125</v>
      </c>
      <c r="AP317"/>
      <c r="AQ317"/>
      <c r="AR317"/>
      <c r="AS317"/>
      <c r="AT317"/>
      <c r="AU317"/>
      <c r="AV317"/>
      <c r="AW317"/>
      <c r="AX317"/>
      <c r="AY317"/>
      <c r="AZ317"/>
      <c r="BA317"/>
      <c r="BB317"/>
      <c r="BC317"/>
      <c r="BD317"/>
      <c r="BE317"/>
      <c r="BF317"/>
      <c r="BG317" t="s">
        <v>292</v>
      </c>
      <c r="BH317" t="s">
        <v>5</v>
      </c>
      <c r="BI317"/>
      <c r="BJ317"/>
      <c r="BK317" t="s">
        <v>5</v>
      </c>
      <c r="BL317"/>
      <c r="BM317">
        <v>0</v>
      </c>
      <c r="BN317"/>
      <c r="BO317" t="s">
        <v>5</v>
      </c>
      <c r="BP317" t="s">
        <v>2774</v>
      </c>
      <c r="BQ317" t="s">
        <v>2774</v>
      </c>
      <c r="BR317" t="s">
        <v>2774</v>
      </c>
      <c r="BS317"/>
      <c r="BT317" t="s">
        <v>6</v>
      </c>
      <c r="BU317" t="s">
        <v>2774</v>
      </c>
      <c r="BV317" t="s">
        <v>2774</v>
      </c>
      <c r="BW317" t="s">
        <v>2774</v>
      </c>
      <c r="BX317"/>
      <c r="BY317" t="s">
        <v>6</v>
      </c>
      <c r="BZ317" t="s">
        <v>7</v>
      </c>
      <c r="CA317" t="s">
        <v>2774</v>
      </c>
    </row>
    <row r="318" spans="1:79" ht="15" x14ac:dyDescent="0.25">
      <c r="A318">
        <v>487</v>
      </c>
      <c r="B318" t="s">
        <v>90</v>
      </c>
      <c r="C318" t="s">
        <v>91</v>
      </c>
      <c r="D318" t="s">
        <v>92</v>
      </c>
      <c r="E318">
        <v>6</v>
      </c>
      <c r="F318" t="s">
        <v>260</v>
      </c>
      <c r="G318" t="s">
        <v>63</v>
      </c>
      <c r="H318" t="s">
        <v>334</v>
      </c>
      <c r="I318" t="s">
        <v>335</v>
      </c>
      <c r="J318" t="s">
        <v>336</v>
      </c>
      <c r="K318" t="s">
        <v>337</v>
      </c>
      <c r="L318" t="s">
        <v>293</v>
      </c>
      <c r="M318">
        <v>797.68731689453125</v>
      </c>
      <c r="N318" t="s">
        <v>6</v>
      </c>
      <c r="O318" t="s">
        <v>5</v>
      </c>
      <c r="P318" t="s">
        <v>6</v>
      </c>
      <c r="Q318" t="s">
        <v>5</v>
      </c>
      <c r="R318" t="s">
        <v>5</v>
      </c>
      <c r="S318" t="s">
        <v>340</v>
      </c>
      <c r="T318" t="s">
        <v>340</v>
      </c>
      <c r="U318" t="s">
        <v>5</v>
      </c>
      <c r="V318" t="s">
        <v>28</v>
      </c>
      <c r="W318">
        <v>248000</v>
      </c>
      <c r="X318">
        <v>25000</v>
      </c>
      <c r="Y318" t="s">
        <v>6</v>
      </c>
      <c r="Z318"/>
      <c r="AA318"/>
      <c r="AB318">
        <v>61.212078094482422</v>
      </c>
      <c r="AC318">
        <v>10.47210693359375</v>
      </c>
      <c r="AD318">
        <v>0</v>
      </c>
      <c r="AE318">
        <v>505</v>
      </c>
      <c r="AF318">
        <v>234</v>
      </c>
      <c r="AG318">
        <v>437</v>
      </c>
      <c r="AH318">
        <v>266</v>
      </c>
      <c r="AI318">
        <v>545</v>
      </c>
      <c r="AJ318">
        <v>657</v>
      </c>
      <c r="AK318">
        <v>1</v>
      </c>
      <c r="AL318">
        <v>2</v>
      </c>
      <c r="AM318">
        <v>25</v>
      </c>
      <c r="AN318">
        <v>2</v>
      </c>
      <c r="AO318">
        <v>180.46611022949219</v>
      </c>
      <c r="AP318"/>
      <c r="AQ318"/>
      <c r="AR318"/>
      <c r="AS318"/>
      <c r="AT318"/>
      <c r="AU318"/>
      <c r="AV318"/>
      <c r="AW318"/>
      <c r="AX318"/>
      <c r="AY318"/>
      <c r="AZ318"/>
      <c r="BA318"/>
      <c r="BB318"/>
      <c r="BC318"/>
      <c r="BD318"/>
      <c r="BE318"/>
      <c r="BF318"/>
      <c r="BG318"/>
      <c r="BH318" t="s">
        <v>5</v>
      </c>
      <c r="BI318"/>
      <c r="BJ318"/>
      <c r="BK318" t="s">
        <v>5</v>
      </c>
      <c r="BL318"/>
      <c r="BM318">
        <v>0</v>
      </c>
      <c r="BN318"/>
      <c r="BO318" t="s">
        <v>5</v>
      </c>
      <c r="BP318" t="s">
        <v>2774</v>
      </c>
      <c r="BQ318" t="s">
        <v>2774</v>
      </c>
      <c r="BR318" t="s">
        <v>2774</v>
      </c>
      <c r="BS318"/>
      <c r="BT318" t="s">
        <v>6</v>
      </c>
      <c r="BU318" t="s">
        <v>2774</v>
      </c>
      <c r="BV318" t="s">
        <v>2774</v>
      </c>
      <c r="BW318" t="s">
        <v>2774</v>
      </c>
      <c r="BX318"/>
      <c r="BY318" t="s">
        <v>6</v>
      </c>
      <c r="BZ318" t="s">
        <v>7</v>
      </c>
      <c r="CA318" t="s">
        <v>2774</v>
      </c>
    </row>
    <row r="319" spans="1:79" ht="15" x14ac:dyDescent="0.25">
      <c r="A319">
        <v>488</v>
      </c>
      <c r="B319" t="s">
        <v>105</v>
      </c>
      <c r="C319" t="s">
        <v>106</v>
      </c>
      <c r="D319" t="s">
        <v>3682</v>
      </c>
      <c r="E319">
        <v>6</v>
      </c>
      <c r="F319" t="s">
        <v>260</v>
      </c>
      <c r="G319" t="s">
        <v>2</v>
      </c>
      <c r="H319" t="s">
        <v>3</v>
      </c>
      <c r="I319" t="s">
        <v>354</v>
      </c>
      <c r="J319" t="s">
        <v>355</v>
      </c>
      <c r="K319" t="s">
        <v>356</v>
      </c>
      <c r="L319" t="s">
        <v>330</v>
      </c>
      <c r="M319">
        <v>3.5849535465240479</v>
      </c>
      <c r="N319" t="s">
        <v>6</v>
      </c>
      <c r="O319" t="s">
        <v>5</v>
      </c>
      <c r="P319" t="s">
        <v>6</v>
      </c>
      <c r="Q319" t="s">
        <v>5</v>
      </c>
      <c r="R319" t="s">
        <v>5</v>
      </c>
      <c r="S319" t="s">
        <v>298</v>
      </c>
      <c r="T319" t="s">
        <v>298</v>
      </c>
      <c r="U319" t="s">
        <v>5</v>
      </c>
      <c r="V319" t="s">
        <v>50</v>
      </c>
      <c r="W319">
        <v>200000</v>
      </c>
      <c r="X319">
        <v>10000</v>
      </c>
      <c r="Y319" t="s">
        <v>6</v>
      </c>
      <c r="Z319" t="s">
        <v>303</v>
      </c>
      <c r="AA319">
        <v>50000</v>
      </c>
      <c r="AB319">
        <v>2.9588699340820308</v>
      </c>
      <c r="AC319">
        <v>0.53965997695922852</v>
      </c>
      <c r="AD319">
        <v>0</v>
      </c>
      <c r="AE319">
        <v>5879</v>
      </c>
      <c r="AF319">
        <v>904</v>
      </c>
      <c r="AG319">
        <v>5539</v>
      </c>
      <c r="AH319">
        <v>25741</v>
      </c>
      <c r="AI319">
        <v>16463</v>
      </c>
      <c r="AJ319">
        <v>37604</v>
      </c>
      <c r="AK319">
        <v>71</v>
      </c>
      <c r="AL319">
        <v>0</v>
      </c>
      <c r="AM319">
        <v>71</v>
      </c>
      <c r="AN319">
        <v>0</v>
      </c>
      <c r="AO319">
        <v>0.1517360061407089</v>
      </c>
      <c r="AP319"/>
      <c r="AQ319"/>
      <c r="AR319"/>
      <c r="AS319"/>
      <c r="AT319"/>
      <c r="AU319"/>
      <c r="AV319"/>
      <c r="AW319"/>
      <c r="AX319"/>
      <c r="AY319"/>
      <c r="AZ319"/>
      <c r="BA319"/>
      <c r="BB319"/>
      <c r="BC319"/>
      <c r="BD319"/>
      <c r="BE319"/>
      <c r="BF319"/>
      <c r="BG319"/>
      <c r="BH319" t="s">
        <v>5</v>
      </c>
      <c r="BI319"/>
      <c r="BJ319"/>
      <c r="BK319" t="s">
        <v>5</v>
      </c>
      <c r="BL319"/>
      <c r="BM319">
        <v>0</v>
      </c>
      <c r="BN319"/>
      <c r="BO319" t="s">
        <v>5</v>
      </c>
      <c r="BP319" t="s">
        <v>2774</v>
      </c>
      <c r="BQ319" t="s">
        <v>2774</v>
      </c>
      <c r="BR319" t="s">
        <v>2774</v>
      </c>
      <c r="BS319"/>
      <c r="BT319" t="s">
        <v>6</v>
      </c>
      <c r="BU319" t="s">
        <v>2774</v>
      </c>
      <c r="BV319" t="s">
        <v>2774</v>
      </c>
      <c r="BW319" t="s">
        <v>2774</v>
      </c>
      <c r="BX319"/>
      <c r="BY319" t="s">
        <v>6</v>
      </c>
      <c r="BZ319" t="s">
        <v>7</v>
      </c>
      <c r="CA319" t="s">
        <v>2774</v>
      </c>
    </row>
    <row r="320" spans="1:79" ht="15" x14ac:dyDescent="0.25">
      <c r="A320">
        <v>489</v>
      </c>
      <c r="B320" t="s">
        <v>96</v>
      </c>
      <c r="C320" t="s">
        <v>97</v>
      </c>
      <c r="D320" t="s">
        <v>357</v>
      </c>
      <c r="E320">
        <v>6</v>
      </c>
      <c r="F320" t="s">
        <v>260</v>
      </c>
      <c r="G320" t="s">
        <v>53</v>
      </c>
      <c r="H320" t="s">
        <v>358</v>
      </c>
      <c r="I320" t="s">
        <v>359</v>
      </c>
      <c r="J320" t="s">
        <v>360</v>
      </c>
      <c r="K320" t="s">
        <v>361</v>
      </c>
      <c r="L320" t="s">
        <v>362</v>
      </c>
      <c r="M320">
        <v>1.7577474117279051</v>
      </c>
      <c r="N320" t="s">
        <v>6</v>
      </c>
      <c r="O320" t="s">
        <v>5</v>
      </c>
      <c r="P320" t="s">
        <v>6</v>
      </c>
      <c r="Q320" t="s">
        <v>5</v>
      </c>
      <c r="R320" t="s">
        <v>5</v>
      </c>
      <c r="S320" t="s">
        <v>3683</v>
      </c>
      <c r="T320" t="s">
        <v>363</v>
      </c>
      <c r="U320" t="s">
        <v>5</v>
      </c>
      <c r="V320" t="s">
        <v>98</v>
      </c>
      <c r="W320">
        <v>33000000</v>
      </c>
      <c r="X320">
        <v>1650000</v>
      </c>
      <c r="Y320" t="s">
        <v>6</v>
      </c>
      <c r="Z320"/>
      <c r="AA320"/>
      <c r="AB320">
        <v>0</v>
      </c>
      <c r="AC320">
        <v>0</v>
      </c>
      <c r="AD320">
        <v>0</v>
      </c>
      <c r="AE320">
        <v>0</v>
      </c>
      <c r="AF320">
        <v>0</v>
      </c>
      <c r="AG320">
        <v>0</v>
      </c>
      <c r="AH320">
        <v>0</v>
      </c>
      <c r="AI320">
        <v>0</v>
      </c>
      <c r="AJ320">
        <v>0</v>
      </c>
      <c r="AK320">
        <v>0</v>
      </c>
      <c r="AL320">
        <v>0</v>
      </c>
      <c r="AM320">
        <v>0</v>
      </c>
      <c r="AN320">
        <v>0</v>
      </c>
      <c r="AO320">
        <v>0</v>
      </c>
      <c r="AP320"/>
      <c r="AQ320"/>
      <c r="AR320"/>
      <c r="AS320"/>
      <c r="AT320"/>
      <c r="AU320"/>
      <c r="AV320"/>
      <c r="AW320"/>
      <c r="AX320"/>
      <c r="AY320"/>
      <c r="AZ320"/>
      <c r="BA320"/>
      <c r="BB320"/>
      <c r="BC320"/>
      <c r="BD320"/>
      <c r="BE320"/>
      <c r="BF320"/>
      <c r="BG320" t="s">
        <v>353</v>
      </c>
      <c r="BH320" t="s">
        <v>5</v>
      </c>
      <c r="BI320"/>
      <c r="BJ320"/>
      <c r="BK320" t="s">
        <v>5</v>
      </c>
      <c r="BL320"/>
      <c r="BM320">
        <v>0</v>
      </c>
      <c r="BN320"/>
      <c r="BO320" t="s">
        <v>5</v>
      </c>
      <c r="BP320" t="s">
        <v>2774</v>
      </c>
      <c r="BQ320" t="s">
        <v>2774</v>
      </c>
      <c r="BR320" t="s">
        <v>2774</v>
      </c>
      <c r="BS320"/>
      <c r="BT320" t="s">
        <v>6</v>
      </c>
      <c r="BU320" t="s">
        <v>2774</v>
      </c>
      <c r="BV320" t="s">
        <v>2774</v>
      </c>
      <c r="BW320" t="s">
        <v>2774</v>
      </c>
      <c r="BX320"/>
      <c r="BY320" t="s">
        <v>6</v>
      </c>
      <c r="BZ320" t="s">
        <v>7</v>
      </c>
      <c r="CA320" t="s">
        <v>2774</v>
      </c>
    </row>
    <row r="321" spans="1:79" ht="15" x14ac:dyDescent="0.25">
      <c r="A321">
        <v>490</v>
      </c>
      <c r="B321" t="s">
        <v>99</v>
      </c>
      <c r="C321" t="s">
        <v>100</v>
      </c>
      <c r="D321" t="s">
        <v>364</v>
      </c>
      <c r="E321">
        <v>6</v>
      </c>
      <c r="F321" t="s">
        <v>260</v>
      </c>
      <c r="G321" t="s">
        <v>365</v>
      </c>
      <c r="H321" t="s">
        <v>74</v>
      </c>
      <c r="I321" t="s">
        <v>366</v>
      </c>
      <c r="J321" t="s">
        <v>367</v>
      </c>
      <c r="K321" t="s">
        <v>368</v>
      </c>
      <c r="L321" t="s">
        <v>362</v>
      </c>
      <c r="M321">
        <v>3.2887461185455318</v>
      </c>
      <c r="N321" t="s">
        <v>6</v>
      </c>
      <c r="O321" t="s">
        <v>5</v>
      </c>
      <c r="P321" t="s">
        <v>6</v>
      </c>
      <c r="Q321" t="s">
        <v>5</v>
      </c>
      <c r="R321" t="s">
        <v>5</v>
      </c>
      <c r="S321" t="s">
        <v>3683</v>
      </c>
      <c r="T321" t="s">
        <v>363</v>
      </c>
      <c r="U321" t="s">
        <v>5</v>
      </c>
      <c r="V321" t="s">
        <v>98</v>
      </c>
      <c r="W321">
        <v>32000000</v>
      </c>
      <c r="X321">
        <v>1600000</v>
      </c>
      <c r="Y321" t="s">
        <v>6</v>
      </c>
      <c r="Z321"/>
      <c r="AA321"/>
      <c r="AB321">
        <v>1.8540699481964109</v>
      </c>
      <c r="AC321">
        <v>4.6379998326301568E-2</v>
      </c>
      <c r="AD321">
        <v>0</v>
      </c>
      <c r="AE321">
        <v>0</v>
      </c>
      <c r="AF321">
        <v>0</v>
      </c>
      <c r="AG321">
        <v>0</v>
      </c>
      <c r="AH321">
        <v>0</v>
      </c>
      <c r="AI321">
        <v>0</v>
      </c>
      <c r="AJ321">
        <v>0</v>
      </c>
      <c r="AK321">
        <v>0</v>
      </c>
      <c r="AL321">
        <v>0</v>
      </c>
      <c r="AM321">
        <v>0</v>
      </c>
      <c r="AN321">
        <v>0</v>
      </c>
      <c r="AO321">
        <v>41.386463165283203</v>
      </c>
      <c r="AP321"/>
      <c r="AQ321"/>
      <c r="AR321"/>
      <c r="AS321"/>
      <c r="AT321"/>
      <c r="AU321"/>
      <c r="AV321"/>
      <c r="AW321"/>
      <c r="AX321"/>
      <c r="AY321"/>
      <c r="AZ321"/>
      <c r="BA321"/>
      <c r="BB321"/>
      <c r="BC321"/>
      <c r="BD321"/>
      <c r="BE321"/>
      <c r="BF321"/>
      <c r="BG321" t="s">
        <v>369</v>
      </c>
      <c r="BH321" t="s">
        <v>5</v>
      </c>
      <c r="BI321"/>
      <c r="BJ321"/>
      <c r="BK321" t="s">
        <v>5</v>
      </c>
      <c r="BL321"/>
      <c r="BM321">
        <v>0</v>
      </c>
      <c r="BN321"/>
      <c r="BO321" t="s">
        <v>5</v>
      </c>
      <c r="BP321" t="s">
        <v>2774</v>
      </c>
      <c r="BQ321" t="s">
        <v>2774</v>
      </c>
      <c r="BR321" t="s">
        <v>2774</v>
      </c>
      <c r="BS321"/>
      <c r="BT321" t="s">
        <v>6</v>
      </c>
      <c r="BU321" t="s">
        <v>2774</v>
      </c>
      <c r="BV321" t="s">
        <v>2774</v>
      </c>
      <c r="BW321" t="s">
        <v>2774</v>
      </c>
      <c r="BX321"/>
      <c r="BY321" t="s">
        <v>6</v>
      </c>
      <c r="BZ321" t="s">
        <v>7</v>
      </c>
      <c r="CA321" t="s">
        <v>2774</v>
      </c>
    </row>
    <row r="322" spans="1:79" ht="15" x14ac:dyDescent="0.25">
      <c r="A322">
        <v>491</v>
      </c>
      <c r="B322" t="s">
        <v>126</v>
      </c>
      <c r="C322" t="s">
        <v>127</v>
      </c>
      <c r="D322" t="s">
        <v>128</v>
      </c>
      <c r="E322">
        <v>6</v>
      </c>
      <c r="F322" t="s">
        <v>260</v>
      </c>
      <c r="G322" t="s">
        <v>53</v>
      </c>
      <c r="H322" t="s">
        <v>358</v>
      </c>
      <c r="I322" t="s">
        <v>382</v>
      </c>
      <c r="J322" t="s">
        <v>383</v>
      </c>
      <c r="K322" t="s">
        <v>384</v>
      </c>
      <c r="L322" t="s">
        <v>280</v>
      </c>
      <c r="M322">
        <v>515.94830322265625</v>
      </c>
      <c r="N322" t="s">
        <v>6</v>
      </c>
      <c r="O322" t="s">
        <v>5</v>
      </c>
      <c r="P322" t="s">
        <v>6</v>
      </c>
      <c r="Q322" t="s">
        <v>5</v>
      </c>
      <c r="R322" t="s">
        <v>5</v>
      </c>
      <c r="S322" t="s">
        <v>338</v>
      </c>
      <c r="T322" t="s">
        <v>339</v>
      </c>
      <c r="U322" t="s">
        <v>5</v>
      </c>
      <c r="V322" t="s">
        <v>50</v>
      </c>
      <c r="W322">
        <v>100000</v>
      </c>
      <c r="X322">
        <v>5000</v>
      </c>
      <c r="Y322" t="s">
        <v>6</v>
      </c>
      <c r="Z322" t="s">
        <v>303</v>
      </c>
      <c r="AA322">
        <v>100000</v>
      </c>
      <c r="AB322">
        <v>28.4786491394043</v>
      </c>
      <c r="AC322">
        <v>5.5907998085021973</v>
      </c>
      <c r="AD322">
        <v>2.6062000542879101E-2</v>
      </c>
      <c r="AE322">
        <v>1067</v>
      </c>
      <c r="AF322">
        <v>707</v>
      </c>
      <c r="AG322">
        <v>708</v>
      </c>
      <c r="AH322">
        <v>1171</v>
      </c>
      <c r="AI322">
        <v>1859</v>
      </c>
      <c r="AJ322">
        <v>2410</v>
      </c>
      <c r="AK322">
        <v>6</v>
      </c>
      <c r="AL322">
        <v>19</v>
      </c>
      <c r="AM322">
        <v>41</v>
      </c>
      <c r="AN322">
        <v>19</v>
      </c>
      <c r="AO322">
        <v>1357.317260742188</v>
      </c>
      <c r="AP322"/>
      <c r="AQ322"/>
      <c r="AR322"/>
      <c r="AS322"/>
      <c r="AT322"/>
      <c r="AU322"/>
      <c r="AV322"/>
      <c r="AW322"/>
      <c r="AX322"/>
      <c r="AY322"/>
      <c r="AZ322"/>
      <c r="BA322"/>
      <c r="BB322"/>
      <c r="BC322"/>
      <c r="BD322"/>
      <c r="BE322"/>
      <c r="BF322"/>
      <c r="BG322"/>
      <c r="BH322" t="s">
        <v>5</v>
      </c>
      <c r="BI322"/>
      <c r="BJ322"/>
      <c r="BK322" t="s">
        <v>5</v>
      </c>
      <c r="BL322"/>
      <c r="BM322">
        <v>0</v>
      </c>
      <c r="BN322"/>
      <c r="BO322" t="s">
        <v>5</v>
      </c>
      <c r="BP322" t="s">
        <v>2774</v>
      </c>
      <c r="BQ322" t="s">
        <v>2774</v>
      </c>
      <c r="BR322" t="s">
        <v>2774</v>
      </c>
      <c r="BS322"/>
      <c r="BT322" t="s">
        <v>6</v>
      </c>
      <c r="BU322" t="s">
        <v>2774</v>
      </c>
      <c r="BV322" t="s">
        <v>2774</v>
      </c>
      <c r="BW322" t="s">
        <v>2774</v>
      </c>
      <c r="BX322"/>
      <c r="BY322" t="s">
        <v>6</v>
      </c>
      <c r="BZ322" t="s">
        <v>7</v>
      </c>
      <c r="CA322" t="s">
        <v>2774</v>
      </c>
    </row>
    <row r="323" spans="1:79" ht="15" x14ac:dyDescent="0.25">
      <c r="A323">
        <v>492</v>
      </c>
      <c r="B323" t="s">
        <v>166</v>
      </c>
      <c r="C323" t="s">
        <v>167</v>
      </c>
      <c r="D323" t="s">
        <v>168</v>
      </c>
      <c r="E323">
        <v>6</v>
      </c>
      <c r="F323" t="s">
        <v>260</v>
      </c>
      <c r="G323" t="s">
        <v>2</v>
      </c>
      <c r="H323" t="s">
        <v>261</v>
      </c>
      <c r="I323" t="s">
        <v>262</v>
      </c>
      <c r="J323"/>
      <c r="K323" t="s">
        <v>2774</v>
      </c>
      <c r="L323" t="s">
        <v>21</v>
      </c>
      <c r="M323">
        <v>1770.815673828125</v>
      </c>
      <c r="N323" t="s">
        <v>6</v>
      </c>
      <c r="O323" t="s">
        <v>6</v>
      </c>
      <c r="P323" t="s">
        <v>6</v>
      </c>
      <c r="Q323" t="s">
        <v>5</v>
      </c>
      <c r="R323" t="s">
        <v>5</v>
      </c>
      <c r="S323" t="s">
        <v>291</v>
      </c>
      <c r="T323" t="s">
        <v>3676</v>
      </c>
      <c r="U323" t="s">
        <v>6</v>
      </c>
      <c r="V323" t="s">
        <v>98</v>
      </c>
      <c r="W323">
        <v>75000000</v>
      </c>
      <c r="X323">
        <v>3750000</v>
      </c>
      <c r="Y323" t="s">
        <v>6</v>
      </c>
      <c r="Z323"/>
      <c r="AA323"/>
      <c r="AB323">
        <v>444.50747680664063</v>
      </c>
      <c r="AC323">
        <v>200.08575439453119</v>
      </c>
      <c r="AD323">
        <v>0.69722402095794678</v>
      </c>
      <c r="AE323">
        <v>143642</v>
      </c>
      <c r="AF323">
        <v>182389</v>
      </c>
      <c r="AG323">
        <v>120807</v>
      </c>
      <c r="AH323">
        <v>590954</v>
      </c>
      <c r="AI323">
        <v>545505</v>
      </c>
      <c r="AJ323">
        <v>976798</v>
      </c>
      <c r="AK323">
        <v>2332</v>
      </c>
      <c r="AL323">
        <v>89</v>
      </c>
      <c r="AM323">
        <v>2408</v>
      </c>
      <c r="AN323">
        <v>89</v>
      </c>
      <c r="AO323">
        <v>5993.46923828125</v>
      </c>
      <c r="AP323"/>
      <c r="AQ323"/>
      <c r="AR323"/>
      <c r="AS323"/>
      <c r="AT323"/>
      <c r="AU323"/>
      <c r="AV323"/>
      <c r="AW323"/>
      <c r="AX323"/>
      <c r="AY323"/>
      <c r="AZ323"/>
      <c r="BA323"/>
      <c r="BB323"/>
      <c r="BC323"/>
      <c r="BD323"/>
      <c r="BE323"/>
      <c r="BF323"/>
      <c r="BG323" t="s">
        <v>301</v>
      </c>
      <c r="BH323" t="s">
        <v>5</v>
      </c>
      <c r="BI323"/>
      <c r="BJ323"/>
      <c r="BK323" t="s">
        <v>5</v>
      </c>
      <c r="BL323"/>
      <c r="BM323">
        <v>0</v>
      </c>
      <c r="BN323"/>
      <c r="BO323" t="s">
        <v>5</v>
      </c>
      <c r="BP323" t="s">
        <v>2774</v>
      </c>
      <c r="BQ323" t="s">
        <v>2774</v>
      </c>
      <c r="BR323" t="s">
        <v>2774</v>
      </c>
      <c r="BS323"/>
      <c r="BT323" t="s">
        <v>6</v>
      </c>
      <c r="BU323" t="s">
        <v>2774</v>
      </c>
      <c r="BV323" t="s">
        <v>2774</v>
      </c>
      <c r="BW323" t="s">
        <v>2774</v>
      </c>
      <c r="BX323"/>
      <c r="BY323" t="s">
        <v>6</v>
      </c>
      <c r="BZ323" t="s">
        <v>7</v>
      </c>
      <c r="CA323" t="s">
        <v>2774</v>
      </c>
    </row>
    <row r="324" spans="1:79" ht="15" x14ac:dyDescent="0.25">
      <c r="A324">
        <v>556</v>
      </c>
      <c r="B324" t="s">
        <v>4101</v>
      </c>
      <c r="C324" t="s">
        <v>4102</v>
      </c>
      <c r="D324" t="s">
        <v>4103</v>
      </c>
      <c r="E324">
        <v>8</v>
      </c>
      <c r="F324" t="s">
        <v>4104</v>
      </c>
      <c r="G324" t="s">
        <v>4105</v>
      </c>
      <c r="H324" t="s">
        <v>4106</v>
      </c>
      <c r="I324" t="s">
        <v>4107</v>
      </c>
      <c r="J324" t="s">
        <v>4108</v>
      </c>
      <c r="K324" t="s">
        <v>4109</v>
      </c>
      <c r="L324" t="s">
        <v>4110</v>
      </c>
      <c r="M324">
        <v>100.20899963378911</v>
      </c>
      <c r="N324" t="s">
        <v>6</v>
      </c>
      <c r="O324" t="s">
        <v>5</v>
      </c>
      <c r="P324" t="s">
        <v>6</v>
      </c>
      <c r="Q324" t="s">
        <v>5</v>
      </c>
      <c r="R324" t="s">
        <v>5</v>
      </c>
      <c r="S324" t="s">
        <v>4111</v>
      </c>
      <c r="T324" t="s">
        <v>4111</v>
      </c>
      <c r="U324" t="s">
        <v>5</v>
      </c>
      <c r="V324" t="s">
        <v>98</v>
      </c>
      <c r="W324"/>
      <c r="X324">
        <v>1400000</v>
      </c>
      <c r="Y324" t="s">
        <v>6</v>
      </c>
      <c r="Z324" t="s">
        <v>4112</v>
      </c>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t="s">
        <v>1691</v>
      </c>
      <c r="BH324" t="s">
        <v>5</v>
      </c>
      <c r="BI324" t="s">
        <v>1100</v>
      </c>
      <c r="BJ324" t="s">
        <v>5</v>
      </c>
      <c r="BK324" t="s">
        <v>5</v>
      </c>
      <c r="BL324" t="s">
        <v>1100</v>
      </c>
      <c r="BM324"/>
      <c r="BN324"/>
      <c r="BO324" t="s">
        <v>6</v>
      </c>
      <c r="BP324" t="s">
        <v>4113</v>
      </c>
      <c r="BQ324" t="s">
        <v>4114</v>
      </c>
      <c r="BR324" t="s">
        <v>1691</v>
      </c>
      <c r="BS324" t="s">
        <v>1691</v>
      </c>
      <c r="BT324" t="s">
        <v>6</v>
      </c>
      <c r="BU324" t="s">
        <v>1691</v>
      </c>
      <c r="BV324" t="s">
        <v>1691</v>
      </c>
      <c r="BW324" t="s">
        <v>1691</v>
      </c>
      <c r="BX324" t="s">
        <v>1691</v>
      </c>
      <c r="BY324" t="s">
        <v>6</v>
      </c>
      <c r="BZ324" t="s">
        <v>4115</v>
      </c>
      <c r="CA324"/>
    </row>
    <row r="325" spans="1:79" ht="15" x14ac:dyDescent="0.25">
      <c r="A325">
        <v>710</v>
      </c>
      <c r="B325" t="s">
        <v>4206</v>
      </c>
      <c r="C325" t="s">
        <v>13</v>
      </c>
      <c r="D325" t="s">
        <v>4192</v>
      </c>
      <c r="E325">
        <v>11</v>
      </c>
      <c r="F325" t="s">
        <v>4207</v>
      </c>
      <c r="G325" t="s">
        <v>4208</v>
      </c>
      <c r="H325" t="s">
        <v>4209</v>
      </c>
      <c r="I325"/>
      <c r="J325"/>
      <c r="K325" t="s">
        <v>4210</v>
      </c>
      <c r="L325" t="s">
        <v>4211</v>
      </c>
      <c r="M325">
        <v>6010.3671875</v>
      </c>
      <c r="N325" t="s">
        <v>6</v>
      </c>
      <c r="O325" t="s">
        <v>6</v>
      </c>
      <c r="P325" t="s">
        <v>5</v>
      </c>
      <c r="Q325" t="s">
        <v>5</v>
      </c>
      <c r="R325" t="s">
        <v>5</v>
      </c>
      <c r="S325" t="s">
        <v>4212</v>
      </c>
      <c r="T325" t="s">
        <v>4212</v>
      </c>
      <c r="U325" t="s">
        <v>5</v>
      </c>
      <c r="V325" t="s">
        <v>13</v>
      </c>
      <c r="W325">
        <v>978000</v>
      </c>
      <c r="X325">
        <v>978000</v>
      </c>
      <c r="Y325"/>
      <c r="Z325"/>
      <c r="AA325"/>
      <c r="AB325">
        <v>1166.19873046875</v>
      </c>
      <c r="AC325">
        <v>194.1005859375</v>
      </c>
      <c r="AD325">
        <v>1.266889810562134</v>
      </c>
      <c r="AE325">
        <v>27069</v>
      </c>
      <c r="AF325">
        <v>18447</v>
      </c>
      <c r="AG325">
        <v>18878</v>
      </c>
      <c r="AH325">
        <v>42522</v>
      </c>
      <c r="AI325">
        <v>62638</v>
      </c>
      <c r="AJ325">
        <v>62638</v>
      </c>
      <c r="AK325">
        <v>127</v>
      </c>
      <c r="AL325">
        <v>661</v>
      </c>
      <c r="AM325">
        <v>935</v>
      </c>
      <c r="AN325"/>
      <c r="AO325">
        <v>360251.3125</v>
      </c>
      <c r="AP325"/>
      <c r="AQ325"/>
      <c r="AR325"/>
      <c r="AS325"/>
      <c r="AT325"/>
      <c r="AU325"/>
      <c r="AV325"/>
      <c r="AW325"/>
      <c r="AX325"/>
      <c r="AY325"/>
      <c r="AZ325"/>
      <c r="BA325"/>
      <c r="BB325"/>
      <c r="BC325"/>
      <c r="BD325"/>
      <c r="BE325"/>
      <c r="BF325"/>
      <c r="BG325" t="s">
        <v>4188</v>
      </c>
      <c r="BH325" t="s">
        <v>5</v>
      </c>
      <c r="BI325" t="s">
        <v>1100</v>
      </c>
      <c r="BJ325"/>
      <c r="BK325" t="s">
        <v>5</v>
      </c>
      <c r="BL325" t="s">
        <v>1100</v>
      </c>
      <c r="BM325"/>
      <c r="BN325"/>
      <c r="BO325" t="s">
        <v>5</v>
      </c>
      <c r="BP325"/>
      <c r="BQ325"/>
      <c r="BR325"/>
      <c r="BS325"/>
      <c r="BT325" t="s">
        <v>6</v>
      </c>
      <c r="BU325"/>
      <c r="BV325"/>
      <c r="BW325"/>
      <c r="BX325"/>
      <c r="BY325" t="s">
        <v>6</v>
      </c>
      <c r="BZ325" t="s">
        <v>4213</v>
      </c>
      <c r="CA325"/>
    </row>
    <row r="326" spans="1:79" ht="15" x14ac:dyDescent="0.25">
      <c r="A326">
        <v>711</v>
      </c>
      <c r="B326" t="s">
        <v>4214</v>
      </c>
      <c r="C326" t="s">
        <v>4215</v>
      </c>
      <c r="D326" t="s">
        <v>4216</v>
      </c>
      <c r="E326">
        <v>11</v>
      </c>
      <c r="F326" t="s">
        <v>4207</v>
      </c>
      <c r="G326" t="s">
        <v>4208</v>
      </c>
      <c r="H326" t="s">
        <v>4209</v>
      </c>
      <c r="I326"/>
      <c r="J326"/>
      <c r="K326" t="s">
        <v>4210</v>
      </c>
      <c r="L326" t="s">
        <v>4217</v>
      </c>
      <c r="M326">
        <v>6010.3671875</v>
      </c>
      <c r="N326" t="s">
        <v>6</v>
      </c>
      <c r="O326" t="s">
        <v>6</v>
      </c>
      <c r="P326" t="s">
        <v>5</v>
      </c>
      <c r="Q326" t="s">
        <v>5</v>
      </c>
      <c r="R326" t="s">
        <v>5</v>
      </c>
      <c r="S326" t="s">
        <v>4212</v>
      </c>
      <c r="T326" t="s">
        <v>4212</v>
      </c>
      <c r="U326" t="s">
        <v>5</v>
      </c>
      <c r="V326" t="s">
        <v>98</v>
      </c>
      <c r="W326">
        <v>1250000</v>
      </c>
      <c r="X326">
        <v>1250000</v>
      </c>
      <c r="Y326"/>
      <c r="Z326"/>
      <c r="AA326"/>
      <c r="AB326">
        <v>1166.19873046875</v>
      </c>
      <c r="AC326">
        <v>194.1005859375</v>
      </c>
      <c r="AD326">
        <v>1.266889810562134</v>
      </c>
      <c r="AE326">
        <v>27069</v>
      </c>
      <c r="AF326">
        <v>18447</v>
      </c>
      <c r="AG326">
        <v>18878</v>
      </c>
      <c r="AH326">
        <v>42522</v>
      </c>
      <c r="AI326">
        <v>62638</v>
      </c>
      <c r="AJ326">
        <v>62638</v>
      </c>
      <c r="AK326">
        <v>127</v>
      </c>
      <c r="AL326">
        <v>661</v>
      </c>
      <c r="AM326">
        <v>935</v>
      </c>
      <c r="AN326"/>
      <c r="AO326">
        <v>360251.3125</v>
      </c>
      <c r="AP326"/>
      <c r="AQ326"/>
      <c r="AR326"/>
      <c r="AS326"/>
      <c r="AT326"/>
      <c r="AU326"/>
      <c r="AV326"/>
      <c r="AW326"/>
      <c r="AX326"/>
      <c r="AY326"/>
      <c r="AZ326"/>
      <c r="BA326"/>
      <c r="BB326"/>
      <c r="BC326"/>
      <c r="BD326"/>
      <c r="BE326"/>
      <c r="BF326"/>
      <c r="BG326" t="s">
        <v>4198</v>
      </c>
      <c r="BH326" t="s">
        <v>5</v>
      </c>
      <c r="BI326" t="s">
        <v>1100</v>
      </c>
      <c r="BJ326"/>
      <c r="BK326" t="s">
        <v>5</v>
      </c>
      <c r="BL326" t="s">
        <v>1100</v>
      </c>
      <c r="BM326"/>
      <c r="BN326"/>
      <c r="BO326" t="s">
        <v>5</v>
      </c>
      <c r="BP326"/>
      <c r="BQ326"/>
      <c r="BR326"/>
      <c r="BS326"/>
      <c r="BT326" t="s">
        <v>6</v>
      </c>
      <c r="BU326"/>
      <c r="BV326"/>
      <c r="BW326"/>
      <c r="BX326"/>
      <c r="BY326" t="s">
        <v>6</v>
      </c>
      <c r="BZ326" t="s">
        <v>4213</v>
      </c>
      <c r="CA326"/>
    </row>
    <row r="327" spans="1:79" ht="15" x14ac:dyDescent="0.25">
      <c r="A327">
        <v>712</v>
      </c>
      <c r="B327" t="s">
        <v>4218</v>
      </c>
      <c r="C327" t="s">
        <v>50</v>
      </c>
      <c r="D327" t="s">
        <v>4219</v>
      </c>
      <c r="E327">
        <v>11</v>
      </c>
      <c r="F327" t="s">
        <v>4207</v>
      </c>
      <c r="G327" t="s">
        <v>4208</v>
      </c>
      <c r="H327" t="s">
        <v>4209</v>
      </c>
      <c r="I327"/>
      <c r="J327"/>
      <c r="K327" t="s">
        <v>4210</v>
      </c>
      <c r="L327" t="s">
        <v>4220</v>
      </c>
      <c r="M327">
        <v>6010.3671875</v>
      </c>
      <c r="N327" t="s">
        <v>6</v>
      </c>
      <c r="O327" t="s">
        <v>6</v>
      </c>
      <c r="P327" t="s">
        <v>5</v>
      </c>
      <c r="Q327" t="s">
        <v>5</v>
      </c>
      <c r="R327" t="s">
        <v>5</v>
      </c>
      <c r="S327" t="s">
        <v>4212</v>
      </c>
      <c r="T327" t="s">
        <v>4212</v>
      </c>
      <c r="U327" t="s">
        <v>5</v>
      </c>
      <c r="V327" t="s">
        <v>50</v>
      </c>
      <c r="W327">
        <v>93000</v>
      </c>
      <c r="X327">
        <v>93000</v>
      </c>
      <c r="Y327"/>
      <c r="Z327"/>
      <c r="AA327"/>
      <c r="AB327">
        <v>1166.19873046875</v>
      </c>
      <c r="AC327">
        <v>194.1005859375</v>
      </c>
      <c r="AD327">
        <v>1.266889810562134</v>
      </c>
      <c r="AE327">
        <v>27069</v>
      </c>
      <c r="AF327">
        <v>18447</v>
      </c>
      <c r="AG327">
        <v>18878</v>
      </c>
      <c r="AH327">
        <v>42522</v>
      </c>
      <c r="AI327">
        <v>62638</v>
      </c>
      <c r="AJ327">
        <v>62638</v>
      </c>
      <c r="AK327">
        <v>127</v>
      </c>
      <c r="AL327">
        <v>661</v>
      </c>
      <c r="AM327">
        <v>935</v>
      </c>
      <c r="AN327"/>
      <c r="AO327">
        <v>360251.3125</v>
      </c>
      <c r="AP327"/>
      <c r="AQ327"/>
      <c r="AR327"/>
      <c r="AS327"/>
      <c r="AT327"/>
      <c r="AU327"/>
      <c r="AV327"/>
      <c r="AW327"/>
      <c r="AX327"/>
      <c r="AY327"/>
      <c r="AZ327"/>
      <c r="BA327"/>
      <c r="BB327"/>
      <c r="BC327"/>
      <c r="BD327"/>
      <c r="BE327"/>
      <c r="BF327"/>
      <c r="BG327" t="s">
        <v>4198</v>
      </c>
      <c r="BH327" t="s">
        <v>5</v>
      </c>
      <c r="BI327" t="s">
        <v>1100</v>
      </c>
      <c r="BJ327"/>
      <c r="BK327" t="s">
        <v>5</v>
      </c>
      <c r="BL327" t="s">
        <v>1100</v>
      </c>
      <c r="BM327"/>
      <c r="BN327"/>
      <c r="BO327" t="s">
        <v>5</v>
      </c>
      <c r="BP327"/>
      <c r="BQ327"/>
      <c r="BR327"/>
      <c r="BS327"/>
      <c r="BT327" t="s">
        <v>6</v>
      </c>
      <c r="BU327"/>
      <c r="BV327"/>
      <c r="BW327"/>
      <c r="BX327"/>
      <c r="BY327" t="s">
        <v>6</v>
      </c>
      <c r="BZ327" t="s">
        <v>4213</v>
      </c>
      <c r="CA327"/>
    </row>
    <row r="328" spans="1:79" ht="15" x14ac:dyDescent="0.25">
      <c r="A328">
        <v>713</v>
      </c>
      <c r="B328" t="s">
        <v>4221</v>
      </c>
      <c r="C328" t="s">
        <v>28</v>
      </c>
      <c r="D328" t="s">
        <v>4222</v>
      </c>
      <c r="E328">
        <v>11</v>
      </c>
      <c r="F328" t="s">
        <v>4207</v>
      </c>
      <c r="G328" t="s">
        <v>4208</v>
      </c>
      <c r="H328" t="s">
        <v>4209</v>
      </c>
      <c r="I328"/>
      <c r="J328"/>
      <c r="K328" t="s">
        <v>4210</v>
      </c>
      <c r="L328" t="s">
        <v>4223</v>
      </c>
      <c r="M328">
        <v>6010.3671875</v>
      </c>
      <c r="N328" t="s">
        <v>6</v>
      </c>
      <c r="O328" t="s">
        <v>6</v>
      </c>
      <c r="P328" t="s">
        <v>5</v>
      </c>
      <c r="Q328" t="s">
        <v>5</v>
      </c>
      <c r="R328" t="s">
        <v>5</v>
      </c>
      <c r="S328" t="s">
        <v>4212</v>
      </c>
      <c r="T328" t="s">
        <v>4212</v>
      </c>
      <c r="U328" t="s">
        <v>5</v>
      </c>
      <c r="V328" t="s">
        <v>28</v>
      </c>
      <c r="W328">
        <v>9541000</v>
      </c>
      <c r="X328">
        <v>1000000</v>
      </c>
      <c r="Y328"/>
      <c r="Z328"/>
      <c r="AA328"/>
      <c r="AB328">
        <v>1166.19873046875</v>
      </c>
      <c r="AC328">
        <v>194.1005859375</v>
      </c>
      <c r="AD328">
        <v>1.266889810562134</v>
      </c>
      <c r="AE328">
        <v>27069</v>
      </c>
      <c r="AF328">
        <v>18447</v>
      </c>
      <c r="AG328">
        <v>18878</v>
      </c>
      <c r="AH328">
        <v>42522</v>
      </c>
      <c r="AI328">
        <v>62638</v>
      </c>
      <c r="AJ328">
        <v>62638</v>
      </c>
      <c r="AK328">
        <v>127</v>
      </c>
      <c r="AL328">
        <v>661</v>
      </c>
      <c r="AM328">
        <v>935</v>
      </c>
      <c r="AN328"/>
      <c r="AO328">
        <v>360251.3125</v>
      </c>
      <c r="AP328"/>
      <c r="AQ328"/>
      <c r="AR328"/>
      <c r="AS328"/>
      <c r="AT328"/>
      <c r="AU328"/>
      <c r="AV328"/>
      <c r="AW328"/>
      <c r="AX328"/>
      <c r="AY328"/>
      <c r="AZ328"/>
      <c r="BA328"/>
      <c r="BB328"/>
      <c r="BC328"/>
      <c r="BD328"/>
      <c r="BE328"/>
      <c r="BF328"/>
      <c r="BG328" t="s">
        <v>4224</v>
      </c>
      <c r="BH328" t="s">
        <v>5</v>
      </c>
      <c r="BI328" t="s">
        <v>1100</v>
      </c>
      <c r="BJ328"/>
      <c r="BK328" t="s">
        <v>5</v>
      </c>
      <c r="BL328" t="s">
        <v>1100</v>
      </c>
      <c r="BM328"/>
      <c r="BN328"/>
      <c r="BO328" t="s">
        <v>5</v>
      </c>
      <c r="BP328"/>
      <c r="BQ328"/>
      <c r="BR328"/>
      <c r="BS328"/>
      <c r="BT328" t="s">
        <v>6</v>
      </c>
      <c r="BU328"/>
      <c r="BV328"/>
      <c r="BW328"/>
      <c r="BX328"/>
      <c r="BY328" t="s">
        <v>6</v>
      </c>
      <c r="BZ328" t="s">
        <v>4213</v>
      </c>
      <c r="CA328"/>
    </row>
    <row r="329" spans="1:79" ht="15" x14ac:dyDescent="0.25">
      <c r="A329">
        <v>714</v>
      </c>
      <c r="B329" t="s">
        <v>4225</v>
      </c>
      <c r="C329" t="s">
        <v>85</v>
      </c>
      <c r="D329" t="s">
        <v>4226</v>
      </c>
      <c r="E329">
        <v>11</v>
      </c>
      <c r="F329" t="s">
        <v>4207</v>
      </c>
      <c r="G329" t="s">
        <v>4208</v>
      </c>
      <c r="H329" t="s">
        <v>4209</v>
      </c>
      <c r="I329"/>
      <c r="J329"/>
      <c r="K329" t="s">
        <v>4210</v>
      </c>
      <c r="L329" t="s">
        <v>4227</v>
      </c>
      <c r="M329">
        <v>6010.3671875</v>
      </c>
      <c r="N329" t="s">
        <v>6</v>
      </c>
      <c r="O329" t="s">
        <v>6</v>
      </c>
      <c r="P329" t="s">
        <v>5</v>
      </c>
      <c r="Q329" t="s">
        <v>5</v>
      </c>
      <c r="R329" t="s">
        <v>5</v>
      </c>
      <c r="S329" t="s">
        <v>4212</v>
      </c>
      <c r="T329" t="s">
        <v>4212</v>
      </c>
      <c r="U329" t="s">
        <v>5</v>
      </c>
      <c r="V329" t="s">
        <v>85</v>
      </c>
      <c r="W329">
        <v>21611000</v>
      </c>
      <c r="X329">
        <v>2000000</v>
      </c>
      <c r="Y329"/>
      <c r="Z329"/>
      <c r="AA329"/>
      <c r="AB329">
        <v>1166.19873046875</v>
      </c>
      <c r="AC329">
        <v>194.1005859375</v>
      </c>
      <c r="AD329">
        <v>1.266889810562134</v>
      </c>
      <c r="AE329">
        <v>27069</v>
      </c>
      <c r="AF329">
        <v>18447</v>
      </c>
      <c r="AG329">
        <v>18878</v>
      </c>
      <c r="AH329">
        <v>42522</v>
      </c>
      <c r="AI329">
        <v>62638</v>
      </c>
      <c r="AJ329">
        <v>62638</v>
      </c>
      <c r="AK329">
        <v>127</v>
      </c>
      <c r="AL329">
        <v>661</v>
      </c>
      <c r="AM329">
        <v>935</v>
      </c>
      <c r="AN329"/>
      <c r="AO329">
        <v>360251.3125</v>
      </c>
      <c r="AP329"/>
      <c r="AQ329"/>
      <c r="AR329"/>
      <c r="AS329"/>
      <c r="AT329"/>
      <c r="AU329"/>
      <c r="AV329"/>
      <c r="AW329"/>
      <c r="AX329"/>
      <c r="AY329"/>
      <c r="AZ329"/>
      <c r="BA329"/>
      <c r="BB329"/>
      <c r="BC329"/>
      <c r="BD329"/>
      <c r="BE329"/>
      <c r="BF329"/>
      <c r="BG329" t="s">
        <v>4228</v>
      </c>
      <c r="BH329" t="s">
        <v>5</v>
      </c>
      <c r="BI329" t="s">
        <v>1100</v>
      </c>
      <c r="BJ329"/>
      <c r="BK329" t="s">
        <v>5</v>
      </c>
      <c r="BL329" t="s">
        <v>1100</v>
      </c>
      <c r="BM329"/>
      <c r="BN329"/>
      <c r="BO329" t="s">
        <v>5</v>
      </c>
      <c r="BP329"/>
      <c r="BQ329"/>
      <c r="BR329"/>
      <c r="BS329"/>
      <c r="BT329" t="s">
        <v>6</v>
      </c>
      <c r="BU329"/>
      <c r="BV329"/>
      <c r="BW329"/>
      <c r="BX329"/>
      <c r="BY329" t="s">
        <v>6</v>
      </c>
      <c r="BZ329" t="s">
        <v>4213</v>
      </c>
      <c r="CA329"/>
    </row>
    <row r="330" spans="1:79" ht="15" x14ac:dyDescent="0.25">
      <c r="A330">
        <v>796</v>
      </c>
      <c r="B330" t="s">
        <v>4808</v>
      </c>
      <c r="C330" t="s">
        <v>4809</v>
      </c>
      <c r="D330" t="s">
        <v>4810</v>
      </c>
      <c r="E330">
        <v>15</v>
      </c>
      <c r="F330" t="s">
        <v>4811</v>
      </c>
      <c r="G330" t="s">
        <v>4812</v>
      </c>
      <c r="H330" t="s">
        <v>4813</v>
      </c>
      <c r="I330" t="s">
        <v>1691</v>
      </c>
      <c r="J330" t="s">
        <v>1691</v>
      </c>
      <c r="K330" t="s">
        <v>1691</v>
      </c>
      <c r="L330" t="s">
        <v>4814</v>
      </c>
      <c r="M330">
        <v>6.4510416984558114</v>
      </c>
      <c r="N330" t="s">
        <v>6</v>
      </c>
      <c r="O330" t="s">
        <v>5</v>
      </c>
      <c r="P330" t="s">
        <v>6</v>
      </c>
      <c r="Q330" t="s">
        <v>5</v>
      </c>
      <c r="R330" t="s">
        <v>5</v>
      </c>
      <c r="S330" t="s">
        <v>4815</v>
      </c>
      <c r="T330" t="s">
        <v>4815</v>
      </c>
      <c r="U330" t="s">
        <v>6</v>
      </c>
      <c r="V330" t="s">
        <v>28</v>
      </c>
      <c r="W330">
        <v>10000</v>
      </c>
      <c r="X330">
        <v>1000</v>
      </c>
      <c r="Y330" t="s">
        <v>6</v>
      </c>
      <c r="Z330" t="s">
        <v>4816</v>
      </c>
      <c r="AA330">
        <v>0</v>
      </c>
      <c r="AB330">
        <v>0</v>
      </c>
      <c r="AC330">
        <v>0</v>
      </c>
      <c r="AD330">
        <v>0</v>
      </c>
      <c r="AE330">
        <v>35</v>
      </c>
      <c r="AF330">
        <v>25</v>
      </c>
      <c r="AG330">
        <v>27</v>
      </c>
      <c r="AH330">
        <v>27</v>
      </c>
      <c r="AI330">
        <v>75</v>
      </c>
      <c r="AJ330">
        <v>102</v>
      </c>
      <c r="AK330">
        <v>0</v>
      </c>
      <c r="AL330">
        <v>0</v>
      </c>
      <c r="AM330">
        <v>5</v>
      </c>
      <c r="AN330">
        <v>0</v>
      </c>
      <c r="AO330">
        <v>0</v>
      </c>
      <c r="AP330">
        <v>0</v>
      </c>
      <c r="AQ330">
        <v>0</v>
      </c>
      <c r="AR330">
        <v>0</v>
      </c>
      <c r="AS330">
        <v>0</v>
      </c>
      <c r="AT330">
        <v>0</v>
      </c>
      <c r="AU330">
        <v>0</v>
      </c>
      <c r="AV330">
        <v>0</v>
      </c>
      <c r="AW330">
        <v>0</v>
      </c>
      <c r="AX330">
        <v>0</v>
      </c>
      <c r="AY330">
        <v>0</v>
      </c>
      <c r="AZ330">
        <v>0</v>
      </c>
      <c r="BA330">
        <v>0</v>
      </c>
      <c r="BB330">
        <v>0</v>
      </c>
      <c r="BC330">
        <v>0</v>
      </c>
      <c r="BD330">
        <v>0</v>
      </c>
      <c r="BE330">
        <v>0</v>
      </c>
      <c r="BF330">
        <v>0</v>
      </c>
      <c r="BG330" t="s">
        <v>1691</v>
      </c>
      <c r="BH330" t="s">
        <v>5</v>
      </c>
      <c r="BI330" t="s">
        <v>1691</v>
      </c>
      <c r="BJ330" t="s">
        <v>1691</v>
      </c>
      <c r="BK330" t="s">
        <v>5</v>
      </c>
      <c r="BL330" t="s">
        <v>1691</v>
      </c>
      <c r="BM330">
        <v>0</v>
      </c>
      <c r="BN330">
        <v>0</v>
      </c>
      <c r="BO330" t="s">
        <v>5</v>
      </c>
      <c r="BP330" t="s">
        <v>1691</v>
      </c>
      <c r="BQ330" t="s">
        <v>1691</v>
      </c>
      <c r="BR330" t="s">
        <v>1691</v>
      </c>
      <c r="BS330" t="s">
        <v>1691</v>
      </c>
      <c r="BT330" t="s">
        <v>5</v>
      </c>
      <c r="BU330" t="s">
        <v>1691</v>
      </c>
      <c r="BV330" t="s">
        <v>1691</v>
      </c>
      <c r="BW330" t="s">
        <v>1691</v>
      </c>
      <c r="BX330" t="s">
        <v>1691</v>
      </c>
      <c r="BY330" t="s">
        <v>6</v>
      </c>
      <c r="BZ330" t="s">
        <v>4817</v>
      </c>
      <c r="CA330"/>
    </row>
    <row r="331" spans="1:79" ht="15" x14ac:dyDescent="0.25">
      <c r="A331">
        <v>797</v>
      </c>
      <c r="B331" t="s">
        <v>4818</v>
      </c>
      <c r="C331" t="s">
        <v>4819</v>
      </c>
      <c r="D331" t="s">
        <v>4820</v>
      </c>
      <c r="E331">
        <v>15</v>
      </c>
      <c r="F331" t="s">
        <v>4811</v>
      </c>
      <c r="G331" t="s">
        <v>4812</v>
      </c>
      <c r="H331" t="s">
        <v>4813</v>
      </c>
      <c r="I331" t="s">
        <v>1691</v>
      </c>
      <c r="J331" t="s">
        <v>1691</v>
      </c>
      <c r="K331" t="s">
        <v>1691</v>
      </c>
      <c r="L331" t="s">
        <v>4821</v>
      </c>
      <c r="M331">
        <v>6.4510416984558114</v>
      </c>
      <c r="N331" t="s">
        <v>6</v>
      </c>
      <c r="O331" t="s">
        <v>5</v>
      </c>
      <c r="P331" t="s">
        <v>6</v>
      </c>
      <c r="Q331" t="s">
        <v>5</v>
      </c>
      <c r="R331" t="s">
        <v>5</v>
      </c>
      <c r="S331" t="s">
        <v>4815</v>
      </c>
      <c r="T331" t="s">
        <v>4815</v>
      </c>
      <c r="U331" t="s">
        <v>6</v>
      </c>
      <c r="V331" t="s">
        <v>50</v>
      </c>
      <c r="W331">
        <v>1000</v>
      </c>
      <c r="X331">
        <v>1000</v>
      </c>
      <c r="Y331" t="s">
        <v>6</v>
      </c>
      <c r="Z331" t="s">
        <v>4822</v>
      </c>
      <c r="AA331">
        <v>0</v>
      </c>
      <c r="AB331">
        <v>0</v>
      </c>
      <c r="AC331">
        <v>0</v>
      </c>
      <c r="AD331">
        <v>0</v>
      </c>
      <c r="AE331">
        <v>35</v>
      </c>
      <c r="AF331">
        <v>25</v>
      </c>
      <c r="AG331">
        <v>27</v>
      </c>
      <c r="AH331">
        <v>27</v>
      </c>
      <c r="AI331">
        <v>75</v>
      </c>
      <c r="AJ331">
        <v>102</v>
      </c>
      <c r="AK331">
        <v>0</v>
      </c>
      <c r="AL331">
        <v>0</v>
      </c>
      <c r="AM331">
        <v>5</v>
      </c>
      <c r="AN331">
        <v>0</v>
      </c>
      <c r="AO331">
        <v>0</v>
      </c>
      <c r="AP331">
        <v>0</v>
      </c>
      <c r="AQ331">
        <v>0</v>
      </c>
      <c r="AR331">
        <v>0</v>
      </c>
      <c r="AS331">
        <v>0</v>
      </c>
      <c r="AT331">
        <v>0</v>
      </c>
      <c r="AU331">
        <v>0</v>
      </c>
      <c r="AV331">
        <v>0</v>
      </c>
      <c r="AW331">
        <v>0</v>
      </c>
      <c r="AX331">
        <v>0</v>
      </c>
      <c r="AY331">
        <v>0</v>
      </c>
      <c r="AZ331">
        <v>0</v>
      </c>
      <c r="BA331">
        <v>0</v>
      </c>
      <c r="BB331">
        <v>0</v>
      </c>
      <c r="BC331">
        <v>0</v>
      </c>
      <c r="BD331">
        <v>0</v>
      </c>
      <c r="BE331">
        <v>0</v>
      </c>
      <c r="BF331">
        <v>0</v>
      </c>
      <c r="BG331" t="s">
        <v>1691</v>
      </c>
      <c r="BH331" t="s">
        <v>5</v>
      </c>
      <c r="BI331" t="s">
        <v>1691</v>
      </c>
      <c r="BJ331" t="s">
        <v>1691</v>
      </c>
      <c r="BK331" t="s">
        <v>5</v>
      </c>
      <c r="BL331" t="s">
        <v>1691</v>
      </c>
      <c r="BM331">
        <v>0</v>
      </c>
      <c r="BN331">
        <v>0</v>
      </c>
      <c r="BO331" t="s">
        <v>5</v>
      </c>
      <c r="BP331" t="s">
        <v>1691</v>
      </c>
      <c r="BQ331" t="s">
        <v>1691</v>
      </c>
      <c r="BR331" t="s">
        <v>1691</v>
      </c>
      <c r="BS331" t="s">
        <v>1691</v>
      </c>
      <c r="BT331" t="s">
        <v>5</v>
      </c>
      <c r="BU331" t="s">
        <v>1691</v>
      </c>
      <c r="BV331" t="s">
        <v>1691</v>
      </c>
      <c r="BW331" t="s">
        <v>1691</v>
      </c>
      <c r="BX331" t="s">
        <v>1691</v>
      </c>
      <c r="BY331" t="s">
        <v>6</v>
      </c>
      <c r="BZ331" t="s">
        <v>4817</v>
      </c>
      <c r="CA331"/>
    </row>
    <row r="332" spans="1:79" ht="15" x14ac:dyDescent="0.25">
      <c r="A332">
        <v>798</v>
      </c>
      <c r="B332" t="s">
        <v>4823</v>
      </c>
      <c r="C332" t="s">
        <v>4824</v>
      </c>
      <c r="D332" t="s">
        <v>4825</v>
      </c>
      <c r="E332">
        <v>15</v>
      </c>
      <c r="F332" t="s">
        <v>4811</v>
      </c>
      <c r="G332" t="s">
        <v>4812</v>
      </c>
      <c r="H332" t="s">
        <v>4813</v>
      </c>
      <c r="I332" t="s">
        <v>1691</v>
      </c>
      <c r="J332" t="s">
        <v>1691</v>
      </c>
      <c r="K332" t="s">
        <v>1691</v>
      </c>
      <c r="L332" t="s">
        <v>4826</v>
      </c>
      <c r="M332">
        <v>6.4510416984558114</v>
      </c>
      <c r="N332" t="s">
        <v>6</v>
      </c>
      <c r="O332" t="s">
        <v>5</v>
      </c>
      <c r="P332" t="s">
        <v>6</v>
      </c>
      <c r="Q332" t="s">
        <v>5</v>
      </c>
      <c r="R332" t="s">
        <v>5</v>
      </c>
      <c r="S332" t="s">
        <v>4815</v>
      </c>
      <c r="T332" t="s">
        <v>4815</v>
      </c>
      <c r="U332" t="s">
        <v>6</v>
      </c>
      <c r="V332" t="s">
        <v>50</v>
      </c>
      <c r="W332">
        <v>1000</v>
      </c>
      <c r="X332">
        <v>1000</v>
      </c>
      <c r="Y332" t="s">
        <v>6</v>
      </c>
      <c r="Z332" t="s">
        <v>4822</v>
      </c>
      <c r="AA332">
        <v>0</v>
      </c>
      <c r="AB332">
        <v>0</v>
      </c>
      <c r="AC332">
        <v>0</v>
      </c>
      <c r="AD332">
        <v>0</v>
      </c>
      <c r="AE332">
        <v>35</v>
      </c>
      <c r="AF332">
        <v>25</v>
      </c>
      <c r="AG332">
        <v>27</v>
      </c>
      <c r="AH332">
        <v>27</v>
      </c>
      <c r="AI332">
        <v>75</v>
      </c>
      <c r="AJ332">
        <v>102</v>
      </c>
      <c r="AK332">
        <v>0</v>
      </c>
      <c r="AL332">
        <v>0</v>
      </c>
      <c r="AM332">
        <v>5</v>
      </c>
      <c r="AN332">
        <v>0</v>
      </c>
      <c r="AO332">
        <v>0</v>
      </c>
      <c r="AP332">
        <v>0</v>
      </c>
      <c r="AQ332">
        <v>0</v>
      </c>
      <c r="AR332">
        <v>0</v>
      </c>
      <c r="AS332">
        <v>0</v>
      </c>
      <c r="AT332">
        <v>0</v>
      </c>
      <c r="AU332">
        <v>0</v>
      </c>
      <c r="AV332">
        <v>0</v>
      </c>
      <c r="AW332">
        <v>0</v>
      </c>
      <c r="AX332">
        <v>0</v>
      </c>
      <c r="AY332">
        <v>0</v>
      </c>
      <c r="AZ332">
        <v>0</v>
      </c>
      <c r="BA332">
        <v>0</v>
      </c>
      <c r="BB332">
        <v>0</v>
      </c>
      <c r="BC332">
        <v>0</v>
      </c>
      <c r="BD332">
        <v>0</v>
      </c>
      <c r="BE332">
        <v>0</v>
      </c>
      <c r="BF332">
        <v>0</v>
      </c>
      <c r="BG332" t="s">
        <v>1691</v>
      </c>
      <c r="BH332" t="s">
        <v>5</v>
      </c>
      <c r="BI332" t="s">
        <v>1691</v>
      </c>
      <c r="BJ332" t="s">
        <v>1691</v>
      </c>
      <c r="BK332" t="s">
        <v>5</v>
      </c>
      <c r="BL332" t="s">
        <v>1691</v>
      </c>
      <c r="BM332">
        <v>0</v>
      </c>
      <c r="BN332">
        <v>0</v>
      </c>
      <c r="BO332" t="s">
        <v>5</v>
      </c>
      <c r="BP332" t="s">
        <v>1691</v>
      </c>
      <c r="BQ332" t="s">
        <v>1691</v>
      </c>
      <c r="BR332" t="s">
        <v>1691</v>
      </c>
      <c r="BS332" t="s">
        <v>1691</v>
      </c>
      <c r="BT332" t="s">
        <v>5</v>
      </c>
      <c r="BU332" t="s">
        <v>1691</v>
      </c>
      <c r="BV332" t="s">
        <v>1691</v>
      </c>
      <c r="BW332" t="s">
        <v>1691</v>
      </c>
      <c r="BX332" t="s">
        <v>1691</v>
      </c>
      <c r="BY332" t="s">
        <v>6</v>
      </c>
      <c r="BZ332" t="s">
        <v>4817</v>
      </c>
      <c r="CA332"/>
    </row>
    <row r="333" spans="1:79" ht="15" x14ac:dyDescent="0.25">
      <c r="A333">
        <v>799</v>
      </c>
      <c r="B333" t="s">
        <v>4827</v>
      </c>
      <c r="C333" t="s">
        <v>4828</v>
      </c>
      <c r="D333" t="s">
        <v>4829</v>
      </c>
      <c r="E333">
        <v>15</v>
      </c>
      <c r="F333" t="s">
        <v>4811</v>
      </c>
      <c r="G333" t="s">
        <v>4812</v>
      </c>
      <c r="H333" t="s">
        <v>4813</v>
      </c>
      <c r="I333" t="s">
        <v>1691</v>
      </c>
      <c r="J333" t="s">
        <v>1691</v>
      </c>
      <c r="K333" t="s">
        <v>1691</v>
      </c>
      <c r="L333" t="s">
        <v>4830</v>
      </c>
      <c r="M333">
        <v>6.4510416984558114</v>
      </c>
      <c r="N333" t="s">
        <v>6</v>
      </c>
      <c r="O333" t="s">
        <v>5</v>
      </c>
      <c r="P333" t="s">
        <v>6</v>
      </c>
      <c r="Q333" t="s">
        <v>5</v>
      </c>
      <c r="R333" t="s">
        <v>5</v>
      </c>
      <c r="S333" t="s">
        <v>4815</v>
      </c>
      <c r="T333" t="s">
        <v>4815</v>
      </c>
      <c r="U333" t="s">
        <v>6</v>
      </c>
      <c r="V333" t="s">
        <v>50</v>
      </c>
      <c r="W333">
        <v>1000</v>
      </c>
      <c r="X333">
        <v>1000</v>
      </c>
      <c r="Y333" t="s">
        <v>6</v>
      </c>
      <c r="Z333" t="s">
        <v>4822</v>
      </c>
      <c r="AA333">
        <v>0</v>
      </c>
      <c r="AB333">
        <v>0</v>
      </c>
      <c r="AC333">
        <v>0</v>
      </c>
      <c r="AD333">
        <v>0</v>
      </c>
      <c r="AE333">
        <v>35</v>
      </c>
      <c r="AF333">
        <v>25</v>
      </c>
      <c r="AG333">
        <v>27</v>
      </c>
      <c r="AH333">
        <v>27</v>
      </c>
      <c r="AI333">
        <v>75</v>
      </c>
      <c r="AJ333">
        <v>102</v>
      </c>
      <c r="AK333">
        <v>0</v>
      </c>
      <c r="AL333">
        <v>0</v>
      </c>
      <c r="AM333">
        <v>5</v>
      </c>
      <c r="AN333">
        <v>0</v>
      </c>
      <c r="AO333">
        <v>0</v>
      </c>
      <c r="AP333">
        <v>0</v>
      </c>
      <c r="AQ333">
        <v>0</v>
      </c>
      <c r="AR333">
        <v>0</v>
      </c>
      <c r="AS333">
        <v>0</v>
      </c>
      <c r="AT333">
        <v>0</v>
      </c>
      <c r="AU333">
        <v>0</v>
      </c>
      <c r="AV333">
        <v>0</v>
      </c>
      <c r="AW333">
        <v>0</v>
      </c>
      <c r="AX333">
        <v>0</v>
      </c>
      <c r="AY333">
        <v>0</v>
      </c>
      <c r="AZ333">
        <v>0</v>
      </c>
      <c r="BA333">
        <v>0</v>
      </c>
      <c r="BB333">
        <v>0</v>
      </c>
      <c r="BC333">
        <v>0</v>
      </c>
      <c r="BD333">
        <v>0</v>
      </c>
      <c r="BE333">
        <v>0</v>
      </c>
      <c r="BF333">
        <v>0</v>
      </c>
      <c r="BG333" t="s">
        <v>1691</v>
      </c>
      <c r="BH333" t="s">
        <v>5</v>
      </c>
      <c r="BI333" t="s">
        <v>1691</v>
      </c>
      <c r="BJ333" t="s">
        <v>1691</v>
      </c>
      <c r="BK333" t="s">
        <v>5</v>
      </c>
      <c r="BL333" t="s">
        <v>1691</v>
      </c>
      <c r="BM333">
        <v>0</v>
      </c>
      <c r="BN333">
        <v>0</v>
      </c>
      <c r="BO333" t="s">
        <v>5</v>
      </c>
      <c r="BP333" t="s">
        <v>1691</v>
      </c>
      <c r="BQ333" t="s">
        <v>1691</v>
      </c>
      <c r="BR333" t="s">
        <v>1691</v>
      </c>
      <c r="BS333" t="s">
        <v>1691</v>
      </c>
      <c r="BT333" t="s">
        <v>5</v>
      </c>
      <c r="BU333" t="s">
        <v>1691</v>
      </c>
      <c r="BV333" t="s">
        <v>1691</v>
      </c>
      <c r="BW333" t="s">
        <v>1691</v>
      </c>
      <c r="BX333" t="s">
        <v>1691</v>
      </c>
      <c r="BY333" t="s">
        <v>6</v>
      </c>
      <c r="BZ333" t="s">
        <v>4817</v>
      </c>
      <c r="CA333"/>
    </row>
    <row r="334" spans="1:79" ht="15" x14ac:dyDescent="0.25">
      <c r="A334">
        <v>800</v>
      </c>
      <c r="B334" t="s">
        <v>4831</v>
      </c>
      <c r="C334" t="s">
        <v>4832</v>
      </c>
      <c r="D334" t="s">
        <v>4833</v>
      </c>
      <c r="E334">
        <v>15</v>
      </c>
      <c r="F334" t="s">
        <v>4811</v>
      </c>
      <c r="G334" t="s">
        <v>4834</v>
      </c>
      <c r="H334" t="s">
        <v>4813</v>
      </c>
      <c r="I334" t="s">
        <v>1691</v>
      </c>
      <c r="J334" t="s">
        <v>1691</v>
      </c>
      <c r="K334" t="s">
        <v>1691</v>
      </c>
      <c r="L334" t="s">
        <v>4826</v>
      </c>
      <c r="M334">
        <v>7.5350980758666992</v>
      </c>
      <c r="N334" t="s">
        <v>6</v>
      </c>
      <c r="O334" t="s">
        <v>5</v>
      </c>
      <c r="P334" t="s">
        <v>6</v>
      </c>
      <c r="Q334" t="s">
        <v>5</v>
      </c>
      <c r="R334" t="s">
        <v>5</v>
      </c>
      <c r="S334" t="s">
        <v>4835</v>
      </c>
      <c r="T334" t="s">
        <v>4835</v>
      </c>
      <c r="U334" t="s">
        <v>6</v>
      </c>
      <c r="V334" t="s">
        <v>50</v>
      </c>
      <c r="W334">
        <v>1000</v>
      </c>
      <c r="X334">
        <v>1000</v>
      </c>
      <c r="Y334" t="s">
        <v>6</v>
      </c>
      <c r="Z334" t="s">
        <v>4836</v>
      </c>
      <c r="AA334">
        <v>0</v>
      </c>
      <c r="AB334">
        <v>0</v>
      </c>
      <c r="AC334">
        <v>0</v>
      </c>
      <c r="AD334">
        <v>0</v>
      </c>
      <c r="AE334">
        <v>2756</v>
      </c>
      <c r="AF334">
        <v>2058</v>
      </c>
      <c r="AG334">
        <v>2203</v>
      </c>
      <c r="AH334">
        <v>5499</v>
      </c>
      <c r="AI334">
        <v>8247</v>
      </c>
      <c r="AJ334">
        <v>13746</v>
      </c>
      <c r="AK334">
        <v>4</v>
      </c>
      <c r="AL334">
        <v>0</v>
      </c>
      <c r="AM334">
        <v>127</v>
      </c>
      <c r="AN334">
        <v>0</v>
      </c>
      <c r="AO334">
        <v>0</v>
      </c>
      <c r="AP334">
        <v>0</v>
      </c>
      <c r="AQ334">
        <v>0</v>
      </c>
      <c r="AR334">
        <v>0</v>
      </c>
      <c r="AS334">
        <v>0</v>
      </c>
      <c r="AT334">
        <v>0</v>
      </c>
      <c r="AU334">
        <v>0</v>
      </c>
      <c r="AV334">
        <v>0</v>
      </c>
      <c r="AW334">
        <v>0</v>
      </c>
      <c r="AX334">
        <v>0</v>
      </c>
      <c r="AY334">
        <v>0</v>
      </c>
      <c r="AZ334">
        <v>0</v>
      </c>
      <c r="BA334">
        <v>0</v>
      </c>
      <c r="BB334">
        <v>0</v>
      </c>
      <c r="BC334">
        <v>0</v>
      </c>
      <c r="BD334">
        <v>0</v>
      </c>
      <c r="BE334">
        <v>0</v>
      </c>
      <c r="BF334">
        <v>0</v>
      </c>
      <c r="BG334" t="s">
        <v>1691</v>
      </c>
      <c r="BH334" t="s">
        <v>5</v>
      </c>
      <c r="BI334" t="s">
        <v>1691</v>
      </c>
      <c r="BJ334" t="s">
        <v>1691</v>
      </c>
      <c r="BK334" t="s">
        <v>5</v>
      </c>
      <c r="BL334" t="s">
        <v>1691</v>
      </c>
      <c r="BM334">
        <v>0</v>
      </c>
      <c r="BN334">
        <v>0</v>
      </c>
      <c r="BO334" t="s">
        <v>5</v>
      </c>
      <c r="BP334" t="s">
        <v>1691</v>
      </c>
      <c r="BQ334" t="s">
        <v>1691</v>
      </c>
      <c r="BR334" t="s">
        <v>1691</v>
      </c>
      <c r="BS334" t="s">
        <v>1691</v>
      </c>
      <c r="BT334" t="s">
        <v>5</v>
      </c>
      <c r="BU334" t="s">
        <v>1691</v>
      </c>
      <c r="BV334" t="s">
        <v>1691</v>
      </c>
      <c r="BW334" t="s">
        <v>1691</v>
      </c>
      <c r="BX334" t="s">
        <v>1691</v>
      </c>
      <c r="BY334" t="s">
        <v>6</v>
      </c>
      <c r="BZ334" t="s">
        <v>4817</v>
      </c>
      <c r="CA334"/>
    </row>
    <row r="335" spans="1:79" ht="15" x14ac:dyDescent="0.25">
      <c r="A335">
        <v>801</v>
      </c>
      <c r="B335" t="s">
        <v>4837</v>
      </c>
      <c r="C335" t="s">
        <v>4838</v>
      </c>
      <c r="D335" t="s">
        <v>4839</v>
      </c>
      <c r="E335">
        <v>15</v>
      </c>
      <c r="F335" t="s">
        <v>4811</v>
      </c>
      <c r="G335" t="s">
        <v>4834</v>
      </c>
      <c r="H335" t="s">
        <v>4813</v>
      </c>
      <c r="I335" t="s">
        <v>1691</v>
      </c>
      <c r="J335" t="s">
        <v>1691</v>
      </c>
      <c r="K335" t="s">
        <v>1691</v>
      </c>
      <c r="L335" t="s">
        <v>4840</v>
      </c>
      <c r="M335">
        <v>7.5350980758666992</v>
      </c>
      <c r="N335" t="s">
        <v>6</v>
      </c>
      <c r="O335" t="s">
        <v>5</v>
      </c>
      <c r="P335" t="s">
        <v>6</v>
      </c>
      <c r="Q335" t="s">
        <v>5</v>
      </c>
      <c r="R335" t="s">
        <v>5</v>
      </c>
      <c r="S335" t="s">
        <v>4835</v>
      </c>
      <c r="T335" t="s">
        <v>4835</v>
      </c>
      <c r="U335" t="s">
        <v>6</v>
      </c>
      <c r="V335" t="s">
        <v>28</v>
      </c>
      <c r="W335">
        <v>2000</v>
      </c>
      <c r="X335">
        <v>1000</v>
      </c>
      <c r="Y335" t="s">
        <v>6</v>
      </c>
      <c r="Z335" t="s">
        <v>4841</v>
      </c>
      <c r="AA335">
        <v>0</v>
      </c>
      <c r="AB335">
        <v>0</v>
      </c>
      <c r="AC335">
        <v>0</v>
      </c>
      <c r="AD335">
        <v>0</v>
      </c>
      <c r="AE335">
        <v>2756</v>
      </c>
      <c r="AF335">
        <v>2058</v>
      </c>
      <c r="AG335">
        <v>2203</v>
      </c>
      <c r="AH335">
        <v>5499</v>
      </c>
      <c r="AI335">
        <v>8247</v>
      </c>
      <c r="AJ335">
        <v>13746</v>
      </c>
      <c r="AK335">
        <v>4</v>
      </c>
      <c r="AL335">
        <v>0</v>
      </c>
      <c r="AM335">
        <v>127</v>
      </c>
      <c r="AN335">
        <v>0</v>
      </c>
      <c r="AO335">
        <v>0</v>
      </c>
      <c r="AP335">
        <v>0</v>
      </c>
      <c r="AQ335">
        <v>0</v>
      </c>
      <c r="AR335">
        <v>0</v>
      </c>
      <c r="AS335">
        <v>0</v>
      </c>
      <c r="AT335">
        <v>0</v>
      </c>
      <c r="AU335">
        <v>0</v>
      </c>
      <c r="AV335">
        <v>0</v>
      </c>
      <c r="AW335">
        <v>0</v>
      </c>
      <c r="AX335">
        <v>0</v>
      </c>
      <c r="AY335">
        <v>0</v>
      </c>
      <c r="AZ335">
        <v>0</v>
      </c>
      <c r="BA335">
        <v>0</v>
      </c>
      <c r="BB335">
        <v>0</v>
      </c>
      <c r="BC335">
        <v>0</v>
      </c>
      <c r="BD335">
        <v>0</v>
      </c>
      <c r="BE335">
        <v>0</v>
      </c>
      <c r="BF335">
        <v>0</v>
      </c>
      <c r="BG335" t="s">
        <v>1691</v>
      </c>
      <c r="BH335" t="s">
        <v>5</v>
      </c>
      <c r="BI335" t="s">
        <v>1691</v>
      </c>
      <c r="BJ335" t="s">
        <v>1691</v>
      </c>
      <c r="BK335" t="s">
        <v>5</v>
      </c>
      <c r="BL335" t="s">
        <v>1691</v>
      </c>
      <c r="BM335">
        <v>0</v>
      </c>
      <c r="BN335">
        <v>0</v>
      </c>
      <c r="BO335" t="s">
        <v>5</v>
      </c>
      <c r="BP335" t="s">
        <v>1691</v>
      </c>
      <c r="BQ335" t="s">
        <v>1691</v>
      </c>
      <c r="BR335" t="s">
        <v>1691</v>
      </c>
      <c r="BS335" t="s">
        <v>1691</v>
      </c>
      <c r="BT335" t="s">
        <v>5</v>
      </c>
      <c r="BU335" t="s">
        <v>1691</v>
      </c>
      <c r="BV335" t="s">
        <v>1691</v>
      </c>
      <c r="BW335" t="s">
        <v>1691</v>
      </c>
      <c r="BX335" t="s">
        <v>1691</v>
      </c>
      <c r="BY335" t="s">
        <v>6</v>
      </c>
      <c r="BZ335" t="s">
        <v>4817</v>
      </c>
      <c r="CA335"/>
    </row>
    <row r="336" spans="1:79" ht="15" x14ac:dyDescent="0.25">
      <c r="A336">
        <v>802</v>
      </c>
      <c r="B336" t="s">
        <v>4842</v>
      </c>
      <c r="C336" t="s">
        <v>4843</v>
      </c>
      <c r="D336" t="s">
        <v>4844</v>
      </c>
      <c r="E336">
        <v>15</v>
      </c>
      <c r="F336" t="s">
        <v>4811</v>
      </c>
      <c r="G336" t="s">
        <v>4834</v>
      </c>
      <c r="H336" t="s">
        <v>4813</v>
      </c>
      <c r="I336" t="s">
        <v>1691</v>
      </c>
      <c r="J336" t="s">
        <v>1691</v>
      </c>
      <c r="K336" t="s">
        <v>1691</v>
      </c>
      <c r="L336" t="s">
        <v>4826</v>
      </c>
      <c r="M336">
        <v>7.5350980758666992</v>
      </c>
      <c r="N336" t="s">
        <v>6</v>
      </c>
      <c r="O336" t="s">
        <v>5</v>
      </c>
      <c r="P336" t="s">
        <v>6</v>
      </c>
      <c r="Q336" t="s">
        <v>5</v>
      </c>
      <c r="R336" t="s">
        <v>5</v>
      </c>
      <c r="S336" t="s">
        <v>4835</v>
      </c>
      <c r="T336" t="s">
        <v>4835</v>
      </c>
      <c r="U336" t="s">
        <v>6</v>
      </c>
      <c r="V336" t="s">
        <v>28</v>
      </c>
      <c r="W336">
        <v>10000</v>
      </c>
      <c r="X336">
        <v>1000</v>
      </c>
      <c r="Y336" t="s">
        <v>6</v>
      </c>
      <c r="Z336" t="s">
        <v>4836</v>
      </c>
      <c r="AA336">
        <v>0</v>
      </c>
      <c r="AB336">
        <v>0</v>
      </c>
      <c r="AC336">
        <v>0</v>
      </c>
      <c r="AD336">
        <v>0</v>
      </c>
      <c r="AE336">
        <v>2756</v>
      </c>
      <c r="AF336">
        <v>2058</v>
      </c>
      <c r="AG336">
        <v>2203</v>
      </c>
      <c r="AH336">
        <v>5499</v>
      </c>
      <c r="AI336">
        <v>8247</v>
      </c>
      <c r="AJ336">
        <v>13746</v>
      </c>
      <c r="AK336">
        <v>4</v>
      </c>
      <c r="AL336">
        <v>0</v>
      </c>
      <c r="AM336">
        <v>127</v>
      </c>
      <c r="AN336">
        <v>0</v>
      </c>
      <c r="AO336">
        <v>0</v>
      </c>
      <c r="AP336">
        <v>0</v>
      </c>
      <c r="AQ336">
        <v>0</v>
      </c>
      <c r="AR336">
        <v>0</v>
      </c>
      <c r="AS336">
        <v>0</v>
      </c>
      <c r="AT336">
        <v>0</v>
      </c>
      <c r="AU336">
        <v>0</v>
      </c>
      <c r="AV336">
        <v>0</v>
      </c>
      <c r="AW336">
        <v>0</v>
      </c>
      <c r="AX336">
        <v>0</v>
      </c>
      <c r="AY336">
        <v>0</v>
      </c>
      <c r="AZ336">
        <v>0</v>
      </c>
      <c r="BA336">
        <v>0</v>
      </c>
      <c r="BB336">
        <v>0</v>
      </c>
      <c r="BC336">
        <v>0</v>
      </c>
      <c r="BD336">
        <v>0</v>
      </c>
      <c r="BE336">
        <v>0</v>
      </c>
      <c r="BF336">
        <v>0</v>
      </c>
      <c r="BG336" t="s">
        <v>1691</v>
      </c>
      <c r="BH336" t="s">
        <v>5</v>
      </c>
      <c r="BI336" t="s">
        <v>1691</v>
      </c>
      <c r="BJ336" t="s">
        <v>1691</v>
      </c>
      <c r="BK336" t="s">
        <v>5</v>
      </c>
      <c r="BL336" t="s">
        <v>1691</v>
      </c>
      <c r="BM336">
        <v>0</v>
      </c>
      <c r="BN336">
        <v>0</v>
      </c>
      <c r="BO336" t="s">
        <v>5</v>
      </c>
      <c r="BP336" t="s">
        <v>1691</v>
      </c>
      <c r="BQ336" t="s">
        <v>1691</v>
      </c>
      <c r="BR336" t="s">
        <v>1691</v>
      </c>
      <c r="BS336" t="s">
        <v>1691</v>
      </c>
      <c r="BT336" t="s">
        <v>5</v>
      </c>
      <c r="BU336" t="s">
        <v>1691</v>
      </c>
      <c r="BV336" t="s">
        <v>1691</v>
      </c>
      <c r="BW336" t="s">
        <v>1691</v>
      </c>
      <c r="BX336" t="s">
        <v>1691</v>
      </c>
      <c r="BY336" t="s">
        <v>6</v>
      </c>
      <c r="BZ336" t="s">
        <v>4817</v>
      </c>
      <c r="CA336"/>
    </row>
    <row r="337" spans="1:79" ht="15" x14ac:dyDescent="0.25">
      <c r="A337">
        <v>803</v>
      </c>
      <c r="B337" t="s">
        <v>4845</v>
      </c>
      <c r="C337" t="s">
        <v>4846</v>
      </c>
      <c r="D337" t="s">
        <v>4847</v>
      </c>
      <c r="E337">
        <v>15</v>
      </c>
      <c r="F337" t="s">
        <v>4811</v>
      </c>
      <c r="G337" t="s">
        <v>4812</v>
      </c>
      <c r="H337" t="s">
        <v>4813</v>
      </c>
      <c r="I337" t="s">
        <v>1691</v>
      </c>
      <c r="J337" t="s">
        <v>1691</v>
      </c>
      <c r="K337" t="s">
        <v>1691</v>
      </c>
      <c r="L337" t="s">
        <v>4826</v>
      </c>
      <c r="M337">
        <v>145.63172912597659</v>
      </c>
      <c r="N337" t="s">
        <v>6</v>
      </c>
      <c r="O337" t="s">
        <v>5</v>
      </c>
      <c r="P337" t="s">
        <v>6</v>
      </c>
      <c r="Q337" t="s">
        <v>5</v>
      </c>
      <c r="R337" t="s">
        <v>5</v>
      </c>
      <c r="S337" t="s">
        <v>4848</v>
      </c>
      <c r="T337" t="s">
        <v>4848</v>
      </c>
      <c r="U337" t="s">
        <v>6</v>
      </c>
      <c r="V337" t="s">
        <v>50</v>
      </c>
      <c r="W337">
        <v>20000</v>
      </c>
      <c r="X337">
        <v>1000</v>
      </c>
      <c r="Y337" t="s">
        <v>6</v>
      </c>
      <c r="Z337" t="s">
        <v>4849</v>
      </c>
      <c r="AA337">
        <v>0</v>
      </c>
      <c r="AB337">
        <v>0</v>
      </c>
      <c r="AC337">
        <v>0</v>
      </c>
      <c r="AD337">
        <v>0</v>
      </c>
      <c r="AE337">
        <v>8150</v>
      </c>
      <c r="AF337">
        <v>22688</v>
      </c>
      <c r="AG337">
        <v>7064</v>
      </c>
      <c r="AH337">
        <v>35414</v>
      </c>
      <c r="AI337">
        <v>27077</v>
      </c>
      <c r="AJ337">
        <v>62491</v>
      </c>
      <c r="AK337">
        <v>12</v>
      </c>
      <c r="AL337">
        <v>0</v>
      </c>
      <c r="AM337">
        <v>391</v>
      </c>
      <c r="AN337">
        <v>0</v>
      </c>
      <c r="AO337">
        <v>0</v>
      </c>
      <c r="AP337">
        <v>0</v>
      </c>
      <c r="AQ337">
        <v>0</v>
      </c>
      <c r="AR337">
        <v>0</v>
      </c>
      <c r="AS337">
        <v>0</v>
      </c>
      <c r="AT337">
        <v>0</v>
      </c>
      <c r="AU337">
        <v>0</v>
      </c>
      <c r="AV337">
        <v>0</v>
      </c>
      <c r="AW337">
        <v>0</v>
      </c>
      <c r="AX337">
        <v>0</v>
      </c>
      <c r="AY337">
        <v>0</v>
      </c>
      <c r="AZ337">
        <v>0</v>
      </c>
      <c r="BA337">
        <v>0</v>
      </c>
      <c r="BB337">
        <v>0</v>
      </c>
      <c r="BC337">
        <v>0</v>
      </c>
      <c r="BD337">
        <v>0</v>
      </c>
      <c r="BE337">
        <v>0</v>
      </c>
      <c r="BF337">
        <v>0</v>
      </c>
      <c r="BG337" t="s">
        <v>1691</v>
      </c>
      <c r="BH337" t="s">
        <v>5</v>
      </c>
      <c r="BI337" t="s">
        <v>1691</v>
      </c>
      <c r="BJ337" t="s">
        <v>1691</v>
      </c>
      <c r="BK337" t="s">
        <v>5</v>
      </c>
      <c r="BL337" t="s">
        <v>1691</v>
      </c>
      <c r="BM337">
        <v>0</v>
      </c>
      <c r="BN337">
        <v>0</v>
      </c>
      <c r="BO337" t="s">
        <v>5</v>
      </c>
      <c r="BP337" t="s">
        <v>1691</v>
      </c>
      <c r="BQ337" t="s">
        <v>1691</v>
      </c>
      <c r="BR337" t="s">
        <v>1691</v>
      </c>
      <c r="BS337" t="s">
        <v>1691</v>
      </c>
      <c r="BT337" t="s">
        <v>5</v>
      </c>
      <c r="BU337" t="s">
        <v>1691</v>
      </c>
      <c r="BV337" t="s">
        <v>1691</v>
      </c>
      <c r="BW337" t="s">
        <v>1691</v>
      </c>
      <c r="BX337" t="s">
        <v>1691</v>
      </c>
      <c r="BY337" t="s">
        <v>6</v>
      </c>
      <c r="BZ337" t="s">
        <v>4817</v>
      </c>
      <c r="CA337"/>
    </row>
    <row r="338" spans="1:79" ht="15" x14ac:dyDescent="0.25">
      <c r="A338">
        <v>804</v>
      </c>
      <c r="B338" t="s">
        <v>4850</v>
      </c>
      <c r="C338" t="s">
        <v>4851</v>
      </c>
      <c r="D338" t="s">
        <v>4852</v>
      </c>
      <c r="E338">
        <v>15</v>
      </c>
      <c r="F338" t="s">
        <v>4811</v>
      </c>
      <c r="G338" t="s">
        <v>4812</v>
      </c>
      <c r="H338" t="s">
        <v>4813</v>
      </c>
      <c r="I338" t="s">
        <v>1691</v>
      </c>
      <c r="J338" t="s">
        <v>1691</v>
      </c>
      <c r="K338" t="s">
        <v>1691</v>
      </c>
      <c r="L338" t="s">
        <v>4853</v>
      </c>
      <c r="M338">
        <v>145.63172912597659</v>
      </c>
      <c r="N338" t="s">
        <v>6</v>
      </c>
      <c r="O338" t="s">
        <v>5</v>
      </c>
      <c r="P338" t="s">
        <v>6</v>
      </c>
      <c r="Q338" t="s">
        <v>5</v>
      </c>
      <c r="R338" t="s">
        <v>5</v>
      </c>
      <c r="S338" t="s">
        <v>4848</v>
      </c>
      <c r="T338" t="s">
        <v>4848</v>
      </c>
      <c r="U338" t="s">
        <v>6</v>
      </c>
      <c r="V338" t="s">
        <v>50</v>
      </c>
      <c r="W338">
        <v>100000</v>
      </c>
      <c r="X338">
        <v>1000</v>
      </c>
      <c r="Y338" t="s">
        <v>6</v>
      </c>
      <c r="Z338" t="s">
        <v>4854</v>
      </c>
      <c r="AA338">
        <v>0</v>
      </c>
      <c r="AB338">
        <v>0</v>
      </c>
      <c r="AC338">
        <v>0</v>
      </c>
      <c r="AD338">
        <v>0</v>
      </c>
      <c r="AE338">
        <v>8150</v>
      </c>
      <c r="AF338">
        <v>22688</v>
      </c>
      <c r="AG338">
        <v>7064</v>
      </c>
      <c r="AH338">
        <v>35414</v>
      </c>
      <c r="AI338">
        <v>27077</v>
      </c>
      <c r="AJ338">
        <v>62491</v>
      </c>
      <c r="AK338">
        <v>12</v>
      </c>
      <c r="AL338">
        <v>0</v>
      </c>
      <c r="AM338">
        <v>391</v>
      </c>
      <c r="AN338">
        <v>0</v>
      </c>
      <c r="AO338">
        <v>0</v>
      </c>
      <c r="AP338">
        <v>0</v>
      </c>
      <c r="AQ338">
        <v>0</v>
      </c>
      <c r="AR338">
        <v>0</v>
      </c>
      <c r="AS338">
        <v>0</v>
      </c>
      <c r="AT338">
        <v>0</v>
      </c>
      <c r="AU338">
        <v>0</v>
      </c>
      <c r="AV338">
        <v>0</v>
      </c>
      <c r="AW338">
        <v>0</v>
      </c>
      <c r="AX338">
        <v>0</v>
      </c>
      <c r="AY338">
        <v>0</v>
      </c>
      <c r="AZ338">
        <v>0</v>
      </c>
      <c r="BA338">
        <v>0</v>
      </c>
      <c r="BB338">
        <v>0</v>
      </c>
      <c r="BC338">
        <v>0</v>
      </c>
      <c r="BD338">
        <v>0</v>
      </c>
      <c r="BE338">
        <v>0</v>
      </c>
      <c r="BF338">
        <v>0</v>
      </c>
      <c r="BG338" t="s">
        <v>1691</v>
      </c>
      <c r="BH338" t="s">
        <v>5</v>
      </c>
      <c r="BI338" t="s">
        <v>1691</v>
      </c>
      <c r="BJ338" t="s">
        <v>1691</v>
      </c>
      <c r="BK338" t="s">
        <v>5</v>
      </c>
      <c r="BL338" t="s">
        <v>1691</v>
      </c>
      <c r="BM338">
        <v>0</v>
      </c>
      <c r="BN338">
        <v>0</v>
      </c>
      <c r="BO338" t="s">
        <v>5</v>
      </c>
      <c r="BP338" t="s">
        <v>1691</v>
      </c>
      <c r="BQ338" t="s">
        <v>1691</v>
      </c>
      <c r="BR338" t="s">
        <v>1691</v>
      </c>
      <c r="BS338" t="s">
        <v>1691</v>
      </c>
      <c r="BT338" t="s">
        <v>5</v>
      </c>
      <c r="BU338" t="s">
        <v>1691</v>
      </c>
      <c r="BV338" t="s">
        <v>1691</v>
      </c>
      <c r="BW338" t="s">
        <v>1691</v>
      </c>
      <c r="BX338" t="s">
        <v>1691</v>
      </c>
      <c r="BY338" t="s">
        <v>6</v>
      </c>
      <c r="BZ338" t="s">
        <v>4817</v>
      </c>
      <c r="CA338"/>
    </row>
    <row r="339" spans="1:79" ht="15" x14ac:dyDescent="0.25">
      <c r="A339">
        <v>805</v>
      </c>
      <c r="B339" t="s">
        <v>4855</v>
      </c>
      <c r="C339" t="s">
        <v>4856</v>
      </c>
      <c r="D339" t="s">
        <v>4857</v>
      </c>
      <c r="E339">
        <v>15</v>
      </c>
      <c r="F339" t="s">
        <v>4811</v>
      </c>
      <c r="G339" t="s">
        <v>4834</v>
      </c>
      <c r="H339" t="s">
        <v>4813</v>
      </c>
      <c r="I339" t="s">
        <v>1691</v>
      </c>
      <c r="J339" t="s">
        <v>1691</v>
      </c>
      <c r="K339" t="s">
        <v>1691</v>
      </c>
      <c r="L339" t="s">
        <v>4830</v>
      </c>
      <c r="M339">
        <v>1.038346529006958</v>
      </c>
      <c r="N339" t="s">
        <v>6</v>
      </c>
      <c r="O339" t="s">
        <v>5</v>
      </c>
      <c r="P339" t="s">
        <v>6</v>
      </c>
      <c r="Q339" t="s">
        <v>5</v>
      </c>
      <c r="R339" t="s">
        <v>5</v>
      </c>
      <c r="S339" t="s">
        <v>4858</v>
      </c>
      <c r="T339" t="s">
        <v>4858</v>
      </c>
      <c r="U339" t="s">
        <v>6</v>
      </c>
      <c r="V339" t="s">
        <v>50</v>
      </c>
      <c r="W339">
        <v>5000</v>
      </c>
      <c r="X339">
        <v>1000</v>
      </c>
      <c r="Y339" t="s">
        <v>6</v>
      </c>
      <c r="Z339" t="s">
        <v>4859</v>
      </c>
      <c r="AA339">
        <v>0</v>
      </c>
      <c r="AB339">
        <v>0</v>
      </c>
      <c r="AC339">
        <v>0</v>
      </c>
      <c r="AD339">
        <v>0</v>
      </c>
      <c r="AE339">
        <v>218</v>
      </c>
      <c r="AF339">
        <v>704</v>
      </c>
      <c r="AG339">
        <v>186</v>
      </c>
      <c r="AH339">
        <v>358</v>
      </c>
      <c r="AI339">
        <v>646</v>
      </c>
      <c r="AJ339">
        <v>1004</v>
      </c>
      <c r="AK339">
        <v>0</v>
      </c>
      <c r="AL339">
        <v>0</v>
      </c>
      <c r="AM339">
        <v>13</v>
      </c>
      <c r="AN339">
        <v>0</v>
      </c>
      <c r="AO339">
        <v>0</v>
      </c>
      <c r="AP339">
        <v>0</v>
      </c>
      <c r="AQ339">
        <v>0</v>
      </c>
      <c r="AR339">
        <v>0</v>
      </c>
      <c r="AS339">
        <v>0</v>
      </c>
      <c r="AT339">
        <v>0</v>
      </c>
      <c r="AU339">
        <v>0</v>
      </c>
      <c r="AV339">
        <v>0</v>
      </c>
      <c r="AW339">
        <v>0</v>
      </c>
      <c r="AX339">
        <v>0</v>
      </c>
      <c r="AY339">
        <v>0</v>
      </c>
      <c r="AZ339">
        <v>0</v>
      </c>
      <c r="BA339">
        <v>0</v>
      </c>
      <c r="BB339">
        <v>0</v>
      </c>
      <c r="BC339">
        <v>0</v>
      </c>
      <c r="BD339">
        <v>0</v>
      </c>
      <c r="BE339">
        <v>0</v>
      </c>
      <c r="BF339">
        <v>0</v>
      </c>
      <c r="BG339" t="s">
        <v>1691</v>
      </c>
      <c r="BH339" t="s">
        <v>5</v>
      </c>
      <c r="BI339" t="s">
        <v>1691</v>
      </c>
      <c r="BJ339" t="s">
        <v>1691</v>
      </c>
      <c r="BK339" t="s">
        <v>5</v>
      </c>
      <c r="BL339" t="s">
        <v>1691</v>
      </c>
      <c r="BM339">
        <v>0</v>
      </c>
      <c r="BN339">
        <v>0</v>
      </c>
      <c r="BO339" t="s">
        <v>5</v>
      </c>
      <c r="BP339" t="s">
        <v>1691</v>
      </c>
      <c r="BQ339" t="s">
        <v>1691</v>
      </c>
      <c r="BR339" t="s">
        <v>1691</v>
      </c>
      <c r="BS339" t="s">
        <v>1691</v>
      </c>
      <c r="BT339" t="s">
        <v>5</v>
      </c>
      <c r="BU339" t="s">
        <v>1691</v>
      </c>
      <c r="BV339" t="s">
        <v>1691</v>
      </c>
      <c r="BW339" t="s">
        <v>1691</v>
      </c>
      <c r="BX339" t="s">
        <v>1691</v>
      </c>
      <c r="BY339" t="s">
        <v>6</v>
      </c>
      <c r="BZ339" t="s">
        <v>4817</v>
      </c>
      <c r="CA339"/>
    </row>
    <row r="340" spans="1:79" ht="15" x14ac:dyDescent="0.25">
      <c r="A340">
        <v>806</v>
      </c>
      <c r="B340" t="s">
        <v>4860</v>
      </c>
      <c r="C340" t="s">
        <v>4861</v>
      </c>
      <c r="D340" t="s">
        <v>4839</v>
      </c>
      <c r="E340">
        <v>15</v>
      </c>
      <c r="F340" t="s">
        <v>4811</v>
      </c>
      <c r="G340" t="s">
        <v>4834</v>
      </c>
      <c r="H340" t="s">
        <v>4813</v>
      </c>
      <c r="I340" t="s">
        <v>1691</v>
      </c>
      <c r="J340" t="s">
        <v>1691</v>
      </c>
      <c r="K340" t="s">
        <v>1691</v>
      </c>
      <c r="L340" t="s">
        <v>4840</v>
      </c>
      <c r="M340">
        <v>1.038346529006958</v>
      </c>
      <c r="N340" t="s">
        <v>6</v>
      </c>
      <c r="O340" t="s">
        <v>5</v>
      </c>
      <c r="P340" t="s">
        <v>6</v>
      </c>
      <c r="Q340" t="s">
        <v>5</v>
      </c>
      <c r="R340" t="s">
        <v>5</v>
      </c>
      <c r="S340" t="s">
        <v>4858</v>
      </c>
      <c r="T340" t="s">
        <v>4858</v>
      </c>
      <c r="U340" t="s">
        <v>6</v>
      </c>
      <c r="V340" t="s">
        <v>28</v>
      </c>
      <c r="W340">
        <v>2000</v>
      </c>
      <c r="X340">
        <v>1000</v>
      </c>
      <c r="Y340" t="s">
        <v>6</v>
      </c>
      <c r="Z340" t="s">
        <v>4841</v>
      </c>
      <c r="AA340">
        <v>0</v>
      </c>
      <c r="AB340">
        <v>0</v>
      </c>
      <c r="AC340">
        <v>0</v>
      </c>
      <c r="AD340">
        <v>0</v>
      </c>
      <c r="AE340">
        <v>218</v>
      </c>
      <c r="AF340">
        <v>704</v>
      </c>
      <c r="AG340">
        <v>186</v>
      </c>
      <c r="AH340">
        <v>358</v>
      </c>
      <c r="AI340">
        <v>646</v>
      </c>
      <c r="AJ340">
        <v>1004</v>
      </c>
      <c r="AK340">
        <v>0</v>
      </c>
      <c r="AL340">
        <v>0</v>
      </c>
      <c r="AM340">
        <v>13</v>
      </c>
      <c r="AN340">
        <v>0</v>
      </c>
      <c r="AO340">
        <v>0</v>
      </c>
      <c r="AP340">
        <v>0</v>
      </c>
      <c r="AQ340">
        <v>0</v>
      </c>
      <c r="AR340">
        <v>0</v>
      </c>
      <c r="AS340">
        <v>0</v>
      </c>
      <c r="AT340">
        <v>0</v>
      </c>
      <c r="AU340">
        <v>0</v>
      </c>
      <c r="AV340">
        <v>0</v>
      </c>
      <c r="AW340">
        <v>0</v>
      </c>
      <c r="AX340">
        <v>0</v>
      </c>
      <c r="AY340">
        <v>0</v>
      </c>
      <c r="AZ340">
        <v>0</v>
      </c>
      <c r="BA340">
        <v>0</v>
      </c>
      <c r="BB340">
        <v>0</v>
      </c>
      <c r="BC340">
        <v>0</v>
      </c>
      <c r="BD340">
        <v>0</v>
      </c>
      <c r="BE340">
        <v>0</v>
      </c>
      <c r="BF340">
        <v>0</v>
      </c>
      <c r="BG340" t="s">
        <v>1691</v>
      </c>
      <c r="BH340" t="s">
        <v>5</v>
      </c>
      <c r="BI340" t="s">
        <v>1691</v>
      </c>
      <c r="BJ340" t="s">
        <v>1691</v>
      </c>
      <c r="BK340" t="s">
        <v>5</v>
      </c>
      <c r="BL340" t="s">
        <v>1691</v>
      </c>
      <c r="BM340">
        <v>0</v>
      </c>
      <c r="BN340">
        <v>0</v>
      </c>
      <c r="BO340" t="s">
        <v>5</v>
      </c>
      <c r="BP340" t="s">
        <v>1691</v>
      </c>
      <c r="BQ340" t="s">
        <v>1691</v>
      </c>
      <c r="BR340" t="s">
        <v>1691</v>
      </c>
      <c r="BS340" t="s">
        <v>1691</v>
      </c>
      <c r="BT340" t="s">
        <v>5</v>
      </c>
      <c r="BU340" t="s">
        <v>1691</v>
      </c>
      <c r="BV340" t="s">
        <v>1691</v>
      </c>
      <c r="BW340" t="s">
        <v>1691</v>
      </c>
      <c r="BX340" t="s">
        <v>1691</v>
      </c>
      <c r="BY340" t="s">
        <v>6</v>
      </c>
      <c r="BZ340" t="s">
        <v>4817</v>
      </c>
      <c r="CA340"/>
    </row>
    <row r="341" spans="1:79" ht="15" x14ac:dyDescent="0.25">
      <c r="A341">
        <v>807</v>
      </c>
      <c r="B341" t="s">
        <v>4862</v>
      </c>
      <c r="C341" t="s">
        <v>4863</v>
      </c>
      <c r="D341" t="s">
        <v>4864</v>
      </c>
      <c r="E341">
        <v>15</v>
      </c>
      <c r="F341" t="s">
        <v>4811</v>
      </c>
      <c r="G341" t="s">
        <v>4834</v>
      </c>
      <c r="H341" t="s">
        <v>4813</v>
      </c>
      <c r="I341" t="s">
        <v>1691</v>
      </c>
      <c r="J341" t="s">
        <v>1691</v>
      </c>
      <c r="K341" t="s">
        <v>1691</v>
      </c>
      <c r="L341" t="s">
        <v>4865</v>
      </c>
      <c r="M341">
        <v>1.038346529006958</v>
      </c>
      <c r="N341" t="s">
        <v>6</v>
      </c>
      <c r="O341" t="s">
        <v>5</v>
      </c>
      <c r="P341" t="s">
        <v>6</v>
      </c>
      <c r="Q341" t="s">
        <v>5</v>
      </c>
      <c r="R341" t="s">
        <v>5</v>
      </c>
      <c r="S341" t="s">
        <v>4858</v>
      </c>
      <c r="T341" t="s">
        <v>4858</v>
      </c>
      <c r="U341" t="s">
        <v>6</v>
      </c>
      <c r="V341" t="s">
        <v>28</v>
      </c>
      <c r="W341">
        <v>25000</v>
      </c>
      <c r="X341">
        <v>1000</v>
      </c>
      <c r="Y341" t="s">
        <v>6</v>
      </c>
      <c r="Z341" t="s">
        <v>4841</v>
      </c>
      <c r="AA341">
        <v>0</v>
      </c>
      <c r="AB341">
        <v>0</v>
      </c>
      <c r="AC341">
        <v>0</v>
      </c>
      <c r="AD341">
        <v>0</v>
      </c>
      <c r="AE341">
        <v>218</v>
      </c>
      <c r="AF341">
        <v>704</v>
      </c>
      <c r="AG341">
        <v>186</v>
      </c>
      <c r="AH341">
        <v>358</v>
      </c>
      <c r="AI341">
        <v>646</v>
      </c>
      <c r="AJ341">
        <v>1004</v>
      </c>
      <c r="AK341">
        <v>0</v>
      </c>
      <c r="AL341">
        <v>0</v>
      </c>
      <c r="AM341">
        <v>13</v>
      </c>
      <c r="AN341">
        <v>0</v>
      </c>
      <c r="AO341">
        <v>0</v>
      </c>
      <c r="AP341">
        <v>0</v>
      </c>
      <c r="AQ341">
        <v>0</v>
      </c>
      <c r="AR341">
        <v>0</v>
      </c>
      <c r="AS341">
        <v>0</v>
      </c>
      <c r="AT341">
        <v>0</v>
      </c>
      <c r="AU341">
        <v>0</v>
      </c>
      <c r="AV341">
        <v>0</v>
      </c>
      <c r="AW341">
        <v>0</v>
      </c>
      <c r="AX341">
        <v>0</v>
      </c>
      <c r="AY341">
        <v>0</v>
      </c>
      <c r="AZ341">
        <v>0</v>
      </c>
      <c r="BA341">
        <v>0</v>
      </c>
      <c r="BB341">
        <v>0</v>
      </c>
      <c r="BC341">
        <v>0</v>
      </c>
      <c r="BD341">
        <v>0</v>
      </c>
      <c r="BE341">
        <v>0</v>
      </c>
      <c r="BF341">
        <v>0</v>
      </c>
      <c r="BG341" t="s">
        <v>1691</v>
      </c>
      <c r="BH341" t="s">
        <v>5</v>
      </c>
      <c r="BI341" t="s">
        <v>1691</v>
      </c>
      <c r="BJ341" t="s">
        <v>1691</v>
      </c>
      <c r="BK341" t="s">
        <v>5</v>
      </c>
      <c r="BL341" t="s">
        <v>1691</v>
      </c>
      <c r="BM341">
        <v>0</v>
      </c>
      <c r="BN341">
        <v>0</v>
      </c>
      <c r="BO341" t="s">
        <v>5</v>
      </c>
      <c r="BP341" t="s">
        <v>1691</v>
      </c>
      <c r="BQ341" t="s">
        <v>1691</v>
      </c>
      <c r="BR341" t="s">
        <v>1691</v>
      </c>
      <c r="BS341" t="s">
        <v>1691</v>
      </c>
      <c r="BT341" t="s">
        <v>5</v>
      </c>
      <c r="BU341" t="s">
        <v>1691</v>
      </c>
      <c r="BV341" t="s">
        <v>1691</v>
      </c>
      <c r="BW341" t="s">
        <v>1691</v>
      </c>
      <c r="BX341" t="s">
        <v>1691</v>
      </c>
      <c r="BY341" t="s">
        <v>6</v>
      </c>
      <c r="BZ341" t="s">
        <v>4817</v>
      </c>
      <c r="CA341"/>
    </row>
    <row r="342" spans="1:79" ht="15" x14ac:dyDescent="0.25">
      <c r="A342">
        <v>808</v>
      </c>
      <c r="B342" t="s">
        <v>4866</v>
      </c>
      <c r="C342" t="s">
        <v>4867</v>
      </c>
      <c r="D342" t="s">
        <v>4868</v>
      </c>
      <c r="E342">
        <v>15</v>
      </c>
      <c r="F342" t="s">
        <v>4811</v>
      </c>
      <c r="G342" t="s">
        <v>4834</v>
      </c>
      <c r="H342" t="s">
        <v>4813</v>
      </c>
      <c r="I342" t="s">
        <v>1691</v>
      </c>
      <c r="J342" t="s">
        <v>1691</v>
      </c>
      <c r="K342" t="s">
        <v>1691</v>
      </c>
      <c r="L342" t="s">
        <v>4840</v>
      </c>
      <c r="M342">
        <v>44.921295166015618</v>
      </c>
      <c r="N342" t="s">
        <v>6</v>
      </c>
      <c r="O342" t="s">
        <v>5</v>
      </c>
      <c r="P342" t="s">
        <v>6</v>
      </c>
      <c r="Q342" t="s">
        <v>5</v>
      </c>
      <c r="R342" t="s">
        <v>5</v>
      </c>
      <c r="S342" t="s">
        <v>4869</v>
      </c>
      <c r="T342" t="s">
        <v>4869</v>
      </c>
      <c r="U342" t="s">
        <v>6</v>
      </c>
      <c r="V342" t="s">
        <v>28</v>
      </c>
      <c r="W342">
        <v>250000</v>
      </c>
      <c r="X342">
        <v>1000</v>
      </c>
      <c r="Y342" t="s">
        <v>6</v>
      </c>
      <c r="Z342" t="s">
        <v>4870</v>
      </c>
      <c r="AA342">
        <v>0</v>
      </c>
      <c r="AB342">
        <v>0</v>
      </c>
      <c r="AC342">
        <v>0</v>
      </c>
      <c r="AD342">
        <v>0</v>
      </c>
      <c r="AE342">
        <v>9111</v>
      </c>
      <c r="AF342">
        <v>8008</v>
      </c>
      <c r="AG342">
        <v>7818</v>
      </c>
      <c r="AH342">
        <v>46937</v>
      </c>
      <c r="AI342">
        <v>36478</v>
      </c>
      <c r="AJ342">
        <v>83415</v>
      </c>
      <c r="AK342">
        <v>15</v>
      </c>
      <c r="AL342">
        <v>1</v>
      </c>
      <c r="AM342">
        <v>377</v>
      </c>
      <c r="AN342">
        <v>0</v>
      </c>
      <c r="AO342">
        <v>0</v>
      </c>
      <c r="AP342">
        <v>0</v>
      </c>
      <c r="AQ342">
        <v>0</v>
      </c>
      <c r="AR342">
        <v>0</v>
      </c>
      <c r="AS342">
        <v>0</v>
      </c>
      <c r="AT342">
        <v>0</v>
      </c>
      <c r="AU342">
        <v>0</v>
      </c>
      <c r="AV342">
        <v>0</v>
      </c>
      <c r="AW342">
        <v>0</v>
      </c>
      <c r="AX342">
        <v>0</v>
      </c>
      <c r="AY342">
        <v>0</v>
      </c>
      <c r="AZ342">
        <v>0</v>
      </c>
      <c r="BA342">
        <v>0</v>
      </c>
      <c r="BB342">
        <v>0</v>
      </c>
      <c r="BC342">
        <v>0</v>
      </c>
      <c r="BD342">
        <v>0</v>
      </c>
      <c r="BE342">
        <v>0</v>
      </c>
      <c r="BF342">
        <v>0</v>
      </c>
      <c r="BG342" t="s">
        <v>1691</v>
      </c>
      <c r="BH342" t="s">
        <v>5</v>
      </c>
      <c r="BI342" t="s">
        <v>1691</v>
      </c>
      <c r="BJ342" t="s">
        <v>1691</v>
      </c>
      <c r="BK342" t="s">
        <v>5</v>
      </c>
      <c r="BL342" t="s">
        <v>1691</v>
      </c>
      <c r="BM342">
        <v>0</v>
      </c>
      <c r="BN342">
        <v>0</v>
      </c>
      <c r="BO342" t="s">
        <v>5</v>
      </c>
      <c r="BP342" t="s">
        <v>1691</v>
      </c>
      <c r="BQ342" t="s">
        <v>1691</v>
      </c>
      <c r="BR342" t="s">
        <v>1691</v>
      </c>
      <c r="BS342" t="s">
        <v>1691</v>
      </c>
      <c r="BT342" t="s">
        <v>5</v>
      </c>
      <c r="BU342" t="s">
        <v>1691</v>
      </c>
      <c r="BV342" t="s">
        <v>1691</v>
      </c>
      <c r="BW342" t="s">
        <v>1691</v>
      </c>
      <c r="BX342" t="s">
        <v>1691</v>
      </c>
      <c r="BY342" t="s">
        <v>6</v>
      </c>
      <c r="BZ342" t="s">
        <v>4817</v>
      </c>
      <c r="CA342"/>
    </row>
    <row r="343" spans="1:79" ht="15" x14ac:dyDescent="0.25">
      <c r="A343">
        <v>809</v>
      </c>
      <c r="B343" t="s">
        <v>4871</v>
      </c>
      <c r="C343" t="s">
        <v>4872</v>
      </c>
      <c r="D343" t="s">
        <v>4839</v>
      </c>
      <c r="E343">
        <v>15</v>
      </c>
      <c r="F343" t="s">
        <v>4811</v>
      </c>
      <c r="G343" t="s">
        <v>4834</v>
      </c>
      <c r="H343" t="s">
        <v>4813</v>
      </c>
      <c r="I343" t="s">
        <v>1691</v>
      </c>
      <c r="J343" t="s">
        <v>1691</v>
      </c>
      <c r="K343" t="s">
        <v>1691</v>
      </c>
      <c r="L343" t="s">
        <v>4840</v>
      </c>
      <c r="M343">
        <v>44.921295166015618</v>
      </c>
      <c r="N343" t="s">
        <v>6</v>
      </c>
      <c r="O343" t="s">
        <v>5</v>
      </c>
      <c r="P343" t="s">
        <v>6</v>
      </c>
      <c r="Q343" t="s">
        <v>5</v>
      </c>
      <c r="R343" t="s">
        <v>5</v>
      </c>
      <c r="S343" t="s">
        <v>4869</v>
      </c>
      <c r="T343" t="s">
        <v>4869</v>
      </c>
      <c r="U343" t="s">
        <v>6</v>
      </c>
      <c r="V343" t="s">
        <v>28</v>
      </c>
      <c r="W343">
        <v>1000</v>
      </c>
      <c r="X343">
        <v>1000</v>
      </c>
      <c r="Y343" t="s">
        <v>6</v>
      </c>
      <c r="Z343" t="s">
        <v>4841</v>
      </c>
      <c r="AA343">
        <v>0</v>
      </c>
      <c r="AB343">
        <v>0</v>
      </c>
      <c r="AC343">
        <v>0</v>
      </c>
      <c r="AD343">
        <v>0</v>
      </c>
      <c r="AE343">
        <v>9111</v>
      </c>
      <c r="AF343">
        <v>8008</v>
      </c>
      <c r="AG343">
        <v>7818</v>
      </c>
      <c r="AH343">
        <v>46937</v>
      </c>
      <c r="AI343">
        <v>36478</v>
      </c>
      <c r="AJ343">
        <v>83415</v>
      </c>
      <c r="AK343">
        <v>15</v>
      </c>
      <c r="AL343">
        <v>1</v>
      </c>
      <c r="AM343">
        <v>377</v>
      </c>
      <c r="AN343">
        <v>0</v>
      </c>
      <c r="AO343">
        <v>0</v>
      </c>
      <c r="AP343">
        <v>0</v>
      </c>
      <c r="AQ343">
        <v>0</v>
      </c>
      <c r="AR343">
        <v>0</v>
      </c>
      <c r="AS343">
        <v>0</v>
      </c>
      <c r="AT343">
        <v>0</v>
      </c>
      <c r="AU343">
        <v>0</v>
      </c>
      <c r="AV343">
        <v>0</v>
      </c>
      <c r="AW343">
        <v>0</v>
      </c>
      <c r="AX343">
        <v>0</v>
      </c>
      <c r="AY343">
        <v>0</v>
      </c>
      <c r="AZ343">
        <v>0</v>
      </c>
      <c r="BA343">
        <v>0</v>
      </c>
      <c r="BB343">
        <v>0</v>
      </c>
      <c r="BC343">
        <v>0</v>
      </c>
      <c r="BD343">
        <v>0</v>
      </c>
      <c r="BE343">
        <v>0</v>
      </c>
      <c r="BF343">
        <v>0</v>
      </c>
      <c r="BG343" t="s">
        <v>1691</v>
      </c>
      <c r="BH343" t="s">
        <v>5</v>
      </c>
      <c r="BI343" t="s">
        <v>1691</v>
      </c>
      <c r="BJ343" t="s">
        <v>1691</v>
      </c>
      <c r="BK343" t="s">
        <v>5</v>
      </c>
      <c r="BL343" t="s">
        <v>1691</v>
      </c>
      <c r="BM343">
        <v>0</v>
      </c>
      <c r="BN343">
        <v>0</v>
      </c>
      <c r="BO343" t="s">
        <v>5</v>
      </c>
      <c r="BP343" t="s">
        <v>1691</v>
      </c>
      <c r="BQ343" t="s">
        <v>1691</v>
      </c>
      <c r="BR343" t="s">
        <v>1691</v>
      </c>
      <c r="BS343" t="s">
        <v>1691</v>
      </c>
      <c r="BT343" t="s">
        <v>5</v>
      </c>
      <c r="BU343" t="s">
        <v>1691</v>
      </c>
      <c r="BV343" t="s">
        <v>1691</v>
      </c>
      <c r="BW343" t="s">
        <v>1691</v>
      </c>
      <c r="BX343" t="s">
        <v>1691</v>
      </c>
      <c r="BY343" t="s">
        <v>6</v>
      </c>
      <c r="BZ343" t="s">
        <v>4817</v>
      </c>
      <c r="CA343"/>
    </row>
    <row r="344" spans="1:79" ht="15" x14ac:dyDescent="0.25">
      <c r="A344">
        <v>810</v>
      </c>
      <c r="B344" t="s">
        <v>4873</v>
      </c>
      <c r="C344" t="s">
        <v>4874</v>
      </c>
      <c r="D344" t="s">
        <v>4864</v>
      </c>
      <c r="E344">
        <v>15</v>
      </c>
      <c r="F344" t="s">
        <v>4811</v>
      </c>
      <c r="G344" t="s">
        <v>4834</v>
      </c>
      <c r="H344" t="s">
        <v>4813</v>
      </c>
      <c r="I344" t="s">
        <v>1691</v>
      </c>
      <c r="J344" t="s">
        <v>1691</v>
      </c>
      <c r="K344" t="s">
        <v>1691</v>
      </c>
      <c r="L344" t="s">
        <v>4840</v>
      </c>
      <c r="M344">
        <v>44.921295166015618</v>
      </c>
      <c r="N344" t="s">
        <v>6</v>
      </c>
      <c r="O344" t="s">
        <v>5</v>
      </c>
      <c r="P344" t="s">
        <v>6</v>
      </c>
      <c r="Q344" t="s">
        <v>5</v>
      </c>
      <c r="R344" t="s">
        <v>5</v>
      </c>
      <c r="S344" t="s">
        <v>4869</v>
      </c>
      <c r="T344" t="s">
        <v>4869</v>
      </c>
      <c r="U344" t="s">
        <v>6</v>
      </c>
      <c r="V344" t="s">
        <v>28</v>
      </c>
      <c r="W344">
        <v>31000</v>
      </c>
      <c r="X344">
        <v>1000</v>
      </c>
      <c r="Y344" t="s">
        <v>6</v>
      </c>
      <c r="Z344" t="s">
        <v>4841</v>
      </c>
      <c r="AA344">
        <v>0</v>
      </c>
      <c r="AB344">
        <v>0</v>
      </c>
      <c r="AC344">
        <v>0</v>
      </c>
      <c r="AD344">
        <v>0</v>
      </c>
      <c r="AE344">
        <v>9111</v>
      </c>
      <c r="AF344">
        <v>8008</v>
      </c>
      <c r="AG344">
        <v>7818</v>
      </c>
      <c r="AH344">
        <v>46937</v>
      </c>
      <c r="AI344">
        <v>36478</v>
      </c>
      <c r="AJ344">
        <v>83415</v>
      </c>
      <c r="AK344">
        <v>15</v>
      </c>
      <c r="AL344">
        <v>1</v>
      </c>
      <c r="AM344">
        <v>377</v>
      </c>
      <c r="AN344">
        <v>0</v>
      </c>
      <c r="AO344">
        <v>0</v>
      </c>
      <c r="AP344">
        <v>0</v>
      </c>
      <c r="AQ344">
        <v>0</v>
      </c>
      <c r="AR344">
        <v>0</v>
      </c>
      <c r="AS344">
        <v>0</v>
      </c>
      <c r="AT344">
        <v>0</v>
      </c>
      <c r="AU344">
        <v>0</v>
      </c>
      <c r="AV344">
        <v>0</v>
      </c>
      <c r="AW344">
        <v>0</v>
      </c>
      <c r="AX344">
        <v>0</v>
      </c>
      <c r="AY344">
        <v>0</v>
      </c>
      <c r="AZ344">
        <v>0</v>
      </c>
      <c r="BA344">
        <v>0</v>
      </c>
      <c r="BB344">
        <v>0</v>
      </c>
      <c r="BC344">
        <v>0</v>
      </c>
      <c r="BD344">
        <v>0</v>
      </c>
      <c r="BE344">
        <v>0</v>
      </c>
      <c r="BF344">
        <v>0</v>
      </c>
      <c r="BG344" t="s">
        <v>1691</v>
      </c>
      <c r="BH344" t="s">
        <v>5</v>
      </c>
      <c r="BI344" t="s">
        <v>1691</v>
      </c>
      <c r="BJ344" t="s">
        <v>1691</v>
      </c>
      <c r="BK344" t="s">
        <v>5</v>
      </c>
      <c r="BL344" t="s">
        <v>1691</v>
      </c>
      <c r="BM344">
        <v>0</v>
      </c>
      <c r="BN344">
        <v>0</v>
      </c>
      <c r="BO344" t="s">
        <v>5</v>
      </c>
      <c r="BP344" t="s">
        <v>1691</v>
      </c>
      <c r="BQ344" t="s">
        <v>1691</v>
      </c>
      <c r="BR344" t="s">
        <v>1691</v>
      </c>
      <c r="BS344" t="s">
        <v>1691</v>
      </c>
      <c r="BT344" t="s">
        <v>5</v>
      </c>
      <c r="BU344" t="s">
        <v>1691</v>
      </c>
      <c r="BV344" t="s">
        <v>1691</v>
      </c>
      <c r="BW344" t="s">
        <v>1691</v>
      </c>
      <c r="BX344" t="s">
        <v>1691</v>
      </c>
      <c r="BY344" t="s">
        <v>6</v>
      </c>
      <c r="BZ344" t="s">
        <v>4817</v>
      </c>
      <c r="CA344"/>
    </row>
    <row r="345" spans="1:79" ht="15" x14ac:dyDescent="0.25">
      <c r="A345">
        <v>811</v>
      </c>
      <c r="B345" t="s">
        <v>4875</v>
      </c>
      <c r="C345" t="s">
        <v>4876</v>
      </c>
      <c r="D345" t="s">
        <v>4839</v>
      </c>
      <c r="E345">
        <v>15</v>
      </c>
      <c r="F345" t="s">
        <v>4811</v>
      </c>
      <c r="G345" t="s">
        <v>4834</v>
      </c>
      <c r="H345" t="s">
        <v>4877</v>
      </c>
      <c r="I345" t="s">
        <v>1691</v>
      </c>
      <c r="J345" t="s">
        <v>1691</v>
      </c>
      <c r="K345" t="s">
        <v>1691</v>
      </c>
      <c r="L345" t="s">
        <v>4840</v>
      </c>
      <c r="M345">
        <v>8.4790449142456055</v>
      </c>
      <c r="N345" t="s">
        <v>6</v>
      </c>
      <c r="O345" t="s">
        <v>5</v>
      </c>
      <c r="P345" t="s">
        <v>6</v>
      </c>
      <c r="Q345" t="s">
        <v>5</v>
      </c>
      <c r="R345" t="s">
        <v>5</v>
      </c>
      <c r="S345" t="s">
        <v>4878</v>
      </c>
      <c r="T345" t="s">
        <v>4879</v>
      </c>
      <c r="U345" t="s">
        <v>6</v>
      </c>
      <c r="V345" t="s">
        <v>13</v>
      </c>
      <c r="W345">
        <v>5000</v>
      </c>
      <c r="X345">
        <v>1000</v>
      </c>
      <c r="Y345" t="s">
        <v>6</v>
      </c>
      <c r="Z345" t="s">
        <v>1100</v>
      </c>
      <c r="AA345">
        <v>0</v>
      </c>
      <c r="AB345">
        <v>0</v>
      </c>
      <c r="AC345">
        <v>0</v>
      </c>
      <c r="AD345">
        <v>0</v>
      </c>
      <c r="AE345">
        <v>960</v>
      </c>
      <c r="AF345">
        <v>2816</v>
      </c>
      <c r="AG345">
        <v>795</v>
      </c>
      <c r="AH345">
        <v>2801</v>
      </c>
      <c r="AI345">
        <v>3722</v>
      </c>
      <c r="AJ345">
        <v>6523</v>
      </c>
      <c r="AK345">
        <v>2</v>
      </c>
      <c r="AL345">
        <v>0</v>
      </c>
      <c r="AM345">
        <v>63</v>
      </c>
      <c r="AN345">
        <v>0</v>
      </c>
      <c r="AO345">
        <v>0</v>
      </c>
      <c r="AP345">
        <v>0</v>
      </c>
      <c r="AQ345">
        <v>0</v>
      </c>
      <c r="AR345">
        <v>0</v>
      </c>
      <c r="AS345">
        <v>0</v>
      </c>
      <c r="AT345">
        <v>0</v>
      </c>
      <c r="AU345">
        <v>0</v>
      </c>
      <c r="AV345">
        <v>0</v>
      </c>
      <c r="AW345">
        <v>0</v>
      </c>
      <c r="AX345">
        <v>0</v>
      </c>
      <c r="AY345">
        <v>0</v>
      </c>
      <c r="AZ345">
        <v>0</v>
      </c>
      <c r="BA345">
        <v>0</v>
      </c>
      <c r="BB345">
        <v>0</v>
      </c>
      <c r="BC345">
        <v>0</v>
      </c>
      <c r="BD345">
        <v>0</v>
      </c>
      <c r="BE345">
        <v>0</v>
      </c>
      <c r="BF345">
        <v>0</v>
      </c>
      <c r="BG345" t="s">
        <v>1691</v>
      </c>
      <c r="BH345" t="s">
        <v>5</v>
      </c>
      <c r="BI345" t="s">
        <v>1691</v>
      </c>
      <c r="BJ345" t="s">
        <v>1691</v>
      </c>
      <c r="BK345" t="s">
        <v>5</v>
      </c>
      <c r="BL345" t="s">
        <v>1691</v>
      </c>
      <c r="BM345">
        <v>0</v>
      </c>
      <c r="BN345">
        <v>0</v>
      </c>
      <c r="BO345" t="s">
        <v>5</v>
      </c>
      <c r="BP345" t="s">
        <v>1691</v>
      </c>
      <c r="BQ345" t="s">
        <v>1691</v>
      </c>
      <c r="BR345" t="s">
        <v>1691</v>
      </c>
      <c r="BS345" t="s">
        <v>1691</v>
      </c>
      <c r="BT345" t="s">
        <v>5</v>
      </c>
      <c r="BU345" t="s">
        <v>1691</v>
      </c>
      <c r="BV345" t="s">
        <v>1691</v>
      </c>
      <c r="BW345" t="s">
        <v>1691</v>
      </c>
      <c r="BX345" t="s">
        <v>1691</v>
      </c>
      <c r="BY345" t="s">
        <v>6</v>
      </c>
      <c r="BZ345" t="s">
        <v>4817</v>
      </c>
      <c r="CA345"/>
    </row>
    <row r="346" spans="1:79" ht="15" x14ac:dyDescent="0.25">
      <c r="A346">
        <v>812</v>
      </c>
      <c r="B346" t="s">
        <v>4880</v>
      </c>
      <c r="C346" t="s">
        <v>4881</v>
      </c>
      <c r="D346" t="s">
        <v>4882</v>
      </c>
      <c r="E346">
        <v>15</v>
      </c>
      <c r="F346" t="s">
        <v>4811</v>
      </c>
      <c r="G346" t="s">
        <v>4834</v>
      </c>
      <c r="H346" t="s">
        <v>4883</v>
      </c>
      <c r="I346" t="s">
        <v>1691</v>
      </c>
      <c r="J346" t="s">
        <v>1691</v>
      </c>
      <c r="K346" t="s">
        <v>1691</v>
      </c>
      <c r="L346" t="s">
        <v>4884</v>
      </c>
      <c r="M346">
        <v>1586.397338867188</v>
      </c>
      <c r="N346" t="s">
        <v>6</v>
      </c>
      <c r="O346" t="s">
        <v>5</v>
      </c>
      <c r="P346" t="s">
        <v>6</v>
      </c>
      <c r="Q346" t="s">
        <v>5</v>
      </c>
      <c r="R346" t="s">
        <v>5</v>
      </c>
      <c r="S346" t="s">
        <v>4879</v>
      </c>
      <c r="T346" t="s">
        <v>4878</v>
      </c>
      <c r="U346" t="s">
        <v>6</v>
      </c>
      <c r="V346" t="s">
        <v>50</v>
      </c>
      <c r="W346">
        <v>10000</v>
      </c>
      <c r="X346">
        <v>1000</v>
      </c>
      <c r="Y346" t="s">
        <v>6</v>
      </c>
      <c r="Z346" t="s">
        <v>4885</v>
      </c>
      <c r="AA346">
        <v>0</v>
      </c>
      <c r="AB346">
        <v>0</v>
      </c>
      <c r="AC346">
        <v>0</v>
      </c>
      <c r="AD346">
        <v>0</v>
      </c>
      <c r="AE346">
        <v>68003</v>
      </c>
      <c r="AF346">
        <v>96941</v>
      </c>
      <c r="AG346">
        <v>54857</v>
      </c>
      <c r="AH346">
        <v>153364</v>
      </c>
      <c r="AI346">
        <v>221334</v>
      </c>
      <c r="AJ346">
        <v>374698</v>
      </c>
      <c r="AK346">
        <v>62</v>
      </c>
      <c r="AL346">
        <v>16</v>
      </c>
      <c r="AM346">
        <v>3345</v>
      </c>
      <c r="AN346">
        <v>0</v>
      </c>
      <c r="AO346">
        <v>0</v>
      </c>
      <c r="AP346">
        <v>0</v>
      </c>
      <c r="AQ346">
        <v>0</v>
      </c>
      <c r="AR346">
        <v>0</v>
      </c>
      <c r="AS346">
        <v>0</v>
      </c>
      <c r="AT346">
        <v>0</v>
      </c>
      <c r="AU346">
        <v>0</v>
      </c>
      <c r="AV346">
        <v>0</v>
      </c>
      <c r="AW346">
        <v>0</v>
      </c>
      <c r="AX346">
        <v>0</v>
      </c>
      <c r="AY346">
        <v>0</v>
      </c>
      <c r="AZ346">
        <v>0</v>
      </c>
      <c r="BA346">
        <v>0</v>
      </c>
      <c r="BB346">
        <v>0</v>
      </c>
      <c r="BC346">
        <v>0</v>
      </c>
      <c r="BD346">
        <v>0</v>
      </c>
      <c r="BE346">
        <v>0</v>
      </c>
      <c r="BF346">
        <v>0</v>
      </c>
      <c r="BG346" t="s">
        <v>1691</v>
      </c>
      <c r="BH346" t="s">
        <v>5</v>
      </c>
      <c r="BI346" t="s">
        <v>1691</v>
      </c>
      <c r="BJ346" t="s">
        <v>1691</v>
      </c>
      <c r="BK346" t="s">
        <v>5</v>
      </c>
      <c r="BL346" t="s">
        <v>1691</v>
      </c>
      <c r="BM346">
        <v>0</v>
      </c>
      <c r="BN346">
        <v>0</v>
      </c>
      <c r="BO346" t="s">
        <v>5</v>
      </c>
      <c r="BP346" t="s">
        <v>1691</v>
      </c>
      <c r="BQ346" t="s">
        <v>1691</v>
      </c>
      <c r="BR346" t="s">
        <v>1691</v>
      </c>
      <c r="BS346" t="s">
        <v>1691</v>
      </c>
      <c r="BT346" t="s">
        <v>5</v>
      </c>
      <c r="BU346" t="s">
        <v>1691</v>
      </c>
      <c r="BV346" t="s">
        <v>1691</v>
      </c>
      <c r="BW346" t="s">
        <v>1691</v>
      </c>
      <c r="BX346" t="s">
        <v>1691</v>
      </c>
      <c r="BY346" t="s">
        <v>6</v>
      </c>
      <c r="BZ346" t="s">
        <v>4817</v>
      </c>
      <c r="CA346"/>
    </row>
    <row r="347" spans="1:79" ht="15" x14ac:dyDescent="0.25">
      <c r="A347">
        <v>813</v>
      </c>
      <c r="B347" t="s">
        <v>4886</v>
      </c>
      <c r="C347" t="s">
        <v>4887</v>
      </c>
      <c r="D347" t="s">
        <v>4839</v>
      </c>
      <c r="E347">
        <v>15</v>
      </c>
      <c r="F347" t="s">
        <v>4811</v>
      </c>
      <c r="G347" t="s">
        <v>4834</v>
      </c>
      <c r="H347" t="s">
        <v>4888</v>
      </c>
      <c r="I347" t="s">
        <v>1691</v>
      </c>
      <c r="J347" t="s">
        <v>1691</v>
      </c>
      <c r="K347" t="s">
        <v>1691</v>
      </c>
      <c r="L347" t="s">
        <v>4840</v>
      </c>
      <c r="M347">
        <v>1586.397338867188</v>
      </c>
      <c r="N347" t="s">
        <v>6</v>
      </c>
      <c r="O347" t="s">
        <v>5</v>
      </c>
      <c r="P347" t="s">
        <v>6</v>
      </c>
      <c r="Q347" t="s">
        <v>5</v>
      </c>
      <c r="R347" t="s">
        <v>5</v>
      </c>
      <c r="S347" t="s">
        <v>4879</v>
      </c>
      <c r="T347" t="s">
        <v>4878</v>
      </c>
      <c r="U347" t="s">
        <v>6</v>
      </c>
      <c r="V347" t="s">
        <v>28</v>
      </c>
      <c r="W347">
        <v>100000</v>
      </c>
      <c r="X347">
        <v>1000</v>
      </c>
      <c r="Y347" t="s">
        <v>6</v>
      </c>
      <c r="Z347" t="s">
        <v>4889</v>
      </c>
      <c r="AA347">
        <v>0</v>
      </c>
      <c r="AB347">
        <v>0</v>
      </c>
      <c r="AC347">
        <v>0</v>
      </c>
      <c r="AD347">
        <v>0</v>
      </c>
      <c r="AE347">
        <v>68003</v>
      </c>
      <c r="AF347">
        <v>96941</v>
      </c>
      <c r="AG347">
        <v>54857</v>
      </c>
      <c r="AH347">
        <v>153364</v>
      </c>
      <c r="AI347">
        <v>221334</v>
      </c>
      <c r="AJ347">
        <v>374698</v>
      </c>
      <c r="AK347">
        <v>62</v>
      </c>
      <c r="AL347">
        <v>16</v>
      </c>
      <c r="AM347">
        <v>3345</v>
      </c>
      <c r="AN347">
        <v>0</v>
      </c>
      <c r="AO347">
        <v>0</v>
      </c>
      <c r="AP347">
        <v>0</v>
      </c>
      <c r="AQ347">
        <v>0</v>
      </c>
      <c r="AR347">
        <v>0</v>
      </c>
      <c r="AS347">
        <v>0</v>
      </c>
      <c r="AT347">
        <v>0</v>
      </c>
      <c r="AU347">
        <v>0</v>
      </c>
      <c r="AV347">
        <v>0</v>
      </c>
      <c r="AW347">
        <v>0</v>
      </c>
      <c r="AX347">
        <v>0</v>
      </c>
      <c r="AY347">
        <v>0</v>
      </c>
      <c r="AZ347">
        <v>0</v>
      </c>
      <c r="BA347">
        <v>0</v>
      </c>
      <c r="BB347">
        <v>0</v>
      </c>
      <c r="BC347">
        <v>0</v>
      </c>
      <c r="BD347">
        <v>0</v>
      </c>
      <c r="BE347">
        <v>0</v>
      </c>
      <c r="BF347">
        <v>0</v>
      </c>
      <c r="BG347" t="s">
        <v>1691</v>
      </c>
      <c r="BH347" t="s">
        <v>5</v>
      </c>
      <c r="BI347" t="s">
        <v>1691</v>
      </c>
      <c r="BJ347" t="s">
        <v>1691</v>
      </c>
      <c r="BK347" t="s">
        <v>5</v>
      </c>
      <c r="BL347" t="s">
        <v>1691</v>
      </c>
      <c r="BM347">
        <v>0</v>
      </c>
      <c r="BN347">
        <v>0</v>
      </c>
      <c r="BO347" t="s">
        <v>5</v>
      </c>
      <c r="BP347" t="s">
        <v>1691</v>
      </c>
      <c r="BQ347" t="s">
        <v>1691</v>
      </c>
      <c r="BR347" t="s">
        <v>1691</v>
      </c>
      <c r="BS347" t="s">
        <v>1691</v>
      </c>
      <c r="BT347" t="s">
        <v>5</v>
      </c>
      <c r="BU347" t="s">
        <v>1691</v>
      </c>
      <c r="BV347" t="s">
        <v>1691</v>
      </c>
      <c r="BW347" t="s">
        <v>1691</v>
      </c>
      <c r="BX347" t="s">
        <v>1691</v>
      </c>
      <c r="BY347" t="s">
        <v>6</v>
      </c>
      <c r="BZ347" t="s">
        <v>4817</v>
      </c>
      <c r="CA347"/>
    </row>
    <row r="348" spans="1:79" ht="15" x14ac:dyDescent="0.25">
      <c r="A348">
        <v>814</v>
      </c>
      <c r="B348" t="s">
        <v>4890</v>
      </c>
      <c r="C348" t="s">
        <v>4891</v>
      </c>
      <c r="D348" t="s">
        <v>4864</v>
      </c>
      <c r="E348">
        <v>15</v>
      </c>
      <c r="F348" t="s">
        <v>4811</v>
      </c>
      <c r="G348" t="s">
        <v>4834</v>
      </c>
      <c r="H348" t="s">
        <v>4892</v>
      </c>
      <c r="I348" t="s">
        <v>1691</v>
      </c>
      <c r="J348" t="s">
        <v>1691</v>
      </c>
      <c r="K348" t="s">
        <v>1691</v>
      </c>
      <c r="L348" t="s">
        <v>4840</v>
      </c>
      <c r="M348">
        <v>1586.397338867188</v>
      </c>
      <c r="N348" t="s">
        <v>6</v>
      </c>
      <c r="O348" t="s">
        <v>5</v>
      </c>
      <c r="P348" t="s">
        <v>6</v>
      </c>
      <c r="Q348" t="s">
        <v>5</v>
      </c>
      <c r="R348" t="s">
        <v>5</v>
      </c>
      <c r="S348" t="s">
        <v>4879</v>
      </c>
      <c r="T348" t="s">
        <v>4878</v>
      </c>
      <c r="U348" t="s">
        <v>6</v>
      </c>
      <c r="V348" t="s">
        <v>28</v>
      </c>
      <c r="W348">
        <v>100000</v>
      </c>
      <c r="X348">
        <v>1000</v>
      </c>
      <c r="Y348" t="s">
        <v>6</v>
      </c>
      <c r="Z348" t="s">
        <v>4893</v>
      </c>
      <c r="AA348">
        <v>0</v>
      </c>
      <c r="AB348">
        <v>0</v>
      </c>
      <c r="AC348">
        <v>0</v>
      </c>
      <c r="AD348">
        <v>0</v>
      </c>
      <c r="AE348">
        <v>68003</v>
      </c>
      <c r="AF348">
        <v>96941</v>
      </c>
      <c r="AG348">
        <v>54857</v>
      </c>
      <c r="AH348">
        <v>153364</v>
      </c>
      <c r="AI348">
        <v>221334</v>
      </c>
      <c r="AJ348">
        <v>374698</v>
      </c>
      <c r="AK348">
        <v>62</v>
      </c>
      <c r="AL348">
        <v>16</v>
      </c>
      <c r="AM348">
        <v>3345</v>
      </c>
      <c r="AN348">
        <v>0</v>
      </c>
      <c r="AO348">
        <v>0</v>
      </c>
      <c r="AP348">
        <v>0</v>
      </c>
      <c r="AQ348">
        <v>0</v>
      </c>
      <c r="AR348">
        <v>0</v>
      </c>
      <c r="AS348">
        <v>0</v>
      </c>
      <c r="AT348">
        <v>0</v>
      </c>
      <c r="AU348">
        <v>0</v>
      </c>
      <c r="AV348">
        <v>0</v>
      </c>
      <c r="AW348">
        <v>0</v>
      </c>
      <c r="AX348">
        <v>0</v>
      </c>
      <c r="AY348">
        <v>0</v>
      </c>
      <c r="AZ348">
        <v>0</v>
      </c>
      <c r="BA348">
        <v>0</v>
      </c>
      <c r="BB348">
        <v>0</v>
      </c>
      <c r="BC348">
        <v>0</v>
      </c>
      <c r="BD348">
        <v>0</v>
      </c>
      <c r="BE348">
        <v>0</v>
      </c>
      <c r="BF348">
        <v>0</v>
      </c>
      <c r="BG348" t="s">
        <v>1691</v>
      </c>
      <c r="BH348" t="s">
        <v>5</v>
      </c>
      <c r="BI348" t="s">
        <v>1691</v>
      </c>
      <c r="BJ348" t="s">
        <v>1691</v>
      </c>
      <c r="BK348" t="s">
        <v>5</v>
      </c>
      <c r="BL348" t="s">
        <v>1691</v>
      </c>
      <c r="BM348">
        <v>0</v>
      </c>
      <c r="BN348">
        <v>0</v>
      </c>
      <c r="BO348" t="s">
        <v>5</v>
      </c>
      <c r="BP348" t="s">
        <v>1691</v>
      </c>
      <c r="BQ348" t="s">
        <v>1691</v>
      </c>
      <c r="BR348" t="s">
        <v>1691</v>
      </c>
      <c r="BS348" t="s">
        <v>1691</v>
      </c>
      <c r="BT348" t="s">
        <v>5</v>
      </c>
      <c r="BU348" t="s">
        <v>1691</v>
      </c>
      <c r="BV348" t="s">
        <v>1691</v>
      </c>
      <c r="BW348" t="s">
        <v>1691</v>
      </c>
      <c r="BX348" t="s">
        <v>1691</v>
      </c>
      <c r="BY348" t="s">
        <v>6</v>
      </c>
      <c r="BZ348" t="s">
        <v>4817</v>
      </c>
      <c r="CA348"/>
    </row>
    <row r="349" spans="1:79" ht="15" x14ac:dyDescent="0.25">
      <c r="A349">
        <v>815</v>
      </c>
      <c r="B349" t="s">
        <v>4894</v>
      </c>
      <c r="C349" t="s">
        <v>4895</v>
      </c>
      <c r="D349" t="s">
        <v>4896</v>
      </c>
      <c r="E349">
        <v>15</v>
      </c>
      <c r="F349" t="s">
        <v>4811</v>
      </c>
      <c r="G349" t="s">
        <v>4834</v>
      </c>
      <c r="H349" t="s">
        <v>4877</v>
      </c>
      <c r="I349" t="s">
        <v>1691</v>
      </c>
      <c r="J349" t="s">
        <v>1691</v>
      </c>
      <c r="K349" t="s">
        <v>1691</v>
      </c>
      <c r="L349" t="s">
        <v>4821</v>
      </c>
      <c r="M349">
        <v>1586.397338867188</v>
      </c>
      <c r="N349" t="s">
        <v>6</v>
      </c>
      <c r="O349" t="s">
        <v>5</v>
      </c>
      <c r="P349" t="s">
        <v>6</v>
      </c>
      <c r="Q349" t="s">
        <v>5</v>
      </c>
      <c r="R349" t="s">
        <v>5</v>
      </c>
      <c r="S349" t="s">
        <v>4879</v>
      </c>
      <c r="T349" t="s">
        <v>4878</v>
      </c>
      <c r="U349" t="s">
        <v>6</v>
      </c>
      <c r="V349" t="s">
        <v>28</v>
      </c>
      <c r="W349">
        <v>25000</v>
      </c>
      <c r="X349">
        <v>1000</v>
      </c>
      <c r="Y349" t="s">
        <v>6</v>
      </c>
      <c r="Z349" t="s">
        <v>4897</v>
      </c>
      <c r="AA349">
        <v>0</v>
      </c>
      <c r="AB349">
        <v>0</v>
      </c>
      <c r="AC349">
        <v>0</v>
      </c>
      <c r="AD349">
        <v>0</v>
      </c>
      <c r="AE349">
        <v>68003</v>
      </c>
      <c r="AF349">
        <v>96941</v>
      </c>
      <c r="AG349">
        <v>54857</v>
      </c>
      <c r="AH349">
        <v>153364</v>
      </c>
      <c r="AI349">
        <v>221334</v>
      </c>
      <c r="AJ349">
        <v>374698</v>
      </c>
      <c r="AK349">
        <v>62</v>
      </c>
      <c r="AL349">
        <v>16</v>
      </c>
      <c r="AM349">
        <v>3345</v>
      </c>
      <c r="AN349">
        <v>0</v>
      </c>
      <c r="AO349">
        <v>0</v>
      </c>
      <c r="AP349">
        <v>0</v>
      </c>
      <c r="AQ349">
        <v>0</v>
      </c>
      <c r="AR349">
        <v>0</v>
      </c>
      <c r="AS349">
        <v>0</v>
      </c>
      <c r="AT349">
        <v>0</v>
      </c>
      <c r="AU349">
        <v>0</v>
      </c>
      <c r="AV349">
        <v>0</v>
      </c>
      <c r="AW349">
        <v>0</v>
      </c>
      <c r="AX349">
        <v>0</v>
      </c>
      <c r="AY349">
        <v>0</v>
      </c>
      <c r="AZ349">
        <v>0</v>
      </c>
      <c r="BA349">
        <v>0</v>
      </c>
      <c r="BB349">
        <v>0</v>
      </c>
      <c r="BC349">
        <v>0</v>
      </c>
      <c r="BD349">
        <v>0</v>
      </c>
      <c r="BE349">
        <v>0</v>
      </c>
      <c r="BF349">
        <v>0</v>
      </c>
      <c r="BG349" t="s">
        <v>1691</v>
      </c>
      <c r="BH349" t="s">
        <v>5</v>
      </c>
      <c r="BI349" t="s">
        <v>1691</v>
      </c>
      <c r="BJ349" t="s">
        <v>1691</v>
      </c>
      <c r="BK349" t="s">
        <v>5</v>
      </c>
      <c r="BL349" t="s">
        <v>1691</v>
      </c>
      <c r="BM349">
        <v>0</v>
      </c>
      <c r="BN349">
        <v>0</v>
      </c>
      <c r="BO349" t="s">
        <v>5</v>
      </c>
      <c r="BP349" t="s">
        <v>1691</v>
      </c>
      <c r="BQ349" t="s">
        <v>1691</v>
      </c>
      <c r="BR349" t="s">
        <v>1691</v>
      </c>
      <c r="BS349" t="s">
        <v>1691</v>
      </c>
      <c r="BT349" t="s">
        <v>5</v>
      </c>
      <c r="BU349" t="s">
        <v>1691</v>
      </c>
      <c r="BV349" t="s">
        <v>1691</v>
      </c>
      <c r="BW349" t="s">
        <v>1691</v>
      </c>
      <c r="BX349" t="s">
        <v>1691</v>
      </c>
      <c r="BY349" t="s">
        <v>6</v>
      </c>
      <c r="BZ349" t="s">
        <v>4817</v>
      </c>
      <c r="CA349"/>
    </row>
    <row r="350" spans="1:79" ht="15" x14ac:dyDescent="0.25">
      <c r="A350">
        <v>816</v>
      </c>
      <c r="B350" t="s">
        <v>4898</v>
      </c>
      <c r="C350" t="s">
        <v>4899</v>
      </c>
      <c r="D350" t="s">
        <v>4900</v>
      </c>
      <c r="E350">
        <v>15</v>
      </c>
      <c r="F350" t="s">
        <v>4811</v>
      </c>
      <c r="G350" t="s">
        <v>4834</v>
      </c>
      <c r="H350" t="s">
        <v>4901</v>
      </c>
      <c r="I350" t="s">
        <v>1691</v>
      </c>
      <c r="J350" t="s">
        <v>1691</v>
      </c>
      <c r="K350" t="s">
        <v>1691</v>
      </c>
      <c r="L350" t="s">
        <v>4902</v>
      </c>
      <c r="M350">
        <v>1586.397338867188</v>
      </c>
      <c r="N350" t="s">
        <v>6</v>
      </c>
      <c r="O350" t="s">
        <v>5</v>
      </c>
      <c r="P350" t="s">
        <v>6</v>
      </c>
      <c r="Q350" t="s">
        <v>5</v>
      </c>
      <c r="R350" t="s">
        <v>5</v>
      </c>
      <c r="S350" t="s">
        <v>4879</v>
      </c>
      <c r="T350" t="s">
        <v>4878</v>
      </c>
      <c r="U350" t="s">
        <v>6</v>
      </c>
      <c r="V350" t="s">
        <v>13</v>
      </c>
      <c r="W350">
        <v>50000</v>
      </c>
      <c r="X350">
        <v>1000</v>
      </c>
      <c r="Y350" t="s">
        <v>6</v>
      </c>
      <c r="Z350" t="s">
        <v>4903</v>
      </c>
      <c r="AA350">
        <v>0</v>
      </c>
      <c r="AB350">
        <v>0</v>
      </c>
      <c r="AC350">
        <v>0</v>
      </c>
      <c r="AD350">
        <v>0</v>
      </c>
      <c r="AE350">
        <v>68003</v>
      </c>
      <c r="AF350">
        <v>96941</v>
      </c>
      <c r="AG350">
        <v>54857</v>
      </c>
      <c r="AH350">
        <v>153364</v>
      </c>
      <c r="AI350">
        <v>221334</v>
      </c>
      <c r="AJ350">
        <v>374698</v>
      </c>
      <c r="AK350">
        <v>62</v>
      </c>
      <c r="AL350">
        <v>16</v>
      </c>
      <c r="AM350">
        <v>3345</v>
      </c>
      <c r="AN350">
        <v>0</v>
      </c>
      <c r="AO350">
        <v>0</v>
      </c>
      <c r="AP350">
        <v>0</v>
      </c>
      <c r="AQ350">
        <v>0</v>
      </c>
      <c r="AR350">
        <v>0</v>
      </c>
      <c r="AS350">
        <v>0</v>
      </c>
      <c r="AT350">
        <v>0</v>
      </c>
      <c r="AU350">
        <v>0</v>
      </c>
      <c r="AV350">
        <v>0</v>
      </c>
      <c r="AW350">
        <v>0</v>
      </c>
      <c r="AX350">
        <v>0</v>
      </c>
      <c r="AY350">
        <v>0</v>
      </c>
      <c r="AZ350">
        <v>0</v>
      </c>
      <c r="BA350">
        <v>0</v>
      </c>
      <c r="BB350">
        <v>0</v>
      </c>
      <c r="BC350">
        <v>0</v>
      </c>
      <c r="BD350">
        <v>0</v>
      </c>
      <c r="BE350">
        <v>0</v>
      </c>
      <c r="BF350">
        <v>0</v>
      </c>
      <c r="BG350" t="s">
        <v>1691</v>
      </c>
      <c r="BH350" t="s">
        <v>5</v>
      </c>
      <c r="BI350" t="s">
        <v>1691</v>
      </c>
      <c r="BJ350" t="s">
        <v>1691</v>
      </c>
      <c r="BK350" t="s">
        <v>5</v>
      </c>
      <c r="BL350" t="s">
        <v>1691</v>
      </c>
      <c r="BM350">
        <v>0</v>
      </c>
      <c r="BN350">
        <v>0</v>
      </c>
      <c r="BO350" t="s">
        <v>5</v>
      </c>
      <c r="BP350" t="s">
        <v>1691</v>
      </c>
      <c r="BQ350" t="s">
        <v>1691</v>
      </c>
      <c r="BR350" t="s">
        <v>1691</v>
      </c>
      <c r="BS350" t="s">
        <v>1691</v>
      </c>
      <c r="BT350" t="s">
        <v>5</v>
      </c>
      <c r="BU350" t="s">
        <v>1691</v>
      </c>
      <c r="BV350" t="s">
        <v>1691</v>
      </c>
      <c r="BW350" t="s">
        <v>1691</v>
      </c>
      <c r="BX350" t="s">
        <v>1691</v>
      </c>
      <c r="BY350" t="s">
        <v>6</v>
      </c>
      <c r="BZ350" t="s">
        <v>4817</v>
      </c>
      <c r="CA350"/>
    </row>
    <row r="351" spans="1:79" ht="15" x14ac:dyDescent="0.25">
      <c r="A351">
        <v>817</v>
      </c>
      <c r="B351" t="s">
        <v>4904</v>
      </c>
      <c r="C351" t="s">
        <v>4905</v>
      </c>
      <c r="D351" t="s">
        <v>4906</v>
      </c>
      <c r="E351">
        <v>15</v>
      </c>
      <c r="F351" t="s">
        <v>4811</v>
      </c>
      <c r="G351" t="s">
        <v>4812</v>
      </c>
      <c r="H351" t="s">
        <v>4813</v>
      </c>
      <c r="I351" t="s">
        <v>1691</v>
      </c>
      <c r="J351" t="s">
        <v>1691</v>
      </c>
      <c r="K351" t="s">
        <v>1691</v>
      </c>
      <c r="L351" t="s">
        <v>4907</v>
      </c>
      <c r="M351">
        <v>0.27429226040840149</v>
      </c>
      <c r="N351" t="s">
        <v>6</v>
      </c>
      <c r="O351" t="s">
        <v>5</v>
      </c>
      <c r="P351" t="s">
        <v>6</v>
      </c>
      <c r="Q351" t="s">
        <v>5</v>
      </c>
      <c r="R351" t="s">
        <v>5</v>
      </c>
      <c r="S351" t="s">
        <v>4815</v>
      </c>
      <c r="T351" t="s">
        <v>4815</v>
      </c>
      <c r="U351" t="s">
        <v>6</v>
      </c>
      <c r="V351" t="s">
        <v>13</v>
      </c>
      <c r="W351">
        <v>500</v>
      </c>
      <c r="X351">
        <v>1000</v>
      </c>
      <c r="Y351" t="s">
        <v>6</v>
      </c>
      <c r="Z351" t="s">
        <v>4908</v>
      </c>
      <c r="AA351">
        <v>0</v>
      </c>
      <c r="AB351">
        <v>0</v>
      </c>
      <c r="AC351">
        <v>0</v>
      </c>
      <c r="AD351">
        <v>0</v>
      </c>
      <c r="AE351">
        <v>9</v>
      </c>
      <c r="AF351">
        <v>78</v>
      </c>
      <c r="AG351">
        <v>9</v>
      </c>
      <c r="AH351">
        <v>7</v>
      </c>
      <c r="AI351">
        <v>19</v>
      </c>
      <c r="AJ351">
        <v>26</v>
      </c>
      <c r="AK351">
        <v>0</v>
      </c>
      <c r="AL351">
        <v>0</v>
      </c>
      <c r="AM351">
        <v>0</v>
      </c>
      <c r="AN351">
        <v>0</v>
      </c>
      <c r="AO351">
        <v>0</v>
      </c>
      <c r="AP351">
        <v>0</v>
      </c>
      <c r="AQ351">
        <v>0</v>
      </c>
      <c r="AR351">
        <v>0</v>
      </c>
      <c r="AS351">
        <v>0</v>
      </c>
      <c r="AT351">
        <v>0</v>
      </c>
      <c r="AU351">
        <v>0</v>
      </c>
      <c r="AV351">
        <v>0</v>
      </c>
      <c r="AW351">
        <v>0</v>
      </c>
      <c r="AX351">
        <v>0</v>
      </c>
      <c r="AY351">
        <v>0</v>
      </c>
      <c r="AZ351">
        <v>0</v>
      </c>
      <c r="BA351">
        <v>0</v>
      </c>
      <c r="BB351">
        <v>0</v>
      </c>
      <c r="BC351">
        <v>0</v>
      </c>
      <c r="BD351">
        <v>0</v>
      </c>
      <c r="BE351">
        <v>0</v>
      </c>
      <c r="BF351">
        <v>0</v>
      </c>
      <c r="BG351" t="s">
        <v>1691</v>
      </c>
      <c r="BH351" t="s">
        <v>5</v>
      </c>
      <c r="BI351" t="s">
        <v>1691</v>
      </c>
      <c r="BJ351" t="s">
        <v>1691</v>
      </c>
      <c r="BK351" t="s">
        <v>5</v>
      </c>
      <c r="BL351" t="s">
        <v>1691</v>
      </c>
      <c r="BM351">
        <v>0</v>
      </c>
      <c r="BN351">
        <v>0</v>
      </c>
      <c r="BO351" t="s">
        <v>5</v>
      </c>
      <c r="BP351" t="s">
        <v>1691</v>
      </c>
      <c r="BQ351" t="s">
        <v>1691</v>
      </c>
      <c r="BR351" t="s">
        <v>1691</v>
      </c>
      <c r="BS351" t="s">
        <v>1691</v>
      </c>
      <c r="BT351" t="s">
        <v>5</v>
      </c>
      <c r="BU351" t="s">
        <v>1691</v>
      </c>
      <c r="BV351" t="s">
        <v>1691</v>
      </c>
      <c r="BW351" t="s">
        <v>1691</v>
      </c>
      <c r="BX351" t="s">
        <v>1691</v>
      </c>
      <c r="BY351" t="s">
        <v>6</v>
      </c>
      <c r="BZ351" t="s">
        <v>4817</v>
      </c>
      <c r="CA351"/>
    </row>
    <row r="352" spans="1:79" ht="15" x14ac:dyDescent="0.25">
      <c r="A352">
        <v>818</v>
      </c>
      <c r="B352" t="s">
        <v>4909</v>
      </c>
      <c r="C352" t="s">
        <v>4910</v>
      </c>
      <c r="D352" t="s">
        <v>4911</v>
      </c>
      <c r="E352">
        <v>15</v>
      </c>
      <c r="F352" t="s">
        <v>4811</v>
      </c>
      <c r="G352" t="s">
        <v>4812</v>
      </c>
      <c r="H352" t="s">
        <v>4813</v>
      </c>
      <c r="I352" t="s">
        <v>1691</v>
      </c>
      <c r="J352" t="s">
        <v>1691</v>
      </c>
      <c r="K352" t="s">
        <v>1691</v>
      </c>
      <c r="L352" t="s">
        <v>4912</v>
      </c>
      <c r="M352">
        <v>0.27429226040840149</v>
      </c>
      <c r="N352" t="s">
        <v>6</v>
      </c>
      <c r="O352" t="s">
        <v>5</v>
      </c>
      <c r="P352" t="s">
        <v>6</v>
      </c>
      <c r="Q352" t="s">
        <v>5</v>
      </c>
      <c r="R352" t="s">
        <v>5</v>
      </c>
      <c r="S352" t="s">
        <v>4913</v>
      </c>
      <c r="T352" t="s">
        <v>4913</v>
      </c>
      <c r="U352" t="s">
        <v>6</v>
      </c>
      <c r="V352" t="s">
        <v>50</v>
      </c>
      <c r="W352">
        <v>500</v>
      </c>
      <c r="X352">
        <v>1000</v>
      </c>
      <c r="Y352" t="s">
        <v>6</v>
      </c>
      <c r="Z352" t="s">
        <v>4908</v>
      </c>
      <c r="AA352">
        <v>0</v>
      </c>
      <c r="AB352">
        <v>0</v>
      </c>
      <c r="AC352">
        <v>0</v>
      </c>
      <c r="AD352">
        <v>0</v>
      </c>
      <c r="AE352">
        <v>9</v>
      </c>
      <c r="AF352">
        <v>78</v>
      </c>
      <c r="AG352">
        <v>9</v>
      </c>
      <c r="AH352">
        <v>7</v>
      </c>
      <c r="AI352">
        <v>19</v>
      </c>
      <c r="AJ352">
        <v>26</v>
      </c>
      <c r="AK352">
        <v>0</v>
      </c>
      <c r="AL352">
        <v>0</v>
      </c>
      <c r="AM352">
        <v>0</v>
      </c>
      <c r="AN352">
        <v>0</v>
      </c>
      <c r="AO352">
        <v>0</v>
      </c>
      <c r="AP352">
        <v>0</v>
      </c>
      <c r="AQ352">
        <v>0</v>
      </c>
      <c r="AR352">
        <v>0</v>
      </c>
      <c r="AS352">
        <v>0</v>
      </c>
      <c r="AT352">
        <v>0</v>
      </c>
      <c r="AU352">
        <v>0</v>
      </c>
      <c r="AV352">
        <v>0</v>
      </c>
      <c r="AW352">
        <v>0</v>
      </c>
      <c r="AX352">
        <v>0</v>
      </c>
      <c r="AY352">
        <v>0</v>
      </c>
      <c r="AZ352">
        <v>0</v>
      </c>
      <c r="BA352">
        <v>0</v>
      </c>
      <c r="BB352">
        <v>0</v>
      </c>
      <c r="BC352">
        <v>0</v>
      </c>
      <c r="BD352">
        <v>0</v>
      </c>
      <c r="BE352">
        <v>0</v>
      </c>
      <c r="BF352">
        <v>0</v>
      </c>
      <c r="BG352" t="s">
        <v>1691</v>
      </c>
      <c r="BH352" t="s">
        <v>5</v>
      </c>
      <c r="BI352" t="s">
        <v>1691</v>
      </c>
      <c r="BJ352" t="s">
        <v>1691</v>
      </c>
      <c r="BK352" t="s">
        <v>5</v>
      </c>
      <c r="BL352" t="s">
        <v>1691</v>
      </c>
      <c r="BM352">
        <v>0</v>
      </c>
      <c r="BN352">
        <v>0</v>
      </c>
      <c r="BO352" t="s">
        <v>5</v>
      </c>
      <c r="BP352" t="s">
        <v>1691</v>
      </c>
      <c r="BQ352" t="s">
        <v>1691</v>
      </c>
      <c r="BR352" t="s">
        <v>1691</v>
      </c>
      <c r="BS352" t="s">
        <v>1691</v>
      </c>
      <c r="BT352" t="s">
        <v>5</v>
      </c>
      <c r="BU352" t="s">
        <v>1691</v>
      </c>
      <c r="BV352" t="s">
        <v>1691</v>
      </c>
      <c r="BW352" t="s">
        <v>1691</v>
      </c>
      <c r="BX352" t="s">
        <v>1691</v>
      </c>
      <c r="BY352" t="s">
        <v>6</v>
      </c>
      <c r="BZ352" t="s">
        <v>4817</v>
      </c>
      <c r="CA352"/>
    </row>
    <row r="353" spans="1:79" ht="15" x14ac:dyDescent="0.25">
      <c r="A353">
        <v>819</v>
      </c>
      <c r="B353" t="s">
        <v>4914</v>
      </c>
      <c r="C353" t="s">
        <v>4915</v>
      </c>
      <c r="D353" t="s">
        <v>4916</v>
      </c>
      <c r="E353">
        <v>15</v>
      </c>
      <c r="F353" t="s">
        <v>4811</v>
      </c>
      <c r="G353" t="s">
        <v>4812</v>
      </c>
      <c r="H353" t="s">
        <v>4813</v>
      </c>
      <c r="I353" t="s">
        <v>1691</v>
      </c>
      <c r="J353" t="s">
        <v>1691</v>
      </c>
      <c r="K353" t="s">
        <v>1691</v>
      </c>
      <c r="L353" t="s">
        <v>4840</v>
      </c>
      <c r="M353">
        <v>0.27429226040840149</v>
      </c>
      <c r="N353" t="s">
        <v>6</v>
      </c>
      <c r="O353" t="s">
        <v>5</v>
      </c>
      <c r="P353" t="s">
        <v>6</v>
      </c>
      <c r="Q353" t="s">
        <v>5</v>
      </c>
      <c r="R353" t="s">
        <v>5</v>
      </c>
      <c r="S353" t="s">
        <v>4913</v>
      </c>
      <c r="T353" t="s">
        <v>4913</v>
      </c>
      <c r="U353" t="s">
        <v>6</v>
      </c>
      <c r="V353" t="s">
        <v>13</v>
      </c>
      <c r="W353">
        <v>500</v>
      </c>
      <c r="X353">
        <v>1000</v>
      </c>
      <c r="Y353" t="s">
        <v>6</v>
      </c>
      <c r="Z353" t="s">
        <v>4917</v>
      </c>
      <c r="AA353">
        <v>0</v>
      </c>
      <c r="AB353">
        <v>0</v>
      </c>
      <c r="AC353">
        <v>0</v>
      </c>
      <c r="AD353">
        <v>0</v>
      </c>
      <c r="AE353">
        <v>9</v>
      </c>
      <c r="AF353">
        <v>78</v>
      </c>
      <c r="AG353">
        <v>9</v>
      </c>
      <c r="AH353">
        <v>7</v>
      </c>
      <c r="AI353">
        <v>19</v>
      </c>
      <c r="AJ353">
        <v>26</v>
      </c>
      <c r="AK353">
        <v>0</v>
      </c>
      <c r="AL353">
        <v>0</v>
      </c>
      <c r="AM353">
        <v>0</v>
      </c>
      <c r="AN353">
        <v>0</v>
      </c>
      <c r="AO353">
        <v>0</v>
      </c>
      <c r="AP353">
        <v>0</v>
      </c>
      <c r="AQ353">
        <v>0</v>
      </c>
      <c r="AR353">
        <v>0</v>
      </c>
      <c r="AS353">
        <v>0</v>
      </c>
      <c r="AT353">
        <v>0</v>
      </c>
      <c r="AU353">
        <v>0</v>
      </c>
      <c r="AV353">
        <v>0</v>
      </c>
      <c r="AW353">
        <v>0</v>
      </c>
      <c r="AX353">
        <v>0</v>
      </c>
      <c r="AY353">
        <v>0</v>
      </c>
      <c r="AZ353">
        <v>0</v>
      </c>
      <c r="BA353">
        <v>0</v>
      </c>
      <c r="BB353">
        <v>0</v>
      </c>
      <c r="BC353">
        <v>0</v>
      </c>
      <c r="BD353">
        <v>0</v>
      </c>
      <c r="BE353">
        <v>0</v>
      </c>
      <c r="BF353">
        <v>0</v>
      </c>
      <c r="BG353" t="s">
        <v>1691</v>
      </c>
      <c r="BH353" t="s">
        <v>5</v>
      </c>
      <c r="BI353" t="s">
        <v>1691</v>
      </c>
      <c r="BJ353" t="s">
        <v>1691</v>
      </c>
      <c r="BK353" t="s">
        <v>5</v>
      </c>
      <c r="BL353" t="s">
        <v>1691</v>
      </c>
      <c r="BM353">
        <v>0</v>
      </c>
      <c r="BN353">
        <v>0</v>
      </c>
      <c r="BO353" t="s">
        <v>5</v>
      </c>
      <c r="BP353" t="s">
        <v>1691</v>
      </c>
      <c r="BQ353" t="s">
        <v>1691</v>
      </c>
      <c r="BR353" t="s">
        <v>1691</v>
      </c>
      <c r="BS353" t="s">
        <v>1691</v>
      </c>
      <c r="BT353" t="s">
        <v>5</v>
      </c>
      <c r="BU353" t="s">
        <v>1691</v>
      </c>
      <c r="BV353" t="s">
        <v>1691</v>
      </c>
      <c r="BW353" t="s">
        <v>1691</v>
      </c>
      <c r="BX353" t="s">
        <v>1691</v>
      </c>
      <c r="BY353" t="s">
        <v>6</v>
      </c>
      <c r="BZ353" t="s">
        <v>4817</v>
      </c>
      <c r="CA353"/>
    </row>
    <row r="354" spans="1:79" ht="15" x14ac:dyDescent="0.25">
      <c r="A354">
        <v>820</v>
      </c>
      <c r="B354" t="s">
        <v>4918</v>
      </c>
      <c r="C354" t="s">
        <v>4919</v>
      </c>
      <c r="D354" t="s">
        <v>4839</v>
      </c>
      <c r="E354">
        <v>15</v>
      </c>
      <c r="F354" t="s">
        <v>4811</v>
      </c>
      <c r="G354" t="s">
        <v>4834</v>
      </c>
      <c r="H354" t="s">
        <v>4813</v>
      </c>
      <c r="I354" t="s">
        <v>1691</v>
      </c>
      <c r="J354" t="s">
        <v>1691</v>
      </c>
      <c r="K354" t="s">
        <v>1691</v>
      </c>
      <c r="L354" t="s">
        <v>4840</v>
      </c>
      <c r="M354">
        <v>0.59851175546646118</v>
      </c>
      <c r="N354" t="s">
        <v>6</v>
      </c>
      <c r="O354" t="s">
        <v>5</v>
      </c>
      <c r="P354" t="s">
        <v>6</v>
      </c>
      <c r="Q354" t="s">
        <v>5</v>
      </c>
      <c r="R354" t="s">
        <v>5</v>
      </c>
      <c r="S354" t="s">
        <v>4920</v>
      </c>
      <c r="T354" t="s">
        <v>4920</v>
      </c>
      <c r="U354" t="s">
        <v>6</v>
      </c>
      <c r="V354" t="s">
        <v>13</v>
      </c>
      <c r="W354">
        <v>1000</v>
      </c>
      <c r="X354">
        <v>1000</v>
      </c>
      <c r="Y354" t="s">
        <v>6</v>
      </c>
      <c r="Z354" t="s">
        <v>1100</v>
      </c>
      <c r="AA354">
        <v>0</v>
      </c>
      <c r="AB354">
        <v>0</v>
      </c>
      <c r="AC354">
        <v>0</v>
      </c>
      <c r="AD354">
        <v>0</v>
      </c>
      <c r="AE354">
        <v>351</v>
      </c>
      <c r="AF354">
        <v>158</v>
      </c>
      <c r="AG354">
        <v>291</v>
      </c>
      <c r="AH354">
        <v>742</v>
      </c>
      <c r="AI354">
        <v>1372</v>
      </c>
      <c r="AJ354">
        <v>2114</v>
      </c>
      <c r="AK354">
        <v>2</v>
      </c>
      <c r="AL354">
        <v>0</v>
      </c>
      <c r="AM354">
        <v>16</v>
      </c>
      <c r="AN354">
        <v>0</v>
      </c>
      <c r="AO354">
        <v>0</v>
      </c>
      <c r="AP354">
        <v>0</v>
      </c>
      <c r="AQ354">
        <v>0</v>
      </c>
      <c r="AR354">
        <v>0</v>
      </c>
      <c r="AS354">
        <v>0</v>
      </c>
      <c r="AT354">
        <v>0</v>
      </c>
      <c r="AU354">
        <v>0</v>
      </c>
      <c r="AV354">
        <v>0</v>
      </c>
      <c r="AW354">
        <v>0</v>
      </c>
      <c r="AX354">
        <v>0</v>
      </c>
      <c r="AY354">
        <v>0</v>
      </c>
      <c r="AZ354">
        <v>0</v>
      </c>
      <c r="BA354">
        <v>0</v>
      </c>
      <c r="BB354">
        <v>0</v>
      </c>
      <c r="BC354">
        <v>0</v>
      </c>
      <c r="BD354">
        <v>0</v>
      </c>
      <c r="BE354">
        <v>0</v>
      </c>
      <c r="BF354">
        <v>0</v>
      </c>
      <c r="BG354" t="s">
        <v>1691</v>
      </c>
      <c r="BH354" t="s">
        <v>5</v>
      </c>
      <c r="BI354" t="s">
        <v>1691</v>
      </c>
      <c r="BJ354" t="s">
        <v>1691</v>
      </c>
      <c r="BK354" t="s">
        <v>5</v>
      </c>
      <c r="BL354" t="s">
        <v>1691</v>
      </c>
      <c r="BM354">
        <v>0</v>
      </c>
      <c r="BN354">
        <v>0</v>
      </c>
      <c r="BO354" t="s">
        <v>5</v>
      </c>
      <c r="BP354" t="s">
        <v>1691</v>
      </c>
      <c r="BQ354" t="s">
        <v>1691</v>
      </c>
      <c r="BR354" t="s">
        <v>1691</v>
      </c>
      <c r="BS354" t="s">
        <v>1691</v>
      </c>
      <c r="BT354" t="s">
        <v>5</v>
      </c>
      <c r="BU354" t="s">
        <v>1691</v>
      </c>
      <c r="BV354" t="s">
        <v>1691</v>
      </c>
      <c r="BW354" t="s">
        <v>1691</v>
      </c>
      <c r="BX354" t="s">
        <v>1691</v>
      </c>
      <c r="BY354" t="s">
        <v>6</v>
      </c>
      <c r="BZ354" t="s">
        <v>4817</v>
      </c>
      <c r="CA354"/>
    </row>
    <row r="355" spans="1:79" ht="15" x14ac:dyDescent="0.25">
      <c r="A355">
        <v>821</v>
      </c>
      <c r="B355" t="s">
        <v>4921</v>
      </c>
      <c r="C355" t="s">
        <v>4922</v>
      </c>
      <c r="D355" t="s">
        <v>4864</v>
      </c>
      <c r="E355">
        <v>15</v>
      </c>
      <c r="F355" t="s">
        <v>4811</v>
      </c>
      <c r="G355" t="s">
        <v>4834</v>
      </c>
      <c r="H355" t="s">
        <v>4813</v>
      </c>
      <c r="I355" t="s">
        <v>1691</v>
      </c>
      <c r="J355" t="s">
        <v>1691</v>
      </c>
      <c r="K355" t="s">
        <v>1691</v>
      </c>
      <c r="L355" t="s">
        <v>4840</v>
      </c>
      <c r="M355">
        <v>0.59851175546646118</v>
      </c>
      <c r="N355" t="s">
        <v>6</v>
      </c>
      <c r="O355" t="s">
        <v>5</v>
      </c>
      <c r="P355" t="s">
        <v>6</v>
      </c>
      <c r="Q355" t="s">
        <v>5</v>
      </c>
      <c r="R355" t="s">
        <v>5</v>
      </c>
      <c r="S355" t="s">
        <v>4920</v>
      </c>
      <c r="T355" t="s">
        <v>4920</v>
      </c>
      <c r="U355" t="s">
        <v>6</v>
      </c>
      <c r="V355" t="s">
        <v>28</v>
      </c>
      <c r="W355">
        <v>31000</v>
      </c>
      <c r="X355">
        <v>1000</v>
      </c>
      <c r="Y355" t="s">
        <v>6</v>
      </c>
      <c r="Z355" t="s">
        <v>4841</v>
      </c>
      <c r="AA355">
        <v>0</v>
      </c>
      <c r="AB355">
        <v>0</v>
      </c>
      <c r="AC355">
        <v>0</v>
      </c>
      <c r="AD355">
        <v>0</v>
      </c>
      <c r="AE355">
        <v>351</v>
      </c>
      <c r="AF355">
        <v>158</v>
      </c>
      <c r="AG355">
        <v>291</v>
      </c>
      <c r="AH355">
        <v>742</v>
      </c>
      <c r="AI355">
        <v>1372</v>
      </c>
      <c r="AJ355">
        <v>2114</v>
      </c>
      <c r="AK355">
        <v>2</v>
      </c>
      <c r="AL355">
        <v>0</v>
      </c>
      <c r="AM355">
        <v>16</v>
      </c>
      <c r="AN355">
        <v>0</v>
      </c>
      <c r="AO355">
        <v>0</v>
      </c>
      <c r="AP355">
        <v>0</v>
      </c>
      <c r="AQ355">
        <v>0</v>
      </c>
      <c r="AR355">
        <v>0</v>
      </c>
      <c r="AS355">
        <v>0</v>
      </c>
      <c r="AT355">
        <v>0</v>
      </c>
      <c r="AU355">
        <v>0</v>
      </c>
      <c r="AV355">
        <v>0</v>
      </c>
      <c r="AW355">
        <v>0</v>
      </c>
      <c r="AX355">
        <v>0</v>
      </c>
      <c r="AY355">
        <v>0</v>
      </c>
      <c r="AZ355">
        <v>0</v>
      </c>
      <c r="BA355">
        <v>0</v>
      </c>
      <c r="BB355">
        <v>0</v>
      </c>
      <c r="BC355">
        <v>0</v>
      </c>
      <c r="BD355">
        <v>0</v>
      </c>
      <c r="BE355">
        <v>0</v>
      </c>
      <c r="BF355">
        <v>0</v>
      </c>
      <c r="BG355" t="s">
        <v>1691</v>
      </c>
      <c r="BH355" t="s">
        <v>5</v>
      </c>
      <c r="BI355" t="s">
        <v>1691</v>
      </c>
      <c r="BJ355" t="s">
        <v>1691</v>
      </c>
      <c r="BK355" t="s">
        <v>5</v>
      </c>
      <c r="BL355" t="s">
        <v>1691</v>
      </c>
      <c r="BM355">
        <v>0</v>
      </c>
      <c r="BN355">
        <v>0</v>
      </c>
      <c r="BO355" t="s">
        <v>5</v>
      </c>
      <c r="BP355" t="s">
        <v>1691</v>
      </c>
      <c r="BQ355" t="s">
        <v>1691</v>
      </c>
      <c r="BR355" t="s">
        <v>1691</v>
      </c>
      <c r="BS355" t="s">
        <v>1691</v>
      </c>
      <c r="BT355" t="s">
        <v>5</v>
      </c>
      <c r="BU355" t="s">
        <v>1691</v>
      </c>
      <c r="BV355" t="s">
        <v>1691</v>
      </c>
      <c r="BW355" t="s">
        <v>1691</v>
      </c>
      <c r="BX355" t="s">
        <v>1691</v>
      </c>
      <c r="BY355" t="s">
        <v>6</v>
      </c>
      <c r="BZ355" t="s">
        <v>4817</v>
      </c>
      <c r="CA355"/>
    </row>
    <row r="356" spans="1:79" ht="15" x14ac:dyDescent="0.25">
      <c r="A356">
        <v>822</v>
      </c>
      <c r="B356" t="s">
        <v>4923</v>
      </c>
      <c r="C356" t="s">
        <v>4924</v>
      </c>
      <c r="D356" t="s">
        <v>4839</v>
      </c>
      <c r="E356">
        <v>15</v>
      </c>
      <c r="F356" t="s">
        <v>4811</v>
      </c>
      <c r="G356" t="s">
        <v>4834</v>
      </c>
      <c r="H356" t="s">
        <v>4813</v>
      </c>
      <c r="I356" t="s">
        <v>1691</v>
      </c>
      <c r="J356" t="s">
        <v>1691</v>
      </c>
      <c r="K356" t="s">
        <v>1691</v>
      </c>
      <c r="L356" t="s">
        <v>4840</v>
      </c>
      <c r="M356">
        <v>62.884395599365227</v>
      </c>
      <c r="N356" t="s">
        <v>6</v>
      </c>
      <c r="O356" t="s">
        <v>5</v>
      </c>
      <c r="P356" t="s">
        <v>6</v>
      </c>
      <c r="Q356" t="s">
        <v>5</v>
      </c>
      <c r="R356" t="s">
        <v>5</v>
      </c>
      <c r="S356" t="s">
        <v>4925</v>
      </c>
      <c r="T356" t="s">
        <v>4925</v>
      </c>
      <c r="U356" t="s">
        <v>6</v>
      </c>
      <c r="V356" t="s">
        <v>28</v>
      </c>
      <c r="W356">
        <v>1000</v>
      </c>
      <c r="X356">
        <v>1000</v>
      </c>
      <c r="Y356" t="s">
        <v>6</v>
      </c>
      <c r="Z356" t="s">
        <v>4841</v>
      </c>
      <c r="AA356">
        <v>0</v>
      </c>
      <c r="AB356">
        <v>0</v>
      </c>
      <c r="AC356">
        <v>0</v>
      </c>
      <c r="AD356">
        <v>0</v>
      </c>
      <c r="AE356">
        <v>10318</v>
      </c>
      <c r="AF356">
        <v>16224</v>
      </c>
      <c r="AG356">
        <v>8859</v>
      </c>
      <c r="AH356">
        <v>28924</v>
      </c>
      <c r="AI356">
        <v>34211</v>
      </c>
      <c r="AJ356">
        <v>63135</v>
      </c>
      <c r="AK356">
        <v>12</v>
      </c>
      <c r="AL356">
        <v>0</v>
      </c>
      <c r="AM356">
        <v>516</v>
      </c>
      <c r="AN356">
        <v>0</v>
      </c>
      <c r="AO356">
        <v>0</v>
      </c>
      <c r="AP356">
        <v>0</v>
      </c>
      <c r="AQ356">
        <v>0</v>
      </c>
      <c r="AR356">
        <v>0</v>
      </c>
      <c r="AS356">
        <v>0</v>
      </c>
      <c r="AT356">
        <v>0</v>
      </c>
      <c r="AU356">
        <v>0</v>
      </c>
      <c r="AV356">
        <v>0</v>
      </c>
      <c r="AW356">
        <v>0</v>
      </c>
      <c r="AX356">
        <v>0</v>
      </c>
      <c r="AY356">
        <v>0</v>
      </c>
      <c r="AZ356">
        <v>0</v>
      </c>
      <c r="BA356">
        <v>0</v>
      </c>
      <c r="BB356">
        <v>0</v>
      </c>
      <c r="BC356">
        <v>0</v>
      </c>
      <c r="BD356">
        <v>0</v>
      </c>
      <c r="BE356">
        <v>0</v>
      </c>
      <c r="BF356">
        <v>0</v>
      </c>
      <c r="BG356" t="s">
        <v>1691</v>
      </c>
      <c r="BH356" t="s">
        <v>5</v>
      </c>
      <c r="BI356" t="s">
        <v>1691</v>
      </c>
      <c r="BJ356" t="s">
        <v>1691</v>
      </c>
      <c r="BK356" t="s">
        <v>5</v>
      </c>
      <c r="BL356" t="s">
        <v>1691</v>
      </c>
      <c r="BM356">
        <v>0</v>
      </c>
      <c r="BN356">
        <v>0</v>
      </c>
      <c r="BO356" t="s">
        <v>5</v>
      </c>
      <c r="BP356" t="s">
        <v>1691</v>
      </c>
      <c r="BQ356" t="s">
        <v>1691</v>
      </c>
      <c r="BR356" t="s">
        <v>1691</v>
      </c>
      <c r="BS356" t="s">
        <v>1691</v>
      </c>
      <c r="BT356" t="s">
        <v>5</v>
      </c>
      <c r="BU356" t="s">
        <v>1691</v>
      </c>
      <c r="BV356" t="s">
        <v>1691</v>
      </c>
      <c r="BW356" t="s">
        <v>1691</v>
      </c>
      <c r="BX356" t="s">
        <v>1691</v>
      </c>
      <c r="BY356" t="s">
        <v>6</v>
      </c>
      <c r="BZ356" t="s">
        <v>4817</v>
      </c>
      <c r="CA356"/>
    </row>
    <row r="357" spans="1:79" ht="15" x14ac:dyDescent="0.25">
      <c r="A357">
        <v>823</v>
      </c>
      <c r="B357" t="s">
        <v>4926</v>
      </c>
      <c r="C357" t="s">
        <v>4927</v>
      </c>
      <c r="D357" t="s">
        <v>4928</v>
      </c>
      <c r="E357">
        <v>15</v>
      </c>
      <c r="F357" t="s">
        <v>4811</v>
      </c>
      <c r="G357" t="s">
        <v>4834</v>
      </c>
      <c r="H357" t="s">
        <v>4813</v>
      </c>
      <c r="I357" t="s">
        <v>1691</v>
      </c>
      <c r="J357" t="s">
        <v>1691</v>
      </c>
      <c r="K357" t="s">
        <v>1691</v>
      </c>
      <c r="L357" t="s">
        <v>4840</v>
      </c>
      <c r="M357">
        <v>62.884395599365227</v>
      </c>
      <c r="N357" t="s">
        <v>6</v>
      </c>
      <c r="O357" t="s">
        <v>5</v>
      </c>
      <c r="P357" t="s">
        <v>6</v>
      </c>
      <c r="Q357" t="s">
        <v>5</v>
      </c>
      <c r="R357" t="s">
        <v>5</v>
      </c>
      <c r="S357" t="s">
        <v>4925</v>
      </c>
      <c r="T357" t="s">
        <v>4925</v>
      </c>
      <c r="U357" t="s">
        <v>6</v>
      </c>
      <c r="V357" t="s">
        <v>28</v>
      </c>
      <c r="W357">
        <v>500000</v>
      </c>
      <c r="X357">
        <v>1000</v>
      </c>
      <c r="Y357" t="s">
        <v>6</v>
      </c>
      <c r="Z357" t="s">
        <v>4929</v>
      </c>
      <c r="AA357">
        <v>0</v>
      </c>
      <c r="AB357">
        <v>0</v>
      </c>
      <c r="AC357">
        <v>0</v>
      </c>
      <c r="AD357">
        <v>0</v>
      </c>
      <c r="AE357">
        <v>10318</v>
      </c>
      <c r="AF357">
        <v>16224</v>
      </c>
      <c r="AG357">
        <v>8859</v>
      </c>
      <c r="AH357">
        <v>28924</v>
      </c>
      <c r="AI357">
        <v>34211</v>
      </c>
      <c r="AJ357">
        <v>63135</v>
      </c>
      <c r="AK357">
        <v>12</v>
      </c>
      <c r="AL357">
        <v>0</v>
      </c>
      <c r="AM357">
        <v>516</v>
      </c>
      <c r="AN357">
        <v>0</v>
      </c>
      <c r="AO357">
        <v>0</v>
      </c>
      <c r="AP357">
        <v>0</v>
      </c>
      <c r="AQ357">
        <v>0</v>
      </c>
      <c r="AR357">
        <v>0</v>
      </c>
      <c r="AS357">
        <v>0</v>
      </c>
      <c r="AT357">
        <v>0</v>
      </c>
      <c r="AU357">
        <v>0</v>
      </c>
      <c r="AV357">
        <v>0</v>
      </c>
      <c r="AW357">
        <v>0</v>
      </c>
      <c r="AX357">
        <v>0</v>
      </c>
      <c r="AY357">
        <v>0</v>
      </c>
      <c r="AZ357">
        <v>0</v>
      </c>
      <c r="BA357">
        <v>0</v>
      </c>
      <c r="BB357">
        <v>0</v>
      </c>
      <c r="BC357">
        <v>0</v>
      </c>
      <c r="BD357">
        <v>0</v>
      </c>
      <c r="BE357">
        <v>0</v>
      </c>
      <c r="BF357">
        <v>0</v>
      </c>
      <c r="BG357" t="s">
        <v>1691</v>
      </c>
      <c r="BH357" t="s">
        <v>5</v>
      </c>
      <c r="BI357" t="s">
        <v>1691</v>
      </c>
      <c r="BJ357" t="s">
        <v>1691</v>
      </c>
      <c r="BK357" t="s">
        <v>5</v>
      </c>
      <c r="BL357" t="s">
        <v>1691</v>
      </c>
      <c r="BM357">
        <v>0</v>
      </c>
      <c r="BN357">
        <v>0</v>
      </c>
      <c r="BO357" t="s">
        <v>5</v>
      </c>
      <c r="BP357" t="s">
        <v>1691</v>
      </c>
      <c r="BQ357" t="s">
        <v>1691</v>
      </c>
      <c r="BR357" t="s">
        <v>1691</v>
      </c>
      <c r="BS357" t="s">
        <v>1691</v>
      </c>
      <c r="BT357" t="s">
        <v>5</v>
      </c>
      <c r="BU357" t="s">
        <v>1691</v>
      </c>
      <c r="BV357" t="s">
        <v>1691</v>
      </c>
      <c r="BW357" t="s">
        <v>1691</v>
      </c>
      <c r="BX357" t="s">
        <v>1691</v>
      </c>
      <c r="BY357" t="s">
        <v>6</v>
      </c>
      <c r="BZ357" t="s">
        <v>4817</v>
      </c>
      <c r="CA357"/>
    </row>
    <row r="358" spans="1:79" ht="15" x14ac:dyDescent="0.25">
      <c r="A358">
        <v>824</v>
      </c>
      <c r="B358" t="s">
        <v>4930</v>
      </c>
      <c r="C358" t="s">
        <v>4927</v>
      </c>
      <c r="D358" t="s">
        <v>4931</v>
      </c>
      <c r="E358">
        <v>15</v>
      </c>
      <c r="F358" t="s">
        <v>4811</v>
      </c>
      <c r="G358" t="s">
        <v>4834</v>
      </c>
      <c r="H358" t="s">
        <v>4813</v>
      </c>
      <c r="I358" t="s">
        <v>1691</v>
      </c>
      <c r="J358" t="s">
        <v>1691</v>
      </c>
      <c r="K358" t="s">
        <v>1691</v>
      </c>
      <c r="L358" t="s">
        <v>4840</v>
      </c>
      <c r="M358">
        <v>62.884395599365227</v>
      </c>
      <c r="N358" t="s">
        <v>6</v>
      </c>
      <c r="O358" t="s">
        <v>5</v>
      </c>
      <c r="P358" t="s">
        <v>6</v>
      </c>
      <c r="Q358" t="s">
        <v>5</v>
      </c>
      <c r="R358" t="s">
        <v>5</v>
      </c>
      <c r="S358" t="s">
        <v>4925</v>
      </c>
      <c r="T358" t="s">
        <v>4925</v>
      </c>
      <c r="U358" t="s">
        <v>6</v>
      </c>
      <c r="V358" t="s">
        <v>28</v>
      </c>
      <c r="W358">
        <v>500000</v>
      </c>
      <c r="X358">
        <v>1000</v>
      </c>
      <c r="Y358" t="s">
        <v>6</v>
      </c>
      <c r="Z358" t="s">
        <v>4929</v>
      </c>
      <c r="AA358">
        <v>0</v>
      </c>
      <c r="AB358">
        <v>0</v>
      </c>
      <c r="AC358">
        <v>0</v>
      </c>
      <c r="AD358">
        <v>0</v>
      </c>
      <c r="AE358">
        <v>10318</v>
      </c>
      <c r="AF358">
        <v>16224</v>
      </c>
      <c r="AG358">
        <v>8859</v>
      </c>
      <c r="AH358">
        <v>28924</v>
      </c>
      <c r="AI358">
        <v>34211</v>
      </c>
      <c r="AJ358">
        <v>63135</v>
      </c>
      <c r="AK358">
        <v>12</v>
      </c>
      <c r="AL358">
        <v>0</v>
      </c>
      <c r="AM358">
        <v>516</v>
      </c>
      <c r="AN358">
        <v>0</v>
      </c>
      <c r="AO358">
        <v>0</v>
      </c>
      <c r="AP358">
        <v>0</v>
      </c>
      <c r="AQ358">
        <v>0</v>
      </c>
      <c r="AR358">
        <v>0</v>
      </c>
      <c r="AS358">
        <v>0</v>
      </c>
      <c r="AT358">
        <v>0</v>
      </c>
      <c r="AU358">
        <v>0</v>
      </c>
      <c r="AV358">
        <v>0</v>
      </c>
      <c r="AW358">
        <v>0</v>
      </c>
      <c r="AX358">
        <v>0</v>
      </c>
      <c r="AY358">
        <v>0</v>
      </c>
      <c r="AZ358">
        <v>0</v>
      </c>
      <c r="BA358">
        <v>0</v>
      </c>
      <c r="BB358">
        <v>0</v>
      </c>
      <c r="BC358">
        <v>0</v>
      </c>
      <c r="BD358">
        <v>0</v>
      </c>
      <c r="BE358">
        <v>0</v>
      </c>
      <c r="BF358">
        <v>0</v>
      </c>
      <c r="BG358" t="s">
        <v>1691</v>
      </c>
      <c r="BH358" t="s">
        <v>5</v>
      </c>
      <c r="BI358" t="s">
        <v>1691</v>
      </c>
      <c r="BJ358" t="s">
        <v>1691</v>
      </c>
      <c r="BK358" t="s">
        <v>5</v>
      </c>
      <c r="BL358" t="s">
        <v>1691</v>
      </c>
      <c r="BM358">
        <v>0</v>
      </c>
      <c r="BN358">
        <v>0</v>
      </c>
      <c r="BO358" t="s">
        <v>5</v>
      </c>
      <c r="BP358" t="s">
        <v>1691</v>
      </c>
      <c r="BQ358" t="s">
        <v>1691</v>
      </c>
      <c r="BR358" t="s">
        <v>1691</v>
      </c>
      <c r="BS358" t="s">
        <v>1691</v>
      </c>
      <c r="BT358" t="s">
        <v>5</v>
      </c>
      <c r="BU358" t="s">
        <v>1691</v>
      </c>
      <c r="BV358" t="s">
        <v>1691</v>
      </c>
      <c r="BW358" t="s">
        <v>1691</v>
      </c>
      <c r="BX358" t="s">
        <v>1691</v>
      </c>
      <c r="BY358" t="s">
        <v>6</v>
      </c>
      <c r="BZ358" t="s">
        <v>4817</v>
      </c>
      <c r="CA358"/>
    </row>
    <row r="359" spans="1:79" ht="15" x14ac:dyDescent="0.25">
      <c r="A359">
        <v>825</v>
      </c>
      <c r="B359" t="s">
        <v>4932</v>
      </c>
      <c r="C359" t="s">
        <v>4933</v>
      </c>
      <c r="D359" t="s">
        <v>4864</v>
      </c>
      <c r="E359">
        <v>15</v>
      </c>
      <c r="F359" t="s">
        <v>4811</v>
      </c>
      <c r="G359" t="s">
        <v>4834</v>
      </c>
      <c r="H359" t="s">
        <v>4813</v>
      </c>
      <c r="I359" t="s">
        <v>1691</v>
      </c>
      <c r="J359" t="s">
        <v>1691</v>
      </c>
      <c r="K359" t="s">
        <v>1691</v>
      </c>
      <c r="L359" t="s">
        <v>4840</v>
      </c>
      <c r="M359">
        <v>11.90698909759521</v>
      </c>
      <c r="N359" t="s">
        <v>6</v>
      </c>
      <c r="O359" t="s">
        <v>5</v>
      </c>
      <c r="P359" t="s">
        <v>6</v>
      </c>
      <c r="Q359" t="s">
        <v>5</v>
      </c>
      <c r="R359" t="s">
        <v>5</v>
      </c>
      <c r="S359" t="s">
        <v>4934</v>
      </c>
      <c r="T359" t="s">
        <v>4934</v>
      </c>
      <c r="U359" t="s">
        <v>6</v>
      </c>
      <c r="V359" t="s">
        <v>28</v>
      </c>
      <c r="W359">
        <v>25000</v>
      </c>
      <c r="X359">
        <v>1000</v>
      </c>
      <c r="Y359" t="s">
        <v>6</v>
      </c>
      <c r="Z359" t="s">
        <v>4841</v>
      </c>
      <c r="AA359">
        <v>0</v>
      </c>
      <c r="AB359">
        <v>0</v>
      </c>
      <c r="AC359">
        <v>0</v>
      </c>
      <c r="AD359">
        <v>0</v>
      </c>
      <c r="AE359">
        <v>1091</v>
      </c>
      <c r="AF359">
        <v>2930</v>
      </c>
      <c r="AG359">
        <v>686</v>
      </c>
      <c r="AH359">
        <v>1652</v>
      </c>
      <c r="AI359">
        <v>2674</v>
      </c>
      <c r="AJ359">
        <v>4326</v>
      </c>
      <c r="AK359">
        <v>1</v>
      </c>
      <c r="AL359">
        <v>0</v>
      </c>
      <c r="AM359">
        <v>65</v>
      </c>
      <c r="AN359">
        <v>0</v>
      </c>
      <c r="AO359">
        <v>0</v>
      </c>
      <c r="AP359">
        <v>0</v>
      </c>
      <c r="AQ359">
        <v>0</v>
      </c>
      <c r="AR359">
        <v>0</v>
      </c>
      <c r="AS359">
        <v>0</v>
      </c>
      <c r="AT359">
        <v>0</v>
      </c>
      <c r="AU359">
        <v>0</v>
      </c>
      <c r="AV359">
        <v>0</v>
      </c>
      <c r="AW359">
        <v>0</v>
      </c>
      <c r="AX359">
        <v>0</v>
      </c>
      <c r="AY359">
        <v>0</v>
      </c>
      <c r="AZ359">
        <v>0</v>
      </c>
      <c r="BA359">
        <v>0</v>
      </c>
      <c r="BB359">
        <v>0</v>
      </c>
      <c r="BC359">
        <v>0</v>
      </c>
      <c r="BD359">
        <v>0</v>
      </c>
      <c r="BE359">
        <v>0</v>
      </c>
      <c r="BF359">
        <v>0</v>
      </c>
      <c r="BG359" t="s">
        <v>1691</v>
      </c>
      <c r="BH359" t="s">
        <v>5</v>
      </c>
      <c r="BI359" t="s">
        <v>1691</v>
      </c>
      <c r="BJ359" t="s">
        <v>1691</v>
      </c>
      <c r="BK359" t="s">
        <v>5</v>
      </c>
      <c r="BL359" t="s">
        <v>1691</v>
      </c>
      <c r="BM359">
        <v>0</v>
      </c>
      <c r="BN359">
        <v>0</v>
      </c>
      <c r="BO359" t="s">
        <v>5</v>
      </c>
      <c r="BP359" t="s">
        <v>1691</v>
      </c>
      <c r="BQ359" t="s">
        <v>1691</v>
      </c>
      <c r="BR359" t="s">
        <v>1691</v>
      </c>
      <c r="BS359" t="s">
        <v>1691</v>
      </c>
      <c r="BT359" t="s">
        <v>5</v>
      </c>
      <c r="BU359" t="s">
        <v>1691</v>
      </c>
      <c r="BV359" t="s">
        <v>1691</v>
      </c>
      <c r="BW359" t="s">
        <v>1691</v>
      </c>
      <c r="BX359" t="s">
        <v>1691</v>
      </c>
      <c r="BY359" t="s">
        <v>6</v>
      </c>
      <c r="BZ359" t="s">
        <v>4817</v>
      </c>
      <c r="CA359"/>
    </row>
    <row r="360" spans="1:79" ht="15" x14ac:dyDescent="0.25">
      <c r="A360">
        <v>826</v>
      </c>
      <c r="B360" t="s">
        <v>4935</v>
      </c>
      <c r="C360" t="s">
        <v>4936</v>
      </c>
      <c r="D360" t="s">
        <v>4839</v>
      </c>
      <c r="E360">
        <v>15</v>
      </c>
      <c r="F360" t="s">
        <v>4811</v>
      </c>
      <c r="G360" t="s">
        <v>4834</v>
      </c>
      <c r="H360" t="s">
        <v>4813</v>
      </c>
      <c r="I360" t="s">
        <v>1691</v>
      </c>
      <c r="J360" t="s">
        <v>1691</v>
      </c>
      <c r="K360" t="s">
        <v>1691</v>
      </c>
      <c r="L360" t="s">
        <v>4840</v>
      </c>
      <c r="M360">
        <v>11.90698909759521</v>
      </c>
      <c r="N360" t="s">
        <v>6</v>
      </c>
      <c r="O360" t="s">
        <v>5</v>
      </c>
      <c r="P360" t="s">
        <v>6</v>
      </c>
      <c r="Q360" t="s">
        <v>5</v>
      </c>
      <c r="R360" t="s">
        <v>5</v>
      </c>
      <c r="S360" t="s">
        <v>4934</v>
      </c>
      <c r="T360" t="s">
        <v>4934</v>
      </c>
      <c r="U360" t="s">
        <v>6</v>
      </c>
      <c r="V360" t="s">
        <v>4</v>
      </c>
      <c r="W360">
        <v>1000</v>
      </c>
      <c r="X360">
        <v>1000</v>
      </c>
      <c r="Y360" t="s">
        <v>6</v>
      </c>
      <c r="Z360" t="s">
        <v>4841</v>
      </c>
      <c r="AA360">
        <v>0</v>
      </c>
      <c r="AB360">
        <v>0</v>
      </c>
      <c r="AC360">
        <v>0</v>
      </c>
      <c r="AD360">
        <v>0</v>
      </c>
      <c r="AE360">
        <v>1091</v>
      </c>
      <c r="AF360">
        <v>2930</v>
      </c>
      <c r="AG360">
        <v>686</v>
      </c>
      <c r="AH360">
        <v>1652</v>
      </c>
      <c r="AI360">
        <v>2674</v>
      </c>
      <c r="AJ360">
        <v>4326</v>
      </c>
      <c r="AK360">
        <v>1</v>
      </c>
      <c r="AL360">
        <v>0</v>
      </c>
      <c r="AM360">
        <v>65</v>
      </c>
      <c r="AN360">
        <v>0</v>
      </c>
      <c r="AO360">
        <v>0</v>
      </c>
      <c r="AP360">
        <v>0</v>
      </c>
      <c r="AQ360">
        <v>0</v>
      </c>
      <c r="AR360">
        <v>0</v>
      </c>
      <c r="AS360">
        <v>0</v>
      </c>
      <c r="AT360">
        <v>0</v>
      </c>
      <c r="AU360">
        <v>0</v>
      </c>
      <c r="AV360">
        <v>0</v>
      </c>
      <c r="AW360">
        <v>0</v>
      </c>
      <c r="AX360">
        <v>0</v>
      </c>
      <c r="AY360">
        <v>0</v>
      </c>
      <c r="AZ360">
        <v>0</v>
      </c>
      <c r="BA360">
        <v>0</v>
      </c>
      <c r="BB360">
        <v>0</v>
      </c>
      <c r="BC360">
        <v>0</v>
      </c>
      <c r="BD360">
        <v>0</v>
      </c>
      <c r="BE360">
        <v>0</v>
      </c>
      <c r="BF360">
        <v>0</v>
      </c>
      <c r="BG360" t="s">
        <v>1691</v>
      </c>
      <c r="BH360" t="s">
        <v>5</v>
      </c>
      <c r="BI360" t="s">
        <v>1691</v>
      </c>
      <c r="BJ360" t="s">
        <v>1691</v>
      </c>
      <c r="BK360" t="s">
        <v>5</v>
      </c>
      <c r="BL360" t="s">
        <v>1691</v>
      </c>
      <c r="BM360">
        <v>0</v>
      </c>
      <c r="BN360">
        <v>0</v>
      </c>
      <c r="BO360" t="s">
        <v>5</v>
      </c>
      <c r="BP360" t="s">
        <v>1691</v>
      </c>
      <c r="BQ360" t="s">
        <v>1691</v>
      </c>
      <c r="BR360" t="s">
        <v>1691</v>
      </c>
      <c r="BS360" t="s">
        <v>1691</v>
      </c>
      <c r="BT360" t="s">
        <v>5</v>
      </c>
      <c r="BU360" t="s">
        <v>1691</v>
      </c>
      <c r="BV360" t="s">
        <v>1691</v>
      </c>
      <c r="BW360" t="s">
        <v>1691</v>
      </c>
      <c r="BX360" t="s">
        <v>1691</v>
      </c>
      <c r="BY360" t="s">
        <v>6</v>
      </c>
      <c r="BZ360" t="s">
        <v>4817</v>
      </c>
      <c r="CA360"/>
    </row>
    <row r="361" spans="1:79" ht="15" x14ac:dyDescent="0.25">
      <c r="A361">
        <v>827</v>
      </c>
      <c r="B361" t="s">
        <v>4937</v>
      </c>
      <c r="C361" t="s">
        <v>4938</v>
      </c>
      <c r="D361" t="s">
        <v>4864</v>
      </c>
      <c r="E361">
        <v>15</v>
      </c>
      <c r="F361" t="s">
        <v>4811</v>
      </c>
      <c r="G361" t="s">
        <v>4834</v>
      </c>
      <c r="H361" t="s">
        <v>4813</v>
      </c>
      <c r="I361" t="s">
        <v>1691</v>
      </c>
      <c r="J361" t="s">
        <v>1691</v>
      </c>
      <c r="K361" t="s">
        <v>1691</v>
      </c>
      <c r="L361" t="s">
        <v>4840</v>
      </c>
      <c r="M361">
        <v>36.481693267822273</v>
      </c>
      <c r="N361" t="s">
        <v>6</v>
      </c>
      <c r="O361" t="s">
        <v>5</v>
      </c>
      <c r="P361" t="s">
        <v>6</v>
      </c>
      <c r="Q361" t="s">
        <v>5</v>
      </c>
      <c r="R361" t="s">
        <v>5</v>
      </c>
      <c r="S361" t="s">
        <v>4939</v>
      </c>
      <c r="T361" t="s">
        <v>4939</v>
      </c>
      <c r="U361" t="s">
        <v>6</v>
      </c>
      <c r="V361" t="s">
        <v>28</v>
      </c>
      <c r="W361">
        <v>31000</v>
      </c>
      <c r="X361">
        <v>1000</v>
      </c>
      <c r="Y361" t="s">
        <v>6</v>
      </c>
      <c r="Z361" t="s">
        <v>4940</v>
      </c>
      <c r="AA361">
        <v>0</v>
      </c>
      <c r="AB361">
        <v>0</v>
      </c>
      <c r="AC361">
        <v>0</v>
      </c>
      <c r="AD361">
        <v>0</v>
      </c>
      <c r="AE361">
        <v>5153</v>
      </c>
      <c r="AF361">
        <v>13649</v>
      </c>
      <c r="AG361">
        <v>4376</v>
      </c>
      <c r="AH361">
        <v>8041</v>
      </c>
      <c r="AI361">
        <v>14730</v>
      </c>
      <c r="AJ361">
        <v>22771</v>
      </c>
      <c r="AK361">
        <v>6</v>
      </c>
      <c r="AL361">
        <v>0</v>
      </c>
      <c r="AM361">
        <v>187</v>
      </c>
      <c r="AN361">
        <v>0</v>
      </c>
      <c r="AO361">
        <v>0</v>
      </c>
      <c r="AP361">
        <v>0</v>
      </c>
      <c r="AQ361">
        <v>0</v>
      </c>
      <c r="AR361">
        <v>0</v>
      </c>
      <c r="AS361">
        <v>0</v>
      </c>
      <c r="AT361">
        <v>0</v>
      </c>
      <c r="AU361">
        <v>0</v>
      </c>
      <c r="AV361">
        <v>0</v>
      </c>
      <c r="AW361">
        <v>0</v>
      </c>
      <c r="AX361">
        <v>0</v>
      </c>
      <c r="AY361">
        <v>0</v>
      </c>
      <c r="AZ361">
        <v>0</v>
      </c>
      <c r="BA361">
        <v>0</v>
      </c>
      <c r="BB361">
        <v>0</v>
      </c>
      <c r="BC361">
        <v>0</v>
      </c>
      <c r="BD361">
        <v>0</v>
      </c>
      <c r="BE361">
        <v>0</v>
      </c>
      <c r="BF361">
        <v>0</v>
      </c>
      <c r="BG361" t="s">
        <v>1691</v>
      </c>
      <c r="BH361" t="s">
        <v>5</v>
      </c>
      <c r="BI361" t="s">
        <v>1691</v>
      </c>
      <c r="BJ361" t="s">
        <v>1691</v>
      </c>
      <c r="BK361" t="s">
        <v>5</v>
      </c>
      <c r="BL361" t="s">
        <v>1691</v>
      </c>
      <c r="BM361">
        <v>0</v>
      </c>
      <c r="BN361">
        <v>0</v>
      </c>
      <c r="BO361" t="s">
        <v>5</v>
      </c>
      <c r="BP361" t="s">
        <v>1691</v>
      </c>
      <c r="BQ361" t="s">
        <v>1691</v>
      </c>
      <c r="BR361" t="s">
        <v>1691</v>
      </c>
      <c r="BS361" t="s">
        <v>1691</v>
      </c>
      <c r="BT361" t="s">
        <v>5</v>
      </c>
      <c r="BU361" t="s">
        <v>1691</v>
      </c>
      <c r="BV361" t="s">
        <v>1691</v>
      </c>
      <c r="BW361" t="s">
        <v>1691</v>
      </c>
      <c r="BX361" t="s">
        <v>1691</v>
      </c>
      <c r="BY361" t="s">
        <v>6</v>
      </c>
      <c r="BZ361" t="s">
        <v>4817</v>
      </c>
      <c r="CA361"/>
    </row>
    <row r="362" spans="1:79" ht="15" x14ac:dyDescent="0.25">
      <c r="A362">
        <v>828</v>
      </c>
      <c r="B362" t="s">
        <v>4941</v>
      </c>
      <c r="C362" t="s">
        <v>4942</v>
      </c>
      <c r="D362" t="s">
        <v>4839</v>
      </c>
      <c r="E362">
        <v>15</v>
      </c>
      <c r="F362" t="s">
        <v>4811</v>
      </c>
      <c r="G362" t="s">
        <v>4834</v>
      </c>
      <c r="H362" t="s">
        <v>4813</v>
      </c>
      <c r="I362" t="s">
        <v>1691</v>
      </c>
      <c r="J362" t="s">
        <v>1691</v>
      </c>
      <c r="K362" t="s">
        <v>1691</v>
      </c>
      <c r="L362" t="s">
        <v>4840</v>
      </c>
      <c r="M362">
        <v>36.481693267822273</v>
      </c>
      <c r="N362" t="s">
        <v>6</v>
      </c>
      <c r="O362" t="s">
        <v>5</v>
      </c>
      <c r="P362" t="s">
        <v>6</v>
      </c>
      <c r="Q362" t="s">
        <v>5</v>
      </c>
      <c r="R362" t="s">
        <v>5</v>
      </c>
      <c r="S362" t="s">
        <v>4939</v>
      </c>
      <c r="T362" t="s">
        <v>4939</v>
      </c>
      <c r="U362" t="s">
        <v>6</v>
      </c>
      <c r="V362" t="s">
        <v>28</v>
      </c>
      <c r="W362">
        <v>8500</v>
      </c>
      <c r="X362">
        <v>1000</v>
      </c>
      <c r="Y362" t="s">
        <v>6</v>
      </c>
      <c r="Z362" t="s">
        <v>4940</v>
      </c>
      <c r="AA362">
        <v>0</v>
      </c>
      <c r="AB362">
        <v>0</v>
      </c>
      <c r="AC362">
        <v>0</v>
      </c>
      <c r="AD362">
        <v>0</v>
      </c>
      <c r="AE362">
        <v>5153</v>
      </c>
      <c r="AF362">
        <v>13649</v>
      </c>
      <c r="AG362">
        <v>4376</v>
      </c>
      <c r="AH362">
        <v>8041</v>
      </c>
      <c r="AI362">
        <v>14730</v>
      </c>
      <c r="AJ362">
        <v>22771</v>
      </c>
      <c r="AK362">
        <v>6</v>
      </c>
      <c r="AL362">
        <v>0</v>
      </c>
      <c r="AM362">
        <v>187</v>
      </c>
      <c r="AN362">
        <v>0</v>
      </c>
      <c r="AO362">
        <v>0</v>
      </c>
      <c r="AP362">
        <v>0</v>
      </c>
      <c r="AQ362">
        <v>0</v>
      </c>
      <c r="AR362">
        <v>0</v>
      </c>
      <c r="AS362">
        <v>0</v>
      </c>
      <c r="AT362">
        <v>0</v>
      </c>
      <c r="AU362">
        <v>0</v>
      </c>
      <c r="AV362">
        <v>0</v>
      </c>
      <c r="AW362">
        <v>0</v>
      </c>
      <c r="AX362">
        <v>0</v>
      </c>
      <c r="AY362">
        <v>0</v>
      </c>
      <c r="AZ362">
        <v>0</v>
      </c>
      <c r="BA362">
        <v>0</v>
      </c>
      <c r="BB362">
        <v>0</v>
      </c>
      <c r="BC362">
        <v>0</v>
      </c>
      <c r="BD362">
        <v>0</v>
      </c>
      <c r="BE362">
        <v>0</v>
      </c>
      <c r="BF362">
        <v>0</v>
      </c>
      <c r="BG362" t="s">
        <v>1691</v>
      </c>
      <c r="BH362" t="s">
        <v>5</v>
      </c>
      <c r="BI362" t="s">
        <v>1691</v>
      </c>
      <c r="BJ362" t="s">
        <v>1691</v>
      </c>
      <c r="BK362" t="s">
        <v>5</v>
      </c>
      <c r="BL362" t="s">
        <v>1691</v>
      </c>
      <c r="BM362">
        <v>0</v>
      </c>
      <c r="BN362">
        <v>0</v>
      </c>
      <c r="BO362" t="s">
        <v>5</v>
      </c>
      <c r="BP362" t="s">
        <v>1691</v>
      </c>
      <c r="BQ362" t="s">
        <v>1691</v>
      </c>
      <c r="BR362" t="s">
        <v>1691</v>
      </c>
      <c r="BS362" t="s">
        <v>1691</v>
      </c>
      <c r="BT362" t="s">
        <v>5</v>
      </c>
      <c r="BU362" t="s">
        <v>1691</v>
      </c>
      <c r="BV362" t="s">
        <v>1691</v>
      </c>
      <c r="BW362" t="s">
        <v>1691</v>
      </c>
      <c r="BX362" t="s">
        <v>1691</v>
      </c>
      <c r="BY362" t="s">
        <v>6</v>
      </c>
      <c r="BZ362" t="s">
        <v>4817</v>
      </c>
      <c r="CA362"/>
    </row>
    <row r="363" spans="1:79" ht="15" x14ac:dyDescent="0.25">
      <c r="A363">
        <v>829</v>
      </c>
      <c r="B363" t="s">
        <v>4943</v>
      </c>
      <c r="C363" t="s">
        <v>4944</v>
      </c>
      <c r="D363" t="s">
        <v>4839</v>
      </c>
      <c r="E363">
        <v>15</v>
      </c>
      <c r="F363" t="s">
        <v>4811</v>
      </c>
      <c r="G363" t="s">
        <v>4834</v>
      </c>
      <c r="H363" t="s">
        <v>4813</v>
      </c>
      <c r="I363" t="s">
        <v>1691</v>
      </c>
      <c r="J363" t="s">
        <v>1691</v>
      </c>
      <c r="K363" t="s">
        <v>1691</v>
      </c>
      <c r="L363" t="s">
        <v>4840</v>
      </c>
      <c r="M363">
        <v>7.6383094787597656</v>
      </c>
      <c r="N363" t="s">
        <v>6</v>
      </c>
      <c r="O363" t="s">
        <v>5</v>
      </c>
      <c r="P363" t="s">
        <v>6</v>
      </c>
      <c r="Q363" t="s">
        <v>5</v>
      </c>
      <c r="R363" t="s">
        <v>5</v>
      </c>
      <c r="S363" t="s">
        <v>4945</v>
      </c>
      <c r="T363" t="s">
        <v>4945</v>
      </c>
      <c r="U363" t="s">
        <v>6</v>
      </c>
      <c r="V363" t="s">
        <v>13</v>
      </c>
      <c r="W363">
        <v>1000</v>
      </c>
      <c r="X363">
        <v>1000</v>
      </c>
      <c r="Y363" t="s">
        <v>6</v>
      </c>
      <c r="Z363" t="s">
        <v>1100</v>
      </c>
      <c r="AA363">
        <v>0</v>
      </c>
      <c r="AB363">
        <v>0</v>
      </c>
      <c r="AC363">
        <v>0</v>
      </c>
      <c r="AD363">
        <v>0</v>
      </c>
      <c r="AE363">
        <v>799</v>
      </c>
      <c r="AF363">
        <v>2975</v>
      </c>
      <c r="AG363">
        <v>633</v>
      </c>
      <c r="AH363">
        <v>1702</v>
      </c>
      <c r="AI363">
        <v>2538</v>
      </c>
      <c r="AJ363">
        <v>4240</v>
      </c>
      <c r="AK363">
        <v>4</v>
      </c>
      <c r="AL363">
        <v>0</v>
      </c>
      <c r="AM363">
        <v>63</v>
      </c>
      <c r="AN363">
        <v>0</v>
      </c>
      <c r="AO363">
        <v>0</v>
      </c>
      <c r="AP363">
        <v>0</v>
      </c>
      <c r="AQ363">
        <v>0</v>
      </c>
      <c r="AR363">
        <v>0</v>
      </c>
      <c r="AS363">
        <v>0</v>
      </c>
      <c r="AT363">
        <v>0</v>
      </c>
      <c r="AU363">
        <v>0</v>
      </c>
      <c r="AV363">
        <v>0</v>
      </c>
      <c r="AW363">
        <v>0</v>
      </c>
      <c r="AX363">
        <v>0</v>
      </c>
      <c r="AY363">
        <v>0</v>
      </c>
      <c r="AZ363">
        <v>0</v>
      </c>
      <c r="BA363">
        <v>0</v>
      </c>
      <c r="BB363">
        <v>0</v>
      </c>
      <c r="BC363">
        <v>0</v>
      </c>
      <c r="BD363">
        <v>0</v>
      </c>
      <c r="BE363">
        <v>0</v>
      </c>
      <c r="BF363">
        <v>0</v>
      </c>
      <c r="BG363" t="s">
        <v>1691</v>
      </c>
      <c r="BH363" t="s">
        <v>5</v>
      </c>
      <c r="BI363" t="s">
        <v>1691</v>
      </c>
      <c r="BJ363" t="s">
        <v>1691</v>
      </c>
      <c r="BK363" t="s">
        <v>5</v>
      </c>
      <c r="BL363" t="s">
        <v>1691</v>
      </c>
      <c r="BM363">
        <v>0</v>
      </c>
      <c r="BN363">
        <v>0</v>
      </c>
      <c r="BO363" t="s">
        <v>5</v>
      </c>
      <c r="BP363" t="s">
        <v>1691</v>
      </c>
      <c r="BQ363" t="s">
        <v>1691</v>
      </c>
      <c r="BR363" t="s">
        <v>1691</v>
      </c>
      <c r="BS363" t="s">
        <v>1691</v>
      </c>
      <c r="BT363" t="s">
        <v>5</v>
      </c>
      <c r="BU363" t="s">
        <v>1691</v>
      </c>
      <c r="BV363" t="s">
        <v>1691</v>
      </c>
      <c r="BW363" t="s">
        <v>1691</v>
      </c>
      <c r="BX363" t="s">
        <v>1691</v>
      </c>
      <c r="BY363" t="s">
        <v>6</v>
      </c>
      <c r="BZ363" t="s">
        <v>4817</v>
      </c>
      <c r="CA363"/>
    </row>
    <row r="364" spans="1:79" ht="15" x14ac:dyDescent="0.25">
      <c r="A364">
        <v>830</v>
      </c>
      <c r="B364" t="s">
        <v>4946</v>
      </c>
      <c r="C364" t="s">
        <v>4947</v>
      </c>
      <c r="D364" t="s">
        <v>4864</v>
      </c>
      <c r="E364">
        <v>15</v>
      </c>
      <c r="F364" t="s">
        <v>4811</v>
      </c>
      <c r="G364" t="s">
        <v>4834</v>
      </c>
      <c r="H364" t="s">
        <v>4813</v>
      </c>
      <c r="I364" t="s">
        <v>1691</v>
      </c>
      <c r="J364" t="s">
        <v>1691</v>
      </c>
      <c r="K364" t="s">
        <v>1691</v>
      </c>
      <c r="L364" t="s">
        <v>4840</v>
      </c>
      <c r="M364">
        <v>7.6383094787597656</v>
      </c>
      <c r="N364" t="s">
        <v>6</v>
      </c>
      <c r="O364" t="s">
        <v>5</v>
      </c>
      <c r="P364" t="s">
        <v>6</v>
      </c>
      <c r="Q364" t="s">
        <v>5</v>
      </c>
      <c r="R364" t="s">
        <v>5</v>
      </c>
      <c r="S364" t="s">
        <v>4945</v>
      </c>
      <c r="T364" t="s">
        <v>4945</v>
      </c>
      <c r="U364" t="s">
        <v>6</v>
      </c>
      <c r="V364" t="s">
        <v>28</v>
      </c>
      <c r="W364">
        <v>31000</v>
      </c>
      <c r="X364">
        <v>1000</v>
      </c>
      <c r="Y364" t="s">
        <v>6</v>
      </c>
      <c r="Z364" t="s">
        <v>4841</v>
      </c>
      <c r="AA364">
        <v>0</v>
      </c>
      <c r="AB364">
        <v>0</v>
      </c>
      <c r="AC364">
        <v>0</v>
      </c>
      <c r="AD364">
        <v>0</v>
      </c>
      <c r="AE364">
        <v>799</v>
      </c>
      <c r="AF364">
        <v>2975</v>
      </c>
      <c r="AG364">
        <v>633</v>
      </c>
      <c r="AH364">
        <v>1702</v>
      </c>
      <c r="AI364">
        <v>2538</v>
      </c>
      <c r="AJ364">
        <v>4240</v>
      </c>
      <c r="AK364">
        <v>4</v>
      </c>
      <c r="AL364">
        <v>0</v>
      </c>
      <c r="AM364">
        <v>63</v>
      </c>
      <c r="AN364">
        <v>0</v>
      </c>
      <c r="AO364">
        <v>0</v>
      </c>
      <c r="AP364">
        <v>0</v>
      </c>
      <c r="AQ364">
        <v>0</v>
      </c>
      <c r="AR364">
        <v>0</v>
      </c>
      <c r="AS364">
        <v>0</v>
      </c>
      <c r="AT364">
        <v>0</v>
      </c>
      <c r="AU364">
        <v>0</v>
      </c>
      <c r="AV364">
        <v>0</v>
      </c>
      <c r="AW364">
        <v>0</v>
      </c>
      <c r="AX364">
        <v>0</v>
      </c>
      <c r="AY364">
        <v>0</v>
      </c>
      <c r="AZ364">
        <v>0</v>
      </c>
      <c r="BA364">
        <v>0</v>
      </c>
      <c r="BB364">
        <v>0</v>
      </c>
      <c r="BC364">
        <v>0</v>
      </c>
      <c r="BD364">
        <v>0</v>
      </c>
      <c r="BE364">
        <v>0</v>
      </c>
      <c r="BF364">
        <v>0</v>
      </c>
      <c r="BG364" t="s">
        <v>1691</v>
      </c>
      <c r="BH364" t="s">
        <v>5</v>
      </c>
      <c r="BI364" t="s">
        <v>1691</v>
      </c>
      <c r="BJ364" t="s">
        <v>1691</v>
      </c>
      <c r="BK364" t="s">
        <v>5</v>
      </c>
      <c r="BL364" t="s">
        <v>1691</v>
      </c>
      <c r="BM364">
        <v>0</v>
      </c>
      <c r="BN364">
        <v>0</v>
      </c>
      <c r="BO364" t="s">
        <v>5</v>
      </c>
      <c r="BP364" t="s">
        <v>1691</v>
      </c>
      <c r="BQ364" t="s">
        <v>1691</v>
      </c>
      <c r="BR364" t="s">
        <v>1691</v>
      </c>
      <c r="BS364" t="s">
        <v>1691</v>
      </c>
      <c r="BT364" t="s">
        <v>5</v>
      </c>
      <c r="BU364" t="s">
        <v>1691</v>
      </c>
      <c r="BV364" t="s">
        <v>1691</v>
      </c>
      <c r="BW364" t="s">
        <v>1691</v>
      </c>
      <c r="BX364" t="s">
        <v>1691</v>
      </c>
      <c r="BY364" t="s">
        <v>6</v>
      </c>
      <c r="BZ364" t="s">
        <v>4817</v>
      </c>
      <c r="CA364"/>
    </row>
    <row r="365" spans="1:79" ht="15" x14ac:dyDescent="0.25">
      <c r="A365">
        <v>831</v>
      </c>
      <c r="B365" t="s">
        <v>4948</v>
      </c>
      <c r="C365" t="s">
        <v>4949</v>
      </c>
      <c r="D365" t="s">
        <v>4864</v>
      </c>
      <c r="E365">
        <v>15</v>
      </c>
      <c r="F365" t="s">
        <v>4811</v>
      </c>
      <c r="G365" t="s">
        <v>4834</v>
      </c>
      <c r="H365" t="s">
        <v>4813</v>
      </c>
      <c r="I365" t="s">
        <v>1691</v>
      </c>
      <c r="J365" t="s">
        <v>1691</v>
      </c>
      <c r="K365" t="s">
        <v>1691</v>
      </c>
      <c r="L365" t="s">
        <v>4840</v>
      </c>
      <c r="M365">
        <v>23.736843109130859</v>
      </c>
      <c r="N365" t="s">
        <v>6</v>
      </c>
      <c r="O365" t="s">
        <v>5</v>
      </c>
      <c r="P365" t="s">
        <v>6</v>
      </c>
      <c r="Q365" t="s">
        <v>5</v>
      </c>
      <c r="R365" t="s">
        <v>5</v>
      </c>
      <c r="S365" t="s">
        <v>4950</v>
      </c>
      <c r="T365" t="s">
        <v>4950</v>
      </c>
      <c r="U365" t="s">
        <v>6</v>
      </c>
      <c r="V365" t="s">
        <v>28</v>
      </c>
      <c r="W365">
        <v>5000</v>
      </c>
      <c r="X365">
        <v>1000</v>
      </c>
      <c r="Y365" t="s">
        <v>6</v>
      </c>
      <c r="Z365" t="s">
        <v>4841</v>
      </c>
      <c r="AA365">
        <v>0</v>
      </c>
      <c r="AB365">
        <v>0</v>
      </c>
      <c r="AC365">
        <v>0</v>
      </c>
      <c r="AD365">
        <v>0</v>
      </c>
      <c r="AE365">
        <v>4875</v>
      </c>
      <c r="AF365">
        <v>12104</v>
      </c>
      <c r="AG365">
        <v>3940</v>
      </c>
      <c r="AH365">
        <v>5686</v>
      </c>
      <c r="AI365">
        <v>14530</v>
      </c>
      <c r="AJ365">
        <v>20216</v>
      </c>
      <c r="AK365">
        <v>2</v>
      </c>
      <c r="AL365">
        <v>0</v>
      </c>
      <c r="AM365">
        <v>233</v>
      </c>
      <c r="AN365">
        <v>0</v>
      </c>
      <c r="AO365">
        <v>0</v>
      </c>
      <c r="AP365">
        <v>0</v>
      </c>
      <c r="AQ365">
        <v>0</v>
      </c>
      <c r="AR365">
        <v>0</v>
      </c>
      <c r="AS365">
        <v>0</v>
      </c>
      <c r="AT365">
        <v>0</v>
      </c>
      <c r="AU365">
        <v>0</v>
      </c>
      <c r="AV365">
        <v>0</v>
      </c>
      <c r="AW365">
        <v>0</v>
      </c>
      <c r="AX365">
        <v>0</v>
      </c>
      <c r="AY365">
        <v>0</v>
      </c>
      <c r="AZ365">
        <v>0</v>
      </c>
      <c r="BA365">
        <v>0</v>
      </c>
      <c r="BB365">
        <v>0</v>
      </c>
      <c r="BC365">
        <v>0</v>
      </c>
      <c r="BD365">
        <v>0</v>
      </c>
      <c r="BE365">
        <v>0</v>
      </c>
      <c r="BF365">
        <v>0</v>
      </c>
      <c r="BG365" t="s">
        <v>1691</v>
      </c>
      <c r="BH365" t="s">
        <v>5</v>
      </c>
      <c r="BI365" t="s">
        <v>1691</v>
      </c>
      <c r="BJ365" t="s">
        <v>1691</v>
      </c>
      <c r="BK365" t="s">
        <v>5</v>
      </c>
      <c r="BL365" t="s">
        <v>1691</v>
      </c>
      <c r="BM365">
        <v>0</v>
      </c>
      <c r="BN365">
        <v>0</v>
      </c>
      <c r="BO365" t="s">
        <v>5</v>
      </c>
      <c r="BP365" t="s">
        <v>1691</v>
      </c>
      <c r="BQ365" t="s">
        <v>1691</v>
      </c>
      <c r="BR365" t="s">
        <v>1691</v>
      </c>
      <c r="BS365" t="s">
        <v>1691</v>
      </c>
      <c r="BT365" t="s">
        <v>5</v>
      </c>
      <c r="BU365" t="s">
        <v>1691</v>
      </c>
      <c r="BV365" t="s">
        <v>1691</v>
      </c>
      <c r="BW365" t="s">
        <v>1691</v>
      </c>
      <c r="BX365" t="s">
        <v>1691</v>
      </c>
      <c r="BY365" t="s">
        <v>6</v>
      </c>
      <c r="BZ365" t="s">
        <v>4817</v>
      </c>
      <c r="CA365"/>
    </row>
    <row r="366" spans="1:79" ht="15" x14ac:dyDescent="0.25">
      <c r="A366">
        <v>832</v>
      </c>
      <c r="B366" t="s">
        <v>4951</v>
      </c>
      <c r="C366" t="s">
        <v>4952</v>
      </c>
      <c r="D366" t="s">
        <v>4839</v>
      </c>
      <c r="E366">
        <v>15</v>
      </c>
      <c r="F366" t="s">
        <v>4811</v>
      </c>
      <c r="G366" t="s">
        <v>4834</v>
      </c>
      <c r="H366" t="s">
        <v>4813</v>
      </c>
      <c r="I366" t="s">
        <v>1691</v>
      </c>
      <c r="J366" t="s">
        <v>1691</v>
      </c>
      <c r="K366" t="s">
        <v>1691</v>
      </c>
      <c r="L366" t="s">
        <v>4840</v>
      </c>
      <c r="M366">
        <v>23.736843109130859</v>
      </c>
      <c r="N366" t="s">
        <v>6</v>
      </c>
      <c r="O366" t="s">
        <v>5</v>
      </c>
      <c r="P366" t="s">
        <v>6</v>
      </c>
      <c r="Q366" t="s">
        <v>5</v>
      </c>
      <c r="R366" t="s">
        <v>5</v>
      </c>
      <c r="S366" t="s">
        <v>4950</v>
      </c>
      <c r="T366" t="s">
        <v>4950</v>
      </c>
      <c r="U366" t="s">
        <v>6</v>
      </c>
      <c r="V366" t="s">
        <v>28</v>
      </c>
      <c r="W366">
        <v>1000</v>
      </c>
      <c r="X366">
        <v>1000</v>
      </c>
      <c r="Y366" t="s">
        <v>6</v>
      </c>
      <c r="Z366" t="s">
        <v>4841</v>
      </c>
      <c r="AA366">
        <v>0</v>
      </c>
      <c r="AB366">
        <v>0</v>
      </c>
      <c r="AC366">
        <v>0</v>
      </c>
      <c r="AD366">
        <v>0</v>
      </c>
      <c r="AE366">
        <v>4875</v>
      </c>
      <c r="AF366">
        <v>12104</v>
      </c>
      <c r="AG366">
        <v>3940</v>
      </c>
      <c r="AH366">
        <v>5686</v>
      </c>
      <c r="AI366">
        <v>14530</v>
      </c>
      <c r="AJ366">
        <v>20216</v>
      </c>
      <c r="AK366">
        <v>2</v>
      </c>
      <c r="AL366">
        <v>0</v>
      </c>
      <c r="AM366">
        <v>233</v>
      </c>
      <c r="AN366">
        <v>0</v>
      </c>
      <c r="AO366">
        <v>0</v>
      </c>
      <c r="AP366">
        <v>0</v>
      </c>
      <c r="AQ366">
        <v>0</v>
      </c>
      <c r="AR366">
        <v>0</v>
      </c>
      <c r="AS366">
        <v>0</v>
      </c>
      <c r="AT366">
        <v>0</v>
      </c>
      <c r="AU366">
        <v>0</v>
      </c>
      <c r="AV366">
        <v>0</v>
      </c>
      <c r="AW366">
        <v>0</v>
      </c>
      <c r="AX366">
        <v>0</v>
      </c>
      <c r="AY366">
        <v>0</v>
      </c>
      <c r="AZ366">
        <v>0</v>
      </c>
      <c r="BA366">
        <v>0</v>
      </c>
      <c r="BB366">
        <v>0</v>
      </c>
      <c r="BC366">
        <v>0</v>
      </c>
      <c r="BD366">
        <v>0</v>
      </c>
      <c r="BE366">
        <v>0</v>
      </c>
      <c r="BF366">
        <v>0</v>
      </c>
      <c r="BG366" t="s">
        <v>1691</v>
      </c>
      <c r="BH366" t="s">
        <v>5</v>
      </c>
      <c r="BI366" t="s">
        <v>1691</v>
      </c>
      <c r="BJ366" t="s">
        <v>1691</v>
      </c>
      <c r="BK366" t="s">
        <v>5</v>
      </c>
      <c r="BL366" t="s">
        <v>1691</v>
      </c>
      <c r="BM366">
        <v>0</v>
      </c>
      <c r="BN366">
        <v>0</v>
      </c>
      <c r="BO366" t="s">
        <v>5</v>
      </c>
      <c r="BP366" t="s">
        <v>1691</v>
      </c>
      <c r="BQ366" t="s">
        <v>1691</v>
      </c>
      <c r="BR366" t="s">
        <v>1691</v>
      </c>
      <c r="BS366" t="s">
        <v>1691</v>
      </c>
      <c r="BT366" t="s">
        <v>5</v>
      </c>
      <c r="BU366" t="s">
        <v>1691</v>
      </c>
      <c r="BV366" t="s">
        <v>1691</v>
      </c>
      <c r="BW366" t="s">
        <v>1691</v>
      </c>
      <c r="BX366" t="s">
        <v>1691</v>
      </c>
      <c r="BY366" t="s">
        <v>6</v>
      </c>
      <c r="BZ366" t="s">
        <v>4817</v>
      </c>
      <c r="CA366"/>
    </row>
    <row r="367" spans="1:79" ht="15" x14ac:dyDescent="0.25">
      <c r="A367">
        <v>833</v>
      </c>
      <c r="B367" t="s">
        <v>4953</v>
      </c>
      <c r="C367" t="s">
        <v>4954</v>
      </c>
      <c r="D367" t="s">
        <v>4955</v>
      </c>
      <c r="E367">
        <v>15</v>
      </c>
      <c r="F367" t="s">
        <v>4811</v>
      </c>
      <c r="G367" t="s">
        <v>4812</v>
      </c>
      <c r="H367" t="s">
        <v>4813</v>
      </c>
      <c r="I367" t="s">
        <v>1691</v>
      </c>
      <c r="J367" t="s">
        <v>1691</v>
      </c>
      <c r="K367" t="s">
        <v>1691</v>
      </c>
      <c r="L367" t="s">
        <v>4840</v>
      </c>
      <c r="M367">
        <v>10.65237426757812</v>
      </c>
      <c r="N367" t="s">
        <v>5</v>
      </c>
      <c r="O367" t="s">
        <v>6</v>
      </c>
      <c r="P367" t="s">
        <v>6</v>
      </c>
      <c r="Q367" t="s">
        <v>5</v>
      </c>
      <c r="R367" t="s">
        <v>5</v>
      </c>
      <c r="S367" t="s">
        <v>4956</v>
      </c>
      <c r="T367" t="s">
        <v>4956</v>
      </c>
      <c r="U367" t="s">
        <v>6</v>
      </c>
      <c r="V367" t="s">
        <v>13</v>
      </c>
      <c r="W367">
        <v>500</v>
      </c>
      <c r="X367">
        <v>1000</v>
      </c>
      <c r="Y367" t="s">
        <v>6</v>
      </c>
      <c r="Z367" t="s">
        <v>4957</v>
      </c>
      <c r="AA367">
        <v>0</v>
      </c>
      <c r="AB367">
        <v>0</v>
      </c>
      <c r="AC367">
        <v>0</v>
      </c>
      <c r="AD367">
        <v>0</v>
      </c>
      <c r="AE367">
        <v>761</v>
      </c>
      <c r="AF367">
        <v>951</v>
      </c>
      <c r="AG367">
        <v>632</v>
      </c>
      <c r="AH367">
        <v>1843</v>
      </c>
      <c r="AI367">
        <v>1616</v>
      </c>
      <c r="AJ367">
        <v>3459</v>
      </c>
      <c r="AK367">
        <v>1</v>
      </c>
      <c r="AL367">
        <v>0</v>
      </c>
      <c r="AM367">
        <v>66</v>
      </c>
      <c r="AN367">
        <v>0</v>
      </c>
      <c r="AO367">
        <v>0</v>
      </c>
      <c r="AP367">
        <v>0</v>
      </c>
      <c r="AQ367">
        <v>0</v>
      </c>
      <c r="AR367">
        <v>0</v>
      </c>
      <c r="AS367">
        <v>0</v>
      </c>
      <c r="AT367">
        <v>0</v>
      </c>
      <c r="AU367">
        <v>0</v>
      </c>
      <c r="AV367">
        <v>0</v>
      </c>
      <c r="AW367">
        <v>0</v>
      </c>
      <c r="AX367">
        <v>0</v>
      </c>
      <c r="AY367">
        <v>0</v>
      </c>
      <c r="AZ367">
        <v>0</v>
      </c>
      <c r="BA367">
        <v>0</v>
      </c>
      <c r="BB367">
        <v>0</v>
      </c>
      <c r="BC367">
        <v>0</v>
      </c>
      <c r="BD367">
        <v>0</v>
      </c>
      <c r="BE367">
        <v>0</v>
      </c>
      <c r="BF367">
        <v>0</v>
      </c>
      <c r="BG367" t="s">
        <v>1691</v>
      </c>
      <c r="BH367" t="s">
        <v>5</v>
      </c>
      <c r="BI367" t="s">
        <v>1691</v>
      </c>
      <c r="BJ367" t="s">
        <v>1691</v>
      </c>
      <c r="BK367" t="s">
        <v>5</v>
      </c>
      <c r="BL367" t="s">
        <v>1691</v>
      </c>
      <c r="BM367">
        <v>0</v>
      </c>
      <c r="BN367">
        <v>0</v>
      </c>
      <c r="BO367" t="s">
        <v>5</v>
      </c>
      <c r="BP367" t="s">
        <v>1691</v>
      </c>
      <c r="BQ367" t="s">
        <v>1691</v>
      </c>
      <c r="BR367" t="s">
        <v>1691</v>
      </c>
      <c r="BS367" t="s">
        <v>1691</v>
      </c>
      <c r="BT367" t="s">
        <v>5</v>
      </c>
      <c r="BU367" t="s">
        <v>1691</v>
      </c>
      <c r="BV367" t="s">
        <v>1691</v>
      </c>
      <c r="BW367" t="s">
        <v>1691</v>
      </c>
      <c r="BX367" t="s">
        <v>1691</v>
      </c>
      <c r="BY367" t="s">
        <v>6</v>
      </c>
      <c r="BZ367" t="s">
        <v>4817</v>
      </c>
      <c r="CA367"/>
    </row>
    <row r="368" spans="1:79" ht="15" x14ac:dyDescent="0.25">
      <c r="A368">
        <v>834</v>
      </c>
      <c r="B368" t="s">
        <v>4958</v>
      </c>
      <c r="C368" t="s">
        <v>4959</v>
      </c>
      <c r="D368" t="s">
        <v>4960</v>
      </c>
      <c r="E368">
        <v>15</v>
      </c>
      <c r="F368" t="s">
        <v>4811</v>
      </c>
      <c r="G368" t="s">
        <v>4812</v>
      </c>
      <c r="H368" t="s">
        <v>4813</v>
      </c>
      <c r="I368" t="s">
        <v>1691</v>
      </c>
      <c r="J368" t="s">
        <v>1691</v>
      </c>
      <c r="K368" t="s">
        <v>1691</v>
      </c>
      <c r="L368" t="s">
        <v>4961</v>
      </c>
      <c r="M368">
        <v>10.65237426757812</v>
      </c>
      <c r="N368" t="s">
        <v>5</v>
      </c>
      <c r="O368" t="s">
        <v>6</v>
      </c>
      <c r="P368" t="s">
        <v>6</v>
      </c>
      <c r="Q368" t="s">
        <v>5</v>
      </c>
      <c r="R368" t="s">
        <v>5</v>
      </c>
      <c r="S368" t="s">
        <v>4956</v>
      </c>
      <c r="T368" t="s">
        <v>4956</v>
      </c>
      <c r="U368" t="s">
        <v>6</v>
      </c>
      <c r="V368" t="s">
        <v>50</v>
      </c>
      <c r="W368">
        <v>500</v>
      </c>
      <c r="X368">
        <v>1000</v>
      </c>
      <c r="Y368" t="s">
        <v>6</v>
      </c>
      <c r="Z368" t="s">
        <v>4962</v>
      </c>
      <c r="AA368">
        <v>0</v>
      </c>
      <c r="AB368">
        <v>0</v>
      </c>
      <c r="AC368">
        <v>0</v>
      </c>
      <c r="AD368">
        <v>0</v>
      </c>
      <c r="AE368">
        <v>761</v>
      </c>
      <c r="AF368">
        <v>951</v>
      </c>
      <c r="AG368">
        <v>632</v>
      </c>
      <c r="AH368">
        <v>1843</v>
      </c>
      <c r="AI368">
        <v>1616</v>
      </c>
      <c r="AJ368">
        <v>3459</v>
      </c>
      <c r="AK368">
        <v>1</v>
      </c>
      <c r="AL368">
        <v>0</v>
      </c>
      <c r="AM368">
        <v>66</v>
      </c>
      <c r="AN368">
        <v>0</v>
      </c>
      <c r="AO368">
        <v>0</v>
      </c>
      <c r="AP368">
        <v>0</v>
      </c>
      <c r="AQ368">
        <v>0</v>
      </c>
      <c r="AR368">
        <v>0</v>
      </c>
      <c r="AS368">
        <v>0</v>
      </c>
      <c r="AT368">
        <v>0</v>
      </c>
      <c r="AU368">
        <v>0</v>
      </c>
      <c r="AV368">
        <v>0</v>
      </c>
      <c r="AW368">
        <v>0</v>
      </c>
      <c r="AX368">
        <v>0</v>
      </c>
      <c r="AY368">
        <v>0</v>
      </c>
      <c r="AZ368">
        <v>0</v>
      </c>
      <c r="BA368">
        <v>0</v>
      </c>
      <c r="BB368">
        <v>0</v>
      </c>
      <c r="BC368">
        <v>0</v>
      </c>
      <c r="BD368">
        <v>0</v>
      </c>
      <c r="BE368">
        <v>0</v>
      </c>
      <c r="BF368">
        <v>0</v>
      </c>
      <c r="BG368" t="s">
        <v>1691</v>
      </c>
      <c r="BH368" t="s">
        <v>5</v>
      </c>
      <c r="BI368" t="s">
        <v>1691</v>
      </c>
      <c r="BJ368" t="s">
        <v>1691</v>
      </c>
      <c r="BK368" t="s">
        <v>5</v>
      </c>
      <c r="BL368" t="s">
        <v>1691</v>
      </c>
      <c r="BM368">
        <v>0</v>
      </c>
      <c r="BN368">
        <v>0</v>
      </c>
      <c r="BO368" t="s">
        <v>5</v>
      </c>
      <c r="BP368" t="s">
        <v>1691</v>
      </c>
      <c r="BQ368" t="s">
        <v>1691</v>
      </c>
      <c r="BR368" t="s">
        <v>1691</v>
      </c>
      <c r="BS368" t="s">
        <v>1691</v>
      </c>
      <c r="BT368" t="s">
        <v>5</v>
      </c>
      <c r="BU368" t="s">
        <v>1691</v>
      </c>
      <c r="BV368" t="s">
        <v>1691</v>
      </c>
      <c r="BW368" t="s">
        <v>1691</v>
      </c>
      <c r="BX368" t="s">
        <v>1691</v>
      </c>
      <c r="BY368" t="s">
        <v>6</v>
      </c>
      <c r="BZ368" t="s">
        <v>4817</v>
      </c>
      <c r="CA368"/>
    </row>
    <row r="369" spans="1:79" ht="15" x14ac:dyDescent="0.25">
      <c r="A369">
        <v>835</v>
      </c>
      <c r="B369" t="s">
        <v>4963</v>
      </c>
      <c r="C369" t="s">
        <v>4964</v>
      </c>
      <c r="D369" t="s">
        <v>4965</v>
      </c>
      <c r="E369">
        <v>15</v>
      </c>
      <c r="F369" t="s">
        <v>4811</v>
      </c>
      <c r="G369" t="s">
        <v>4812</v>
      </c>
      <c r="H369" t="s">
        <v>4813</v>
      </c>
      <c r="I369" t="s">
        <v>1691</v>
      </c>
      <c r="J369" t="s">
        <v>1691</v>
      </c>
      <c r="K369" t="s">
        <v>1691</v>
      </c>
      <c r="L369" t="s">
        <v>4912</v>
      </c>
      <c r="M369">
        <v>10.65237426757812</v>
      </c>
      <c r="N369" t="s">
        <v>5</v>
      </c>
      <c r="O369" t="s">
        <v>6</v>
      </c>
      <c r="P369" t="s">
        <v>6</v>
      </c>
      <c r="Q369" t="s">
        <v>5</v>
      </c>
      <c r="R369" t="s">
        <v>5</v>
      </c>
      <c r="S369" t="s">
        <v>4956</v>
      </c>
      <c r="T369" t="s">
        <v>4956</v>
      </c>
      <c r="U369" t="s">
        <v>6</v>
      </c>
      <c r="V369" t="s">
        <v>50</v>
      </c>
      <c r="W369">
        <v>500</v>
      </c>
      <c r="X369">
        <v>1000</v>
      </c>
      <c r="Y369" t="s">
        <v>6</v>
      </c>
      <c r="Z369" t="s">
        <v>4962</v>
      </c>
      <c r="AA369">
        <v>0</v>
      </c>
      <c r="AB369">
        <v>0</v>
      </c>
      <c r="AC369">
        <v>0</v>
      </c>
      <c r="AD369">
        <v>0</v>
      </c>
      <c r="AE369">
        <v>761</v>
      </c>
      <c r="AF369">
        <v>951</v>
      </c>
      <c r="AG369">
        <v>632</v>
      </c>
      <c r="AH369">
        <v>1843</v>
      </c>
      <c r="AI369">
        <v>1616</v>
      </c>
      <c r="AJ369">
        <v>3459</v>
      </c>
      <c r="AK369">
        <v>1</v>
      </c>
      <c r="AL369">
        <v>0</v>
      </c>
      <c r="AM369">
        <v>66</v>
      </c>
      <c r="AN369">
        <v>0</v>
      </c>
      <c r="AO369">
        <v>0</v>
      </c>
      <c r="AP369">
        <v>0</v>
      </c>
      <c r="AQ369">
        <v>0</v>
      </c>
      <c r="AR369">
        <v>0</v>
      </c>
      <c r="AS369">
        <v>0</v>
      </c>
      <c r="AT369">
        <v>0</v>
      </c>
      <c r="AU369">
        <v>0</v>
      </c>
      <c r="AV369">
        <v>0</v>
      </c>
      <c r="AW369">
        <v>0</v>
      </c>
      <c r="AX369">
        <v>0</v>
      </c>
      <c r="AY369">
        <v>0</v>
      </c>
      <c r="AZ369">
        <v>0</v>
      </c>
      <c r="BA369">
        <v>0</v>
      </c>
      <c r="BB369">
        <v>0</v>
      </c>
      <c r="BC369">
        <v>0</v>
      </c>
      <c r="BD369">
        <v>0</v>
      </c>
      <c r="BE369">
        <v>0</v>
      </c>
      <c r="BF369">
        <v>0</v>
      </c>
      <c r="BG369" t="s">
        <v>1691</v>
      </c>
      <c r="BH369" t="s">
        <v>5</v>
      </c>
      <c r="BI369" t="s">
        <v>1691</v>
      </c>
      <c r="BJ369" t="s">
        <v>1691</v>
      </c>
      <c r="BK369" t="s">
        <v>5</v>
      </c>
      <c r="BL369" t="s">
        <v>1691</v>
      </c>
      <c r="BM369">
        <v>0</v>
      </c>
      <c r="BN369">
        <v>0</v>
      </c>
      <c r="BO369" t="s">
        <v>5</v>
      </c>
      <c r="BP369" t="s">
        <v>1691</v>
      </c>
      <c r="BQ369" t="s">
        <v>1691</v>
      </c>
      <c r="BR369" t="s">
        <v>1691</v>
      </c>
      <c r="BS369" t="s">
        <v>1691</v>
      </c>
      <c r="BT369" t="s">
        <v>5</v>
      </c>
      <c r="BU369" t="s">
        <v>1691</v>
      </c>
      <c r="BV369" t="s">
        <v>1691</v>
      </c>
      <c r="BW369" t="s">
        <v>1691</v>
      </c>
      <c r="BX369" t="s">
        <v>1691</v>
      </c>
      <c r="BY369" t="s">
        <v>6</v>
      </c>
      <c r="BZ369" t="s">
        <v>4817</v>
      </c>
      <c r="CA369"/>
    </row>
    <row r="370" spans="1:79" ht="15" x14ac:dyDescent="0.25">
      <c r="A370">
        <v>836</v>
      </c>
      <c r="B370" t="s">
        <v>4966</v>
      </c>
      <c r="C370" t="s">
        <v>4967</v>
      </c>
      <c r="D370" t="s">
        <v>4968</v>
      </c>
      <c r="E370">
        <v>15</v>
      </c>
      <c r="F370" t="s">
        <v>4811</v>
      </c>
      <c r="G370" t="s">
        <v>4812</v>
      </c>
      <c r="H370" t="s">
        <v>4813</v>
      </c>
      <c r="I370" t="s">
        <v>1691</v>
      </c>
      <c r="J370" t="s">
        <v>1691</v>
      </c>
      <c r="K370" t="s">
        <v>1691</v>
      </c>
      <c r="L370" t="s">
        <v>4840</v>
      </c>
      <c r="M370">
        <v>10.65237426757812</v>
      </c>
      <c r="N370" t="s">
        <v>5</v>
      </c>
      <c r="O370" t="s">
        <v>6</v>
      </c>
      <c r="P370" t="s">
        <v>6</v>
      </c>
      <c r="Q370" t="s">
        <v>5</v>
      </c>
      <c r="R370" t="s">
        <v>5</v>
      </c>
      <c r="S370" t="s">
        <v>4956</v>
      </c>
      <c r="T370" t="s">
        <v>4956</v>
      </c>
      <c r="U370" t="s">
        <v>6</v>
      </c>
      <c r="V370" t="s">
        <v>28</v>
      </c>
      <c r="W370">
        <v>500</v>
      </c>
      <c r="X370">
        <v>1000</v>
      </c>
      <c r="Y370" t="s">
        <v>6</v>
      </c>
      <c r="Z370" t="s">
        <v>4962</v>
      </c>
      <c r="AA370">
        <v>0</v>
      </c>
      <c r="AB370">
        <v>0</v>
      </c>
      <c r="AC370">
        <v>0</v>
      </c>
      <c r="AD370">
        <v>0</v>
      </c>
      <c r="AE370">
        <v>761</v>
      </c>
      <c r="AF370">
        <v>951</v>
      </c>
      <c r="AG370">
        <v>632</v>
      </c>
      <c r="AH370">
        <v>1843</v>
      </c>
      <c r="AI370">
        <v>1616</v>
      </c>
      <c r="AJ370">
        <v>3459</v>
      </c>
      <c r="AK370">
        <v>1</v>
      </c>
      <c r="AL370">
        <v>0</v>
      </c>
      <c r="AM370">
        <v>66</v>
      </c>
      <c r="AN370">
        <v>0</v>
      </c>
      <c r="AO370">
        <v>0</v>
      </c>
      <c r="AP370">
        <v>0</v>
      </c>
      <c r="AQ370">
        <v>0</v>
      </c>
      <c r="AR370">
        <v>0</v>
      </c>
      <c r="AS370">
        <v>0</v>
      </c>
      <c r="AT370">
        <v>0</v>
      </c>
      <c r="AU370">
        <v>0</v>
      </c>
      <c r="AV370">
        <v>0</v>
      </c>
      <c r="AW370">
        <v>0</v>
      </c>
      <c r="AX370">
        <v>0</v>
      </c>
      <c r="AY370">
        <v>0</v>
      </c>
      <c r="AZ370">
        <v>0</v>
      </c>
      <c r="BA370">
        <v>0</v>
      </c>
      <c r="BB370">
        <v>0</v>
      </c>
      <c r="BC370">
        <v>0</v>
      </c>
      <c r="BD370">
        <v>0</v>
      </c>
      <c r="BE370">
        <v>0</v>
      </c>
      <c r="BF370">
        <v>0</v>
      </c>
      <c r="BG370" t="s">
        <v>1691</v>
      </c>
      <c r="BH370" t="s">
        <v>5</v>
      </c>
      <c r="BI370" t="s">
        <v>1691</v>
      </c>
      <c r="BJ370" t="s">
        <v>1691</v>
      </c>
      <c r="BK370" t="s">
        <v>5</v>
      </c>
      <c r="BL370" t="s">
        <v>1691</v>
      </c>
      <c r="BM370">
        <v>0</v>
      </c>
      <c r="BN370">
        <v>0</v>
      </c>
      <c r="BO370" t="s">
        <v>5</v>
      </c>
      <c r="BP370" t="s">
        <v>1691</v>
      </c>
      <c r="BQ370" t="s">
        <v>1691</v>
      </c>
      <c r="BR370" t="s">
        <v>1691</v>
      </c>
      <c r="BS370" t="s">
        <v>1691</v>
      </c>
      <c r="BT370" t="s">
        <v>5</v>
      </c>
      <c r="BU370" t="s">
        <v>1691</v>
      </c>
      <c r="BV370" t="s">
        <v>1691</v>
      </c>
      <c r="BW370" t="s">
        <v>1691</v>
      </c>
      <c r="BX370" t="s">
        <v>1691</v>
      </c>
      <c r="BY370" t="s">
        <v>6</v>
      </c>
      <c r="BZ370" t="s">
        <v>4817</v>
      </c>
      <c r="CA370"/>
    </row>
    <row r="371" spans="1:79" ht="15" x14ac:dyDescent="0.25">
      <c r="A371">
        <v>837</v>
      </c>
      <c r="B371" t="s">
        <v>4969</v>
      </c>
      <c r="C371" t="s">
        <v>4970</v>
      </c>
      <c r="D371" t="s">
        <v>4971</v>
      </c>
      <c r="E371">
        <v>15</v>
      </c>
      <c r="F371" t="s">
        <v>4811</v>
      </c>
      <c r="G371" t="s">
        <v>4812</v>
      </c>
      <c r="H371" t="s">
        <v>4813</v>
      </c>
      <c r="I371" t="s">
        <v>1691</v>
      </c>
      <c r="J371" t="s">
        <v>1691</v>
      </c>
      <c r="K371" t="s">
        <v>1691</v>
      </c>
      <c r="L371" t="s">
        <v>4972</v>
      </c>
      <c r="M371">
        <v>10.65237426757812</v>
      </c>
      <c r="N371" t="s">
        <v>5</v>
      </c>
      <c r="O371" t="s">
        <v>6</v>
      </c>
      <c r="P371" t="s">
        <v>6</v>
      </c>
      <c r="Q371" t="s">
        <v>5</v>
      </c>
      <c r="R371" t="s">
        <v>5</v>
      </c>
      <c r="S371" t="s">
        <v>4956</v>
      </c>
      <c r="T371" t="s">
        <v>4956</v>
      </c>
      <c r="U371" t="s">
        <v>6</v>
      </c>
      <c r="V371" t="s">
        <v>28</v>
      </c>
      <c r="W371">
        <v>100000</v>
      </c>
      <c r="X371">
        <v>1000</v>
      </c>
      <c r="Y371" t="s">
        <v>6</v>
      </c>
      <c r="Z371" t="s">
        <v>4962</v>
      </c>
      <c r="AA371">
        <v>0</v>
      </c>
      <c r="AB371">
        <v>0</v>
      </c>
      <c r="AC371">
        <v>0</v>
      </c>
      <c r="AD371">
        <v>0</v>
      </c>
      <c r="AE371">
        <v>761</v>
      </c>
      <c r="AF371">
        <v>951</v>
      </c>
      <c r="AG371">
        <v>632</v>
      </c>
      <c r="AH371">
        <v>1843</v>
      </c>
      <c r="AI371">
        <v>1616</v>
      </c>
      <c r="AJ371">
        <v>3459</v>
      </c>
      <c r="AK371">
        <v>1</v>
      </c>
      <c r="AL371">
        <v>0</v>
      </c>
      <c r="AM371">
        <v>66</v>
      </c>
      <c r="AN371">
        <v>0</v>
      </c>
      <c r="AO371">
        <v>0</v>
      </c>
      <c r="AP371">
        <v>0</v>
      </c>
      <c r="AQ371">
        <v>0</v>
      </c>
      <c r="AR371">
        <v>0</v>
      </c>
      <c r="AS371">
        <v>0</v>
      </c>
      <c r="AT371">
        <v>0</v>
      </c>
      <c r="AU371">
        <v>0</v>
      </c>
      <c r="AV371">
        <v>0</v>
      </c>
      <c r="AW371">
        <v>0</v>
      </c>
      <c r="AX371">
        <v>0</v>
      </c>
      <c r="AY371">
        <v>0</v>
      </c>
      <c r="AZ371">
        <v>0</v>
      </c>
      <c r="BA371">
        <v>0</v>
      </c>
      <c r="BB371">
        <v>0</v>
      </c>
      <c r="BC371">
        <v>0</v>
      </c>
      <c r="BD371">
        <v>0</v>
      </c>
      <c r="BE371">
        <v>0</v>
      </c>
      <c r="BF371">
        <v>0</v>
      </c>
      <c r="BG371" t="s">
        <v>1691</v>
      </c>
      <c r="BH371" t="s">
        <v>5</v>
      </c>
      <c r="BI371" t="s">
        <v>1691</v>
      </c>
      <c r="BJ371" t="s">
        <v>1691</v>
      </c>
      <c r="BK371" t="s">
        <v>5</v>
      </c>
      <c r="BL371" t="s">
        <v>1691</v>
      </c>
      <c r="BM371">
        <v>0</v>
      </c>
      <c r="BN371">
        <v>0</v>
      </c>
      <c r="BO371" t="s">
        <v>5</v>
      </c>
      <c r="BP371" t="s">
        <v>1691</v>
      </c>
      <c r="BQ371" t="s">
        <v>1691</v>
      </c>
      <c r="BR371" t="s">
        <v>1691</v>
      </c>
      <c r="BS371" t="s">
        <v>1691</v>
      </c>
      <c r="BT371" t="s">
        <v>5</v>
      </c>
      <c r="BU371" t="s">
        <v>1691</v>
      </c>
      <c r="BV371" t="s">
        <v>1691</v>
      </c>
      <c r="BW371" t="s">
        <v>1691</v>
      </c>
      <c r="BX371" t="s">
        <v>1691</v>
      </c>
      <c r="BY371" t="s">
        <v>6</v>
      </c>
      <c r="BZ371" t="s">
        <v>4817</v>
      </c>
      <c r="CA371"/>
    </row>
    <row r="372" spans="1:79" ht="15" x14ac:dyDescent="0.25">
      <c r="A372">
        <v>838</v>
      </c>
      <c r="B372" t="s">
        <v>4973</v>
      </c>
      <c r="C372" t="s">
        <v>4974</v>
      </c>
      <c r="D372" t="s">
        <v>4975</v>
      </c>
      <c r="E372">
        <v>15</v>
      </c>
      <c r="F372" t="s">
        <v>4811</v>
      </c>
      <c r="G372" t="s">
        <v>4812</v>
      </c>
      <c r="H372" t="s">
        <v>4813</v>
      </c>
      <c r="I372" t="s">
        <v>1691</v>
      </c>
      <c r="J372" t="s">
        <v>1691</v>
      </c>
      <c r="K372" t="s">
        <v>1691</v>
      </c>
      <c r="L372" t="s">
        <v>4912</v>
      </c>
      <c r="M372">
        <v>2.7920882701873779</v>
      </c>
      <c r="N372" t="s">
        <v>5</v>
      </c>
      <c r="O372" t="s">
        <v>6</v>
      </c>
      <c r="P372" t="s">
        <v>6</v>
      </c>
      <c r="Q372" t="s">
        <v>5</v>
      </c>
      <c r="R372" t="s">
        <v>5</v>
      </c>
      <c r="S372" t="s">
        <v>4956</v>
      </c>
      <c r="T372" t="s">
        <v>4956</v>
      </c>
      <c r="U372" t="s">
        <v>6</v>
      </c>
      <c r="V372" t="s">
        <v>50</v>
      </c>
      <c r="W372">
        <v>5000</v>
      </c>
      <c r="X372">
        <v>1000</v>
      </c>
      <c r="Y372" t="s">
        <v>6</v>
      </c>
      <c r="Z372" t="s">
        <v>4976</v>
      </c>
      <c r="AA372">
        <v>0</v>
      </c>
      <c r="AB372">
        <v>0</v>
      </c>
      <c r="AC372">
        <v>0</v>
      </c>
      <c r="AD372">
        <v>0</v>
      </c>
      <c r="AE372">
        <v>310</v>
      </c>
      <c r="AF372">
        <v>634</v>
      </c>
      <c r="AG372">
        <v>290</v>
      </c>
      <c r="AH372">
        <v>330</v>
      </c>
      <c r="AI372">
        <v>899</v>
      </c>
      <c r="AJ372">
        <v>1229</v>
      </c>
      <c r="AK372">
        <v>0</v>
      </c>
      <c r="AL372">
        <v>0</v>
      </c>
      <c r="AM372">
        <v>15</v>
      </c>
      <c r="AN372">
        <v>0</v>
      </c>
      <c r="AO372">
        <v>0</v>
      </c>
      <c r="AP372">
        <v>0</v>
      </c>
      <c r="AQ372">
        <v>0</v>
      </c>
      <c r="AR372">
        <v>0</v>
      </c>
      <c r="AS372">
        <v>0</v>
      </c>
      <c r="AT372">
        <v>0</v>
      </c>
      <c r="AU372">
        <v>0</v>
      </c>
      <c r="AV372">
        <v>0</v>
      </c>
      <c r="AW372">
        <v>0</v>
      </c>
      <c r="AX372">
        <v>0</v>
      </c>
      <c r="AY372">
        <v>0</v>
      </c>
      <c r="AZ372">
        <v>0</v>
      </c>
      <c r="BA372">
        <v>0</v>
      </c>
      <c r="BB372">
        <v>0</v>
      </c>
      <c r="BC372">
        <v>0</v>
      </c>
      <c r="BD372">
        <v>0</v>
      </c>
      <c r="BE372">
        <v>0</v>
      </c>
      <c r="BF372">
        <v>0</v>
      </c>
      <c r="BG372" t="s">
        <v>1691</v>
      </c>
      <c r="BH372" t="s">
        <v>5</v>
      </c>
      <c r="BI372" t="s">
        <v>1691</v>
      </c>
      <c r="BJ372" t="s">
        <v>1691</v>
      </c>
      <c r="BK372" t="s">
        <v>5</v>
      </c>
      <c r="BL372" t="s">
        <v>1691</v>
      </c>
      <c r="BM372">
        <v>0</v>
      </c>
      <c r="BN372">
        <v>0</v>
      </c>
      <c r="BO372" t="s">
        <v>5</v>
      </c>
      <c r="BP372" t="s">
        <v>1691</v>
      </c>
      <c r="BQ372" t="s">
        <v>1691</v>
      </c>
      <c r="BR372" t="s">
        <v>1691</v>
      </c>
      <c r="BS372" t="s">
        <v>1691</v>
      </c>
      <c r="BT372" t="s">
        <v>5</v>
      </c>
      <c r="BU372" t="s">
        <v>1691</v>
      </c>
      <c r="BV372" t="s">
        <v>1691</v>
      </c>
      <c r="BW372" t="s">
        <v>1691</v>
      </c>
      <c r="BX372" t="s">
        <v>1691</v>
      </c>
      <c r="BY372" t="s">
        <v>6</v>
      </c>
      <c r="BZ372" t="s">
        <v>4817</v>
      </c>
      <c r="CA372"/>
    </row>
    <row r="373" spans="1:79" ht="15" x14ac:dyDescent="0.25">
      <c r="A373">
        <v>839</v>
      </c>
      <c r="B373" t="s">
        <v>4977</v>
      </c>
      <c r="C373" t="s">
        <v>4978</v>
      </c>
      <c r="D373" t="s">
        <v>4979</v>
      </c>
      <c r="E373">
        <v>15</v>
      </c>
      <c r="F373" t="s">
        <v>4811</v>
      </c>
      <c r="G373" t="s">
        <v>4812</v>
      </c>
      <c r="H373" t="s">
        <v>4813</v>
      </c>
      <c r="I373" t="s">
        <v>1691</v>
      </c>
      <c r="J373" t="s">
        <v>1691</v>
      </c>
      <c r="K373" t="s">
        <v>1691</v>
      </c>
      <c r="L373" t="s">
        <v>4912</v>
      </c>
      <c r="M373">
        <v>2.7920882701873779</v>
      </c>
      <c r="N373" t="s">
        <v>6</v>
      </c>
      <c r="O373" t="s">
        <v>5</v>
      </c>
      <c r="P373" t="s">
        <v>6</v>
      </c>
      <c r="Q373" t="s">
        <v>5</v>
      </c>
      <c r="R373" t="s">
        <v>5</v>
      </c>
      <c r="S373" t="s">
        <v>4980</v>
      </c>
      <c r="T373" t="s">
        <v>4980</v>
      </c>
      <c r="U373" t="s">
        <v>6</v>
      </c>
      <c r="V373" t="s">
        <v>50</v>
      </c>
      <c r="W373">
        <v>5000</v>
      </c>
      <c r="X373">
        <v>1000</v>
      </c>
      <c r="Y373" t="s">
        <v>6</v>
      </c>
      <c r="Z373" t="s">
        <v>4981</v>
      </c>
      <c r="AA373">
        <v>0</v>
      </c>
      <c r="AB373">
        <v>0</v>
      </c>
      <c r="AC373">
        <v>0</v>
      </c>
      <c r="AD373">
        <v>0</v>
      </c>
      <c r="AE373">
        <v>310</v>
      </c>
      <c r="AF373">
        <v>634</v>
      </c>
      <c r="AG373">
        <v>290</v>
      </c>
      <c r="AH373">
        <v>330</v>
      </c>
      <c r="AI373">
        <v>899</v>
      </c>
      <c r="AJ373">
        <v>1229</v>
      </c>
      <c r="AK373">
        <v>0</v>
      </c>
      <c r="AL373">
        <v>0</v>
      </c>
      <c r="AM373">
        <v>15</v>
      </c>
      <c r="AN373">
        <v>0</v>
      </c>
      <c r="AO373">
        <v>0</v>
      </c>
      <c r="AP373">
        <v>0</v>
      </c>
      <c r="AQ373">
        <v>0</v>
      </c>
      <c r="AR373">
        <v>0</v>
      </c>
      <c r="AS373">
        <v>0</v>
      </c>
      <c r="AT373">
        <v>0</v>
      </c>
      <c r="AU373">
        <v>0</v>
      </c>
      <c r="AV373">
        <v>0</v>
      </c>
      <c r="AW373">
        <v>0</v>
      </c>
      <c r="AX373">
        <v>0</v>
      </c>
      <c r="AY373">
        <v>0</v>
      </c>
      <c r="AZ373">
        <v>0</v>
      </c>
      <c r="BA373">
        <v>0</v>
      </c>
      <c r="BB373">
        <v>0</v>
      </c>
      <c r="BC373">
        <v>0</v>
      </c>
      <c r="BD373">
        <v>0</v>
      </c>
      <c r="BE373">
        <v>0</v>
      </c>
      <c r="BF373">
        <v>0</v>
      </c>
      <c r="BG373" t="s">
        <v>1691</v>
      </c>
      <c r="BH373" t="s">
        <v>5</v>
      </c>
      <c r="BI373" t="s">
        <v>1691</v>
      </c>
      <c r="BJ373" t="s">
        <v>1691</v>
      </c>
      <c r="BK373" t="s">
        <v>5</v>
      </c>
      <c r="BL373" t="s">
        <v>1691</v>
      </c>
      <c r="BM373">
        <v>0</v>
      </c>
      <c r="BN373">
        <v>0</v>
      </c>
      <c r="BO373" t="s">
        <v>5</v>
      </c>
      <c r="BP373" t="s">
        <v>1691</v>
      </c>
      <c r="BQ373" t="s">
        <v>1691</v>
      </c>
      <c r="BR373" t="s">
        <v>1691</v>
      </c>
      <c r="BS373" t="s">
        <v>1691</v>
      </c>
      <c r="BT373" t="s">
        <v>5</v>
      </c>
      <c r="BU373" t="s">
        <v>1691</v>
      </c>
      <c r="BV373" t="s">
        <v>1691</v>
      </c>
      <c r="BW373" t="s">
        <v>1691</v>
      </c>
      <c r="BX373" t="s">
        <v>1691</v>
      </c>
      <c r="BY373" t="s">
        <v>6</v>
      </c>
      <c r="BZ373" t="s">
        <v>4817</v>
      </c>
      <c r="CA373"/>
    </row>
    <row r="374" spans="1:79" ht="15" x14ac:dyDescent="0.25">
      <c r="A374">
        <v>840</v>
      </c>
      <c r="B374" t="s">
        <v>4982</v>
      </c>
      <c r="C374" t="s">
        <v>4983</v>
      </c>
      <c r="D374" t="s">
        <v>4984</v>
      </c>
      <c r="E374">
        <v>15</v>
      </c>
      <c r="F374" t="s">
        <v>4811</v>
      </c>
      <c r="G374" t="s">
        <v>4812</v>
      </c>
      <c r="H374" t="s">
        <v>4813</v>
      </c>
      <c r="I374" t="s">
        <v>1691</v>
      </c>
      <c r="J374" t="s">
        <v>1691</v>
      </c>
      <c r="K374" t="s">
        <v>1691</v>
      </c>
      <c r="L374" t="s">
        <v>4972</v>
      </c>
      <c r="M374">
        <v>2.7920882701873779</v>
      </c>
      <c r="N374" t="s">
        <v>6</v>
      </c>
      <c r="O374" t="s">
        <v>5</v>
      </c>
      <c r="P374" t="s">
        <v>6</v>
      </c>
      <c r="Q374" t="s">
        <v>5</v>
      </c>
      <c r="R374" t="s">
        <v>5</v>
      </c>
      <c r="S374" t="s">
        <v>4980</v>
      </c>
      <c r="T374" t="s">
        <v>4980</v>
      </c>
      <c r="U374" t="s">
        <v>6</v>
      </c>
      <c r="V374" t="s">
        <v>28</v>
      </c>
      <c r="W374">
        <v>75000</v>
      </c>
      <c r="X374">
        <v>1000</v>
      </c>
      <c r="Y374" t="s">
        <v>6</v>
      </c>
      <c r="Z374" t="s">
        <v>4981</v>
      </c>
      <c r="AA374">
        <v>0</v>
      </c>
      <c r="AB374">
        <v>0</v>
      </c>
      <c r="AC374">
        <v>0</v>
      </c>
      <c r="AD374">
        <v>0</v>
      </c>
      <c r="AE374">
        <v>310</v>
      </c>
      <c r="AF374">
        <v>634</v>
      </c>
      <c r="AG374">
        <v>290</v>
      </c>
      <c r="AH374">
        <v>330</v>
      </c>
      <c r="AI374">
        <v>899</v>
      </c>
      <c r="AJ374">
        <v>1229</v>
      </c>
      <c r="AK374">
        <v>0</v>
      </c>
      <c r="AL374">
        <v>0</v>
      </c>
      <c r="AM374">
        <v>15</v>
      </c>
      <c r="AN374">
        <v>0</v>
      </c>
      <c r="AO374">
        <v>0</v>
      </c>
      <c r="AP374">
        <v>0</v>
      </c>
      <c r="AQ374">
        <v>0</v>
      </c>
      <c r="AR374">
        <v>0</v>
      </c>
      <c r="AS374">
        <v>0</v>
      </c>
      <c r="AT374">
        <v>0</v>
      </c>
      <c r="AU374">
        <v>0</v>
      </c>
      <c r="AV374">
        <v>0</v>
      </c>
      <c r="AW374">
        <v>0</v>
      </c>
      <c r="AX374">
        <v>0</v>
      </c>
      <c r="AY374">
        <v>0</v>
      </c>
      <c r="AZ374">
        <v>0</v>
      </c>
      <c r="BA374">
        <v>0</v>
      </c>
      <c r="BB374">
        <v>0</v>
      </c>
      <c r="BC374">
        <v>0</v>
      </c>
      <c r="BD374">
        <v>0</v>
      </c>
      <c r="BE374">
        <v>0</v>
      </c>
      <c r="BF374">
        <v>0</v>
      </c>
      <c r="BG374" t="s">
        <v>1691</v>
      </c>
      <c r="BH374" t="s">
        <v>5</v>
      </c>
      <c r="BI374" t="s">
        <v>1691</v>
      </c>
      <c r="BJ374" t="s">
        <v>1691</v>
      </c>
      <c r="BK374" t="s">
        <v>5</v>
      </c>
      <c r="BL374" t="s">
        <v>1691</v>
      </c>
      <c r="BM374">
        <v>0</v>
      </c>
      <c r="BN374">
        <v>0</v>
      </c>
      <c r="BO374" t="s">
        <v>5</v>
      </c>
      <c r="BP374" t="s">
        <v>1691</v>
      </c>
      <c r="BQ374" t="s">
        <v>1691</v>
      </c>
      <c r="BR374" t="s">
        <v>1691</v>
      </c>
      <c r="BS374" t="s">
        <v>1691</v>
      </c>
      <c r="BT374" t="s">
        <v>5</v>
      </c>
      <c r="BU374" t="s">
        <v>1691</v>
      </c>
      <c r="BV374" t="s">
        <v>1691</v>
      </c>
      <c r="BW374" t="s">
        <v>1691</v>
      </c>
      <c r="BX374" t="s">
        <v>1691</v>
      </c>
      <c r="BY374" t="s">
        <v>6</v>
      </c>
      <c r="BZ374" t="s">
        <v>4817</v>
      </c>
      <c r="CA374"/>
    </row>
    <row r="375" spans="1:79" ht="15" x14ac:dyDescent="0.25">
      <c r="A375">
        <v>841</v>
      </c>
      <c r="B375" t="s">
        <v>4985</v>
      </c>
      <c r="C375" t="s">
        <v>4986</v>
      </c>
      <c r="D375" t="s">
        <v>4987</v>
      </c>
      <c r="E375">
        <v>15</v>
      </c>
      <c r="F375" t="s">
        <v>4811</v>
      </c>
      <c r="G375" t="s">
        <v>4812</v>
      </c>
      <c r="H375" t="s">
        <v>4813</v>
      </c>
      <c r="I375" t="s">
        <v>1691</v>
      </c>
      <c r="J375" t="s">
        <v>1691</v>
      </c>
      <c r="K375" t="s">
        <v>1691</v>
      </c>
      <c r="L375" t="s">
        <v>4912</v>
      </c>
      <c r="M375">
        <v>2.3168306350708008</v>
      </c>
      <c r="N375" t="s">
        <v>6</v>
      </c>
      <c r="O375" t="s">
        <v>5</v>
      </c>
      <c r="P375" t="s">
        <v>6</v>
      </c>
      <c r="Q375" t="s">
        <v>5</v>
      </c>
      <c r="R375" t="s">
        <v>5</v>
      </c>
      <c r="S375" t="s">
        <v>4980</v>
      </c>
      <c r="T375" t="s">
        <v>4980</v>
      </c>
      <c r="U375" t="s">
        <v>6</v>
      </c>
      <c r="V375" t="s">
        <v>50</v>
      </c>
      <c r="W375">
        <v>5000</v>
      </c>
      <c r="X375">
        <v>1000</v>
      </c>
      <c r="Y375" t="s">
        <v>6</v>
      </c>
      <c r="Z375" t="s">
        <v>4981</v>
      </c>
      <c r="AA375">
        <v>0</v>
      </c>
      <c r="AB375">
        <v>0</v>
      </c>
      <c r="AC375">
        <v>0</v>
      </c>
      <c r="AD375">
        <v>0</v>
      </c>
      <c r="AE375">
        <v>5</v>
      </c>
      <c r="AF375">
        <v>236</v>
      </c>
      <c r="AG375">
        <v>5</v>
      </c>
      <c r="AH375">
        <v>5</v>
      </c>
      <c r="AI375">
        <v>18</v>
      </c>
      <c r="AJ375">
        <v>23</v>
      </c>
      <c r="AK375">
        <v>0</v>
      </c>
      <c r="AL375">
        <v>0</v>
      </c>
      <c r="AM375">
        <v>6</v>
      </c>
      <c r="AN375">
        <v>0</v>
      </c>
      <c r="AO375">
        <v>0</v>
      </c>
      <c r="AP375">
        <v>0</v>
      </c>
      <c r="AQ375">
        <v>0</v>
      </c>
      <c r="AR375">
        <v>0</v>
      </c>
      <c r="AS375">
        <v>0</v>
      </c>
      <c r="AT375">
        <v>0</v>
      </c>
      <c r="AU375">
        <v>0</v>
      </c>
      <c r="AV375">
        <v>0</v>
      </c>
      <c r="AW375">
        <v>0</v>
      </c>
      <c r="AX375">
        <v>0</v>
      </c>
      <c r="AY375">
        <v>0</v>
      </c>
      <c r="AZ375">
        <v>0</v>
      </c>
      <c r="BA375">
        <v>0</v>
      </c>
      <c r="BB375">
        <v>0</v>
      </c>
      <c r="BC375">
        <v>0</v>
      </c>
      <c r="BD375">
        <v>0</v>
      </c>
      <c r="BE375">
        <v>0</v>
      </c>
      <c r="BF375">
        <v>0</v>
      </c>
      <c r="BG375" t="s">
        <v>1691</v>
      </c>
      <c r="BH375" t="s">
        <v>5</v>
      </c>
      <c r="BI375" t="s">
        <v>1691</v>
      </c>
      <c r="BJ375" t="s">
        <v>1691</v>
      </c>
      <c r="BK375" t="s">
        <v>5</v>
      </c>
      <c r="BL375" t="s">
        <v>1691</v>
      </c>
      <c r="BM375">
        <v>0</v>
      </c>
      <c r="BN375">
        <v>0</v>
      </c>
      <c r="BO375" t="s">
        <v>5</v>
      </c>
      <c r="BP375" t="s">
        <v>1691</v>
      </c>
      <c r="BQ375" t="s">
        <v>1691</v>
      </c>
      <c r="BR375" t="s">
        <v>1691</v>
      </c>
      <c r="BS375" t="s">
        <v>1691</v>
      </c>
      <c r="BT375" t="s">
        <v>5</v>
      </c>
      <c r="BU375" t="s">
        <v>1691</v>
      </c>
      <c r="BV375" t="s">
        <v>1691</v>
      </c>
      <c r="BW375" t="s">
        <v>1691</v>
      </c>
      <c r="BX375" t="s">
        <v>1691</v>
      </c>
      <c r="BY375" t="s">
        <v>6</v>
      </c>
      <c r="BZ375" t="s">
        <v>4817</v>
      </c>
      <c r="CA375"/>
    </row>
    <row r="376" spans="1:79" ht="15" x14ac:dyDescent="0.25">
      <c r="A376">
        <v>842</v>
      </c>
      <c r="B376" t="s">
        <v>4988</v>
      </c>
      <c r="C376" t="s">
        <v>4989</v>
      </c>
      <c r="D376" t="s">
        <v>4990</v>
      </c>
      <c r="E376">
        <v>15</v>
      </c>
      <c r="F376" t="s">
        <v>4811</v>
      </c>
      <c r="G376" t="s">
        <v>4812</v>
      </c>
      <c r="H376" t="s">
        <v>4813</v>
      </c>
      <c r="I376" t="s">
        <v>1691</v>
      </c>
      <c r="J376" t="s">
        <v>1691</v>
      </c>
      <c r="K376" t="s">
        <v>1691</v>
      </c>
      <c r="L376" t="s">
        <v>4991</v>
      </c>
      <c r="M376">
        <v>2.3168306350708008</v>
      </c>
      <c r="N376" t="s">
        <v>6</v>
      </c>
      <c r="O376" t="s">
        <v>5</v>
      </c>
      <c r="P376" t="s">
        <v>6</v>
      </c>
      <c r="Q376" t="s">
        <v>5</v>
      </c>
      <c r="R376" t="s">
        <v>5</v>
      </c>
      <c r="S376" t="s">
        <v>4992</v>
      </c>
      <c r="T376" t="s">
        <v>4992</v>
      </c>
      <c r="U376" t="s">
        <v>6</v>
      </c>
      <c r="V376" t="s">
        <v>13</v>
      </c>
      <c r="W376">
        <v>5000</v>
      </c>
      <c r="X376">
        <v>1000</v>
      </c>
      <c r="Y376" t="s">
        <v>6</v>
      </c>
      <c r="Z376" t="s">
        <v>4981</v>
      </c>
      <c r="AA376">
        <v>0</v>
      </c>
      <c r="AB376">
        <v>0</v>
      </c>
      <c r="AC376">
        <v>0</v>
      </c>
      <c r="AD376">
        <v>0</v>
      </c>
      <c r="AE376">
        <v>5</v>
      </c>
      <c r="AF376">
        <v>236</v>
      </c>
      <c r="AG376">
        <v>5</v>
      </c>
      <c r="AH376">
        <v>5</v>
      </c>
      <c r="AI376">
        <v>18</v>
      </c>
      <c r="AJ376">
        <v>23</v>
      </c>
      <c r="AK376">
        <v>0</v>
      </c>
      <c r="AL376">
        <v>0</v>
      </c>
      <c r="AM376">
        <v>6</v>
      </c>
      <c r="AN376">
        <v>0</v>
      </c>
      <c r="AO376">
        <v>0</v>
      </c>
      <c r="AP376">
        <v>0</v>
      </c>
      <c r="AQ376">
        <v>0</v>
      </c>
      <c r="AR376">
        <v>0</v>
      </c>
      <c r="AS376">
        <v>0</v>
      </c>
      <c r="AT376">
        <v>0</v>
      </c>
      <c r="AU376">
        <v>0</v>
      </c>
      <c r="AV376">
        <v>0</v>
      </c>
      <c r="AW376">
        <v>0</v>
      </c>
      <c r="AX376">
        <v>0</v>
      </c>
      <c r="AY376">
        <v>0</v>
      </c>
      <c r="AZ376">
        <v>0</v>
      </c>
      <c r="BA376">
        <v>0</v>
      </c>
      <c r="BB376">
        <v>0</v>
      </c>
      <c r="BC376">
        <v>0</v>
      </c>
      <c r="BD376">
        <v>0</v>
      </c>
      <c r="BE376">
        <v>0</v>
      </c>
      <c r="BF376">
        <v>0</v>
      </c>
      <c r="BG376" t="s">
        <v>1691</v>
      </c>
      <c r="BH376" t="s">
        <v>5</v>
      </c>
      <c r="BI376" t="s">
        <v>1691</v>
      </c>
      <c r="BJ376" t="s">
        <v>1691</v>
      </c>
      <c r="BK376" t="s">
        <v>5</v>
      </c>
      <c r="BL376" t="s">
        <v>1691</v>
      </c>
      <c r="BM376">
        <v>0</v>
      </c>
      <c r="BN376">
        <v>0</v>
      </c>
      <c r="BO376" t="s">
        <v>5</v>
      </c>
      <c r="BP376" t="s">
        <v>1691</v>
      </c>
      <c r="BQ376" t="s">
        <v>1691</v>
      </c>
      <c r="BR376" t="s">
        <v>1691</v>
      </c>
      <c r="BS376" t="s">
        <v>1691</v>
      </c>
      <c r="BT376" t="s">
        <v>5</v>
      </c>
      <c r="BU376" t="s">
        <v>1691</v>
      </c>
      <c r="BV376" t="s">
        <v>1691</v>
      </c>
      <c r="BW376" t="s">
        <v>1691</v>
      </c>
      <c r="BX376" t="s">
        <v>1691</v>
      </c>
      <c r="BY376" t="s">
        <v>6</v>
      </c>
      <c r="BZ376" t="s">
        <v>4817</v>
      </c>
      <c r="CA376"/>
    </row>
    <row r="377" spans="1:79" ht="15" x14ac:dyDescent="0.25">
      <c r="A377">
        <v>843</v>
      </c>
      <c r="B377" t="s">
        <v>4993</v>
      </c>
      <c r="C377" t="s">
        <v>4994</v>
      </c>
      <c r="D377" t="s">
        <v>4995</v>
      </c>
      <c r="E377">
        <v>15</v>
      </c>
      <c r="F377" t="s">
        <v>4811</v>
      </c>
      <c r="G377" t="s">
        <v>4812</v>
      </c>
      <c r="H377" t="s">
        <v>4813</v>
      </c>
      <c r="I377" t="s">
        <v>1691</v>
      </c>
      <c r="J377" t="s">
        <v>1691</v>
      </c>
      <c r="K377" t="s">
        <v>1691</v>
      </c>
      <c r="L377" t="s">
        <v>4912</v>
      </c>
      <c r="M377">
        <v>1.820684432983398</v>
      </c>
      <c r="N377" t="s">
        <v>6</v>
      </c>
      <c r="O377" t="s">
        <v>5</v>
      </c>
      <c r="P377" t="s">
        <v>6</v>
      </c>
      <c r="Q377" t="s">
        <v>5</v>
      </c>
      <c r="R377" t="s">
        <v>5</v>
      </c>
      <c r="S377" t="s">
        <v>4992</v>
      </c>
      <c r="T377" t="s">
        <v>4992</v>
      </c>
      <c r="U377" t="s">
        <v>6</v>
      </c>
      <c r="V377" t="s">
        <v>50</v>
      </c>
      <c r="W377">
        <v>2000000</v>
      </c>
      <c r="X377">
        <v>1000</v>
      </c>
      <c r="Y377" t="s">
        <v>6</v>
      </c>
      <c r="Z377" t="s">
        <v>4996</v>
      </c>
      <c r="AA377">
        <v>0</v>
      </c>
      <c r="AB377">
        <v>0</v>
      </c>
      <c r="AC377">
        <v>0</v>
      </c>
      <c r="AD377">
        <v>0</v>
      </c>
      <c r="AE377">
        <v>2</v>
      </c>
      <c r="AF377">
        <v>871</v>
      </c>
      <c r="AG377">
        <v>1</v>
      </c>
      <c r="AH377">
        <v>1</v>
      </c>
      <c r="AI377">
        <v>2</v>
      </c>
      <c r="AJ377">
        <v>3</v>
      </c>
      <c r="AK377">
        <v>0</v>
      </c>
      <c r="AL377">
        <v>0</v>
      </c>
      <c r="AM377">
        <v>2</v>
      </c>
      <c r="AN377">
        <v>0</v>
      </c>
      <c r="AO377">
        <v>0</v>
      </c>
      <c r="AP377">
        <v>0</v>
      </c>
      <c r="AQ377">
        <v>0</v>
      </c>
      <c r="AR377">
        <v>0</v>
      </c>
      <c r="AS377">
        <v>0</v>
      </c>
      <c r="AT377">
        <v>0</v>
      </c>
      <c r="AU377">
        <v>0</v>
      </c>
      <c r="AV377">
        <v>0</v>
      </c>
      <c r="AW377">
        <v>0</v>
      </c>
      <c r="AX377">
        <v>0</v>
      </c>
      <c r="AY377">
        <v>0</v>
      </c>
      <c r="AZ377">
        <v>0</v>
      </c>
      <c r="BA377">
        <v>0</v>
      </c>
      <c r="BB377">
        <v>0</v>
      </c>
      <c r="BC377">
        <v>0</v>
      </c>
      <c r="BD377">
        <v>0</v>
      </c>
      <c r="BE377">
        <v>0</v>
      </c>
      <c r="BF377">
        <v>0</v>
      </c>
      <c r="BG377" t="s">
        <v>1691</v>
      </c>
      <c r="BH377" t="s">
        <v>5</v>
      </c>
      <c r="BI377" t="s">
        <v>1691</v>
      </c>
      <c r="BJ377" t="s">
        <v>1691</v>
      </c>
      <c r="BK377" t="s">
        <v>5</v>
      </c>
      <c r="BL377" t="s">
        <v>1691</v>
      </c>
      <c r="BM377">
        <v>0</v>
      </c>
      <c r="BN377">
        <v>0</v>
      </c>
      <c r="BO377" t="s">
        <v>5</v>
      </c>
      <c r="BP377" t="s">
        <v>1691</v>
      </c>
      <c r="BQ377" t="s">
        <v>1691</v>
      </c>
      <c r="BR377" t="s">
        <v>1691</v>
      </c>
      <c r="BS377" t="s">
        <v>1691</v>
      </c>
      <c r="BT377" t="s">
        <v>5</v>
      </c>
      <c r="BU377" t="s">
        <v>1691</v>
      </c>
      <c r="BV377" t="s">
        <v>1691</v>
      </c>
      <c r="BW377" t="s">
        <v>1691</v>
      </c>
      <c r="BX377" t="s">
        <v>1691</v>
      </c>
      <c r="BY377" t="s">
        <v>6</v>
      </c>
      <c r="BZ377" t="s">
        <v>4817</v>
      </c>
      <c r="CA377"/>
    </row>
    <row r="378" spans="1:79" ht="15" x14ac:dyDescent="0.25">
      <c r="A378">
        <v>844</v>
      </c>
      <c r="B378" t="s">
        <v>4997</v>
      </c>
      <c r="C378" t="s">
        <v>4998</v>
      </c>
      <c r="D378" t="s">
        <v>4999</v>
      </c>
      <c r="E378">
        <v>15</v>
      </c>
      <c r="F378" t="s">
        <v>4811</v>
      </c>
      <c r="G378" t="s">
        <v>4812</v>
      </c>
      <c r="H378" t="s">
        <v>4813</v>
      </c>
      <c r="I378" t="s">
        <v>1691</v>
      </c>
      <c r="J378" t="s">
        <v>1691</v>
      </c>
      <c r="K378" t="s">
        <v>1691</v>
      </c>
      <c r="L378" t="s">
        <v>4912</v>
      </c>
      <c r="M378">
        <v>16.189157485961911</v>
      </c>
      <c r="N378" t="s">
        <v>6</v>
      </c>
      <c r="O378" t="s">
        <v>5</v>
      </c>
      <c r="P378" t="s">
        <v>6</v>
      </c>
      <c r="Q378" t="s">
        <v>5</v>
      </c>
      <c r="R378" t="s">
        <v>5</v>
      </c>
      <c r="S378" t="s">
        <v>5000</v>
      </c>
      <c r="T378" t="s">
        <v>5000</v>
      </c>
      <c r="U378" t="s">
        <v>6</v>
      </c>
      <c r="V378" t="s">
        <v>50</v>
      </c>
      <c r="W378">
        <v>10000</v>
      </c>
      <c r="X378">
        <v>1000</v>
      </c>
      <c r="Y378" t="s">
        <v>6</v>
      </c>
      <c r="Z378" t="s">
        <v>5001</v>
      </c>
      <c r="AA378">
        <v>0</v>
      </c>
      <c r="AB378">
        <v>0</v>
      </c>
      <c r="AC378">
        <v>0</v>
      </c>
      <c r="AD378">
        <v>0</v>
      </c>
      <c r="AE378">
        <v>2311</v>
      </c>
      <c r="AF378">
        <v>2905</v>
      </c>
      <c r="AG378">
        <v>1931</v>
      </c>
      <c r="AH378">
        <v>4923</v>
      </c>
      <c r="AI378">
        <v>6569</v>
      </c>
      <c r="AJ378">
        <v>11492</v>
      </c>
      <c r="AK378">
        <v>3</v>
      </c>
      <c r="AL378">
        <v>0</v>
      </c>
      <c r="AM378">
        <v>124</v>
      </c>
      <c r="AN378">
        <v>0</v>
      </c>
      <c r="AO378">
        <v>0</v>
      </c>
      <c r="AP378">
        <v>0</v>
      </c>
      <c r="AQ378">
        <v>0</v>
      </c>
      <c r="AR378">
        <v>0</v>
      </c>
      <c r="AS378">
        <v>0</v>
      </c>
      <c r="AT378">
        <v>0</v>
      </c>
      <c r="AU378">
        <v>0</v>
      </c>
      <c r="AV378">
        <v>0</v>
      </c>
      <c r="AW378">
        <v>0</v>
      </c>
      <c r="AX378">
        <v>0</v>
      </c>
      <c r="AY378">
        <v>0</v>
      </c>
      <c r="AZ378">
        <v>0</v>
      </c>
      <c r="BA378">
        <v>0</v>
      </c>
      <c r="BB378">
        <v>0</v>
      </c>
      <c r="BC378">
        <v>0</v>
      </c>
      <c r="BD378">
        <v>0</v>
      </c>
      <c r="BE378">
        <v>0</v>
      </c>
      <c r="BF378">
        <v>0</v>
      </c>
      <c r="BG378" t="s">
        <v>1691</v>
      </c>
      <c r="BH378" t="s">
        <v>5</v>
      </c>
      <c r="BI378" t="s">
        <v>1691</v>
      </c>
      <c r="BJ378" t="s">
        <v>1691</v>
      </c>
      <c r="BK378" t="s">
        <v>5</v>
      </c>
      <c r="BL378" t="s">
        <v>1691</v>
      </c>
      <c r="BM378">
        <v>0</v>
      </c>
      <c r="BN378">
        <v>0</v>
      </c>
      <c r="BO378" t="s">
        <v>5</v>
      </c>
      <c r="BP378" t="s">
        <v>1691</v>
      </c>
      <c r="BQ378" t="s">
        <v>1691</v>
      </c>
      <c r="BR378" t="s">
        <v>1691</v>
      </c>
      <c r="BS378" t="s">
        <v>1691</v>
      </c>
      <c r="BT378" t="s">
        <v>5</v>
      </c>
      <c r="BU378" t="s">
        <v>1691</v>
      </c>
      <c r="BV378" t="s">
        <v>1691</v>
      </c>
      <c r="BW378" t="s">
        <v>1691</v>
      </c>
      <c r="BX378" t="s">
        <v>1691</v>
      </c>
      <c r="BY378" t="s">
        <v>6</v>
      </c>
      <c r="BZ378" t="s">
        <v>4817</v>
      </c>
      <c r="CA378"/>
    </row>
    <row r="379" spans="1:79" ht="15" x14ac:dyDescent="0.25">
      <c r="A379">
        <v>845</v>
      </c>
      <c r="B379" t="s">
        <v>5002</v>
      </c>
      <c r="C379" t="s">
        <v>5003</v>
      </c>
      <c r="D379" t="s">
        <v>5004</v>
      </c>
      <c r="E379">
        <v>15</v>
      </c>
      <c r="F379" t="s">
        <v>4811</v>
      </c>
      <c r="G379" t="s">
        <v>4812</v>
      </c>
      <c r="H379" t="s">
        <v>4813</v>
      </c>
      <c r="I379" t="s">
        <v>1691</v>
      </c>
      <c r="J379" t="s">
        <v>1691</v>
      </c>
      <c r="K379" t="s">
        <v>1691</v>
      </c>
      <c r="L379" t="s">
        <v>4912</v>
      </c>
      <c r="M379">
        <v>2.9764888286590581</v>
      </c>
      <c r="N379" t="s">
        <v>5</v>
      </c>
      <c r="O379" t="s">
        <v>6</v>
      </c>
      <c r="P379" t="s">
        <v>6</v>
      </c>
      <c r="Q379" t="s">
        <v>5</v>
      </c>
      <c r="R379" t="s">
        <v>5</v>
      </c>
      <c r="S379" t="s">
        <v>5005</v>
      </c>
      <c r="T379" t="s">
        <v>5005</v>
      </c>
      <c r="U379" t="s">
        <v>6</v>
      </c>
      <c r="V379" t="s">
        <v>50</v>
      </c>
      <c r="W379">
        <v>5000</v>
      </c>
      <c r="X379">
        <v>1000</v>
      </c>
      <c r="Y379" t="s">
        <v>6</v>
      </c>
      <c r="Z379" t="s">
        <v>5006</v>
      </c>
      <c r="AA379">
        <v>0</v>
      </c>
      <c r="AB379">
        <v>0</v>
      </c>
      <c r="AC379">
        <v>0</v>
      </c>
      <c r="AD379">
        <v>0</v>
      </c>
      <c r="AE379">
        <v>928</v>
      </c>
      <c r="AF379">
        <v>920</v>
      </c>
      <c r="AG379">
        <v>706</v>
      </c>
      <c r="AH379">
        <v>2534</v>
      </c>
      <c r="AI379">
        <v>1225</v>
      </c>
      <c r="AJ379">
        <v>3759</v>
      </c>
      <c r="AK379">
        <v>2</v>
      </c>
      <c r="AL379">
        <v>0</v>
      </c>
      <c r="AM379">
        <v>41</v>
      </c>
      <c r="AN379">
        <v>0</v>
      </c>
      <c r="AO379">
        <v>0</v>
      </c>
      <c r="AP379">
        <v>0</v>
      </c>
      <c r="AQ379">
        <v>0</v>
      </c>
      <c r="AR379">
        <v>0</v>
      </c>
      <c r="AS379">
        <v>0</v>
      </c>
      <c r="AT379">
        <v>0</v>
      </c>
      <c r="AU379">
        <v>0</v>
      </c>
      <c r="AV379">
        <v>0</v>
      </c>
      <c r="AW379">
        <v>0</v>
      </c>
      <c r="AX379">
        <v>0</v>
      </c>
      <c r="AY379">
        <v>0</v>
      </c>
      <c r="AZ379">
        <v>0</v>
      </c>
      <c r="BA379">
        <v>0</v>
      </c>
      <c r="BB379">
        <v>0</v>
      </c>
      <c r="BC379">
        <v>0</v>
      </c>
      <c r="BD379">
        <v>0</v>
      </c>
      <c r="BE379">
        <v>0</v>
      </c>
      <c r="BF379">
        <v>0</v>
      </c>
      <c r="BG379" t="s">
        <v>1691</v>
      </c>
      <c r="BH379" t="s">
        <v>5</v>
      </c>
      <c r="BI379" t="s">
        <v>1691</v>
      </c>
      <c r="BJ379" t="s">
        <v>1691</v>
      </c>
      <c r="BK379" t="s">
        <v>5</v>
      </c>
      <c r="BL379" t="s">
        <v>1691</v>
      </c>
      <c r="BM379">
        <v>0</v>
      </c>
      <c r="BN379">
        <v>0</v>
      </c>
      <c r="BO379" t="s">
        <v>5</v>
      </c>
      <c r="BP379" t="s">
        <v>1691</v>
      </c>
      <c r="BQ379" t="s">
        <v>1691</v>
      </c>
      <c r="BR379" t="s">
        <v>1691</v>
      </c>
      <c r="BS379" t="s">
        <v>1691</v>
      </c>
      <c r="BT379" t="s">
        <v>5</v>
      </c>
      <c r="BU379" t="s">
        <v>1691</v>
      </c>
      <c r="BV379" t="s">
        <v>1691</v>
      </c>
      <c r="BW379" t="s">
        <v>1691</v>
      </c>
      <c r="BX379" t="s">
        <v>1691</v>
      </c>
      <c r="BY379" t="s">
        <v>6</v>
      </c>
      <c r="BZ379" t="s">
        <v>4817</v>
      </c>
      <c r="CA379"/>
    </row>
    <row r="380" spans="1:79" ht="15" x14ac:dyDescent="0.25">
      <c r="A380">
        <v>846</v>
      </c>
      <c r="B380" t="s">
        <v>5007</v>
      </c>
      <c r="C380" t="s">
        <v>5008</v>
      </c>
      <c r="D380" t="s">
        <v>5009</v>
      </c>
      <c r="E380">
        <v>15</v>
      </c>
      <c r="F380" t="s">
        <v>4811</v>
      </c>
      <c r="G380" t="s">
        <v>4812</v>
      </c>
      <c r="H380" t="s">
        <v>4813</v>
      </c>
      <c r="I380" t="s">
        <v>1691</v>
      </c>
      <c r="J380" t="s">
        <v>1691</v>
      </c>
      <c r="K380" t="s">
        <v>1691</v>
      </c>
      <c r="L380" t="s">
        <v>4912</v>
      </c>
      <c r="M380">
        <v>2.9764888286590581</v>
      </c>
      <c r="N380" t="s">
        <v>5</v>
      </c>
      <c r="O380" t="s">
        <v>6</v>
      </c>
      <c r="P380" t="s">
        <v>6</v>
      </c>
      <c r="Q380" t="s">
        <v>5</v>
      </c>
      <c r="R380" t="s">
        <v>5</v>
      </c>
      <c r="S380" t="s">
        <v>5005</v>
      </c>
      <c r="T380" t="s">
        <v>5005</v>
      </c>
      <c r="U380" t="s">
        <v>6</v>
      </c>
      <c r="V380" t="s">
        <v>50</v>
      </c>
      <c r="W380">
        <v>5000</v>
      </c>
      <c r="X380">
        <v>1000</v>
      </c>
      <c r="Y380" t="s">
        <v>6</v>
      </c>
      <c r="Z380" t="s">
        <v>5006</v>
      </c>
      <c r="AA380">
        <v>0</v>
      </c>
      <c r="AB380">
        <v>0</v>
      </c>
      <c r="AC380">
        <v>0</v>
      </c>
      <c r="AD380">
        <v>0</v>
      </c>
      <c r="AE380">
        <v>928</v>
      </c>
      <c r="AF380">
        <v>920</v>
      </c>
      <c r="AG380">
        <v>706</v>
      </c>
      <c r="AH380">
        <v>2534</v>
      </c>
      <c r="AI380">
        <v>1225</v>
      </c>
      <c r="AJ380">
        <v>3759</v>
      </c>
      <c r="AK380">
        <v>2</v>
      </c>
      <c r="AL380">
        <v>0</v>
      </c>
      <c r="AM380">
        <v>41</v>
      </c>
      <c r="AN380">
        <v>0</v>
      </c>
      <c r="AO380">
        <v>0</v>
      </c>
      <c r="AP380">
        <v>0</v>
      </c>
      <c r="AQ380">
        <v>0</v>
      </c>
      <c r="AR380">
        <v>0</v>
      </c>
      <c r="AS380">
        <v>0</v>
      </c>
      <c r="AT380">
        <v>0</v>
      </c>
      <c r="AU380">
        <v>0</v>
      </c>
      <c r="AV380">
        <v>0</v>
      </c>
      <c r="AW380">
        <v>0</v>
      </c>
      <c r="AX380">
        <v>0</v>
      </c>
      <c r="AY380">
        <v>0</v>
      </c>
      <c r="AZ380">
        <v>0</v>
      </c>
      <c r="BA380">
        <v>0</v>
      </c>
      <c r="BB380">
        <v>0</v>
      </c>
      <c r="BC380">
        <v>0</v>
      </c>
      <c r="BD380">
        <v>0</v>
      </c>
      <c r="BE380">
        <v>0</v>
      </c>
      <c r="BF380">
        <v>0</v>
      </c>
      <c r="BG380" t="s">
        <v>1691</v>
      </c>
      <c r="BH380" t="s">
        <v>5</v>
      </c>
      <c r="BI380" t="s">
        <v>1691</v>
      </c>
      <c r="BJ380" t="s">
        <v>1691</v>
      </c>
      <c r="BK380" t="s">
        <v>5</v>
      </c>
      <c r="BL380" t="s">
        <v>1691</v>
      </c>
      <c r="BM380">
        <v>0</v>
      </c>
      <c r="BN380">
        <v>0</v>
      </c>
      <c r="BO380" t="s">
        <v>5</v>
      </c>
      <c r="BP380" t="s">
        <v>1691</v>
      </c>
      <c r="BQ380" t="s">
        <v>1691</v>
      </c>
      <c r="BR380" t="s">
        <v>1691</v>
      </c>
      <c r="BS380" t="s">
        <v>1691</v>
      </c>
      <c r="BT380" t="s">
        <v>5</v>
      </c>
      <c r="BU380" t="s">
        <v>1691</v>
      </c>
      <c r="BV380" t="s">
        <v>1691</v>
      </c>
      <c r="BW380" t="s">
        <v>1691</v>
      </c>
      <c r="BX380" t="s">
        <v>1691</v>
      </c>
      <c r="BY380" t="s">
        <v>6</v>
      </c>
      <c r="BZ380" t="s">
        <v>4817</v>
      </c>
      <c r="CA380"/>
    </row>
    <row r="381" spans="1:79" ht="15" x14ac:dyDescent="0.25">
      <c r="A381">
        <v>1</v>
      </c>
      <c r="B381" t="s">
        <v>1184</v>
      </c>
      <c r="C381" t="s">
        <v>1185</v>
      </c>
      <c r="D381" t="s">
        <v>1186</v>
      </c>
      <c r="E381">
        <v>1</v>
      </c>
      <c r="F381" t="s">
        <v>1187</v>
      </c>
      <c r="G381" t="s">
        <v>1188</v>
      </c>
      <c r="H381" t="s">
        <v>1189</v>
      </c>
      <c r="I381" t="s">
        <v>1190</v>
      </c>
      <c r="J381" t="s">
        <v>1191</v>
      </c>
      <c r="K381" t="s">
        <v>1192</v>
      </c>
      <c r="L381" t="s">
        <v>1193</v>
      </c>
      <c r="M381">
        <v>0.71689671277999878</v>
      </c>
      <c r="N381" t="s">
        <v>6</v>
      </c>
      <c r="O381" t="s">
        <v>5</v>
      </c>
      <c r="P381" t="s">
        <v>5</v>
      </c>
      <c r="Q381" t="s">
        <v>6</v>
      </c>
      <c r="R381" t="s">
        <v>5</v>
      </c>
      <c r="S381" t="s">
        <v>1194</v>
      </c>
      <c r="T381" t="s">
        <v>1195</v>
      </c>
      <c r="U381" t="s">
        <v>5</v>
      </c>
      <c r="V381" t="s">
        <v>50</v>
      </c>
      <c r="W381">
        <v>100000</v>
      </c>
      <c r="X381">
        <v>0</v>
      </c>
      <c r="Y381" t="s">
        <v>5</v>
      </c>
      <c r="Z381"/>
      <c r="AA381"/>
      <c r="AB381">
        <v>3.4164790064096451E-2</v>
      </c>
      <c r="AC381">
        <v>1.7498450353741649E-2</v>
      </c>
      <c r="AD381">
        <v>0</v>
      </c>
      <c r="AE381">
        <v>2</v>
      </c>
      <c r="AF381">
        <v>3</v>
      </c>
      <c r="AG381">
        <v>0</v>
      </c>
      <c r="AH381">
        <v>0</v>
      </c>
      <c r="AI381">
        <v>1</v>
      </c>
      <c r="AJ381">
        <v>1</v>
      </c>
      <c r="AK381">
        <v>0</v>
      </c>
      <c r="AL381">
        <v>0</v>
      </c>
      <c r="AM381">
        <v>0</v>
      </c>
      <c r="AN381">
        <v>0</v>
      </c>
      <c r="AO381">
        <v>0.2907356321811676</v>
      </c>
      <c r="AP381"/>
      <c r="AQ381"/>
      <c r="AR381"/>
      <c r="AS381">
        <v>0</v>
      </c>
      <c r="AT381">
        <v>0</v>
      </c>
      <c r="AU381">
        <v>0</v>
      </c>
      <c r="AV381">
        <v>0</v>
      </c>
      <c r="AW381">
        <v>0</v>
      </c>
      <c r="AX381">
        <v>0</v>
      </c>
      <c r="AY381">
        <v>0</v>
      </c>
      <c r="AZ381">
        <v>0</v>
      </c>
      <c r="BA381">
        <v>0</v>
      </c>
      <c r="BB381">
        <v>0</v>
      </c>
      <c r="BC381"/>
      <c r="BD381"/>
      <c r="BE381"/>
      <c r="BF381">
        <v>0</v>
      </c>
      <c r="BG381" t="s">
        <v>1196</v>
      </c>
      <c r="BH381" t="s">
        <v>5</v>
      </c>
      <c r="BI381" t="s">
        <v>1100</v>
      </c>
      <c r="BJ381" t="s">
        <v>1100</v>
      </c>
      <c r="BK381" t="s">
        <v>5</v>
      </c>
      <c r="BL381"/>
      <c r="BM381">
        <v>0</v>
      </c>
      <c r="BN381"/>
      <c r="BO381" t="s">
        <v>5</v>
      </c>
      <c r="BP381"/>
      <c r="BQ381"/>
      <c r="BR381"/>
      <c r="BS381"/>
      <c r="BT381" t="s">
        <v>5</v>
      </c>
      <c r="BU381"/>
      <c r="BV381"/>
      <c r="BW381"/>
      <c r="BX381"/>
      <c r="BY381" t="s">
        <v>6</v>
      </c>
      <c r="BZ381" t="s">
        <v>1197</v>
      </c>
      <c r="CA381"/>
    </row>
    <row r="382" spans="1:79" ht="15" x14ac:dyDescent="0.25">
      <c r="A382">
        <v>2</v>
      </c>
      <c r="B382" t="s">
        <v>1198</v>
      </c>
      <c r="C382" t="s">
        <v>1199</v>
      </c>
      <c r="D382" t="s">
        <v>1186</v>
      </c>
      <c r="E382">
        <v>1</v>
      </c>
      <c r="F382" t="s">
        <v>1187</v>
      </c>
      <c r="G382" t="s">
        <v>1200</v>
      </c>
      <c r="H382" t="s">
        <v>1201</v>
      </c>
      <c r="I382" t="s">
        <v>1202</v>
      </c>
      <c r="J382" t="s">
        <v>1203</v>
      </c>
      <c r="K382" t="s">
        <v>1204</v>
      </c>
      <c r="L382" t="s">
        <v>1193</v>
      </c>
      <c r="M382">
        <v>1.5427671670913701</v>
      </c>
      <c r="N382" t="s">
        <v>6</v>
      </c>
      <c r="O382" t="s">
        <v>5</v>
      </c>
      <c r="P382" t="s">
        <v>5</v>
      </c>
      <c r="Q382" t="s">
        <v>5</v>
      </c>
      <c r="R382" t="s">
        <v>5</v>
      </c>
      <c r="S382" t="s">
        <v>1205</v>
      </c>
      <c r="T382" t="s">
        <v>1206</v>
      </c>
      <c r="U382" t="s">
        <v>5</v>
      </c>
      <c r="V382" t="s">
        <v>50</v>
      </c>
      <c r="W382">
        <v>100000</v>
      </c>
      <c r="X382">
        <v>0</v>
      </c>
      <c r="Y382" t="s">
        <v>5</v>
      </c>
      <c r="Z382"/>
      <c r="AA382"/>
      <c r="AB382">
        <v>9.2857800424098969E-2</v>
      </c>
      <c r="AC382">
        <v>2.0404050126671791E-2</v>
      </c>
      <c r="AD382">
        <v>8.3099999756086618E-5</v>
      </c>
      <c r="AE382">
        <v>3</v>
      </c>
      <c r="AF382">
        <v>2</v>
      </c>
      <c r="AG382">
        <v>0</v>
      </c>
      <c r="AH382">
        <v>2</v>
      </c>
      <c r="AI382">
        <v>2</v>
      </c>
      <c r="AJ382">
        <v>3</v>
      </c>
      <c r="AK382">
        <v>0</v>
      </c>
      <c r="AL382">
        <v>1</v>
      </c>
      <c r="AM382">
        <v>0</v>
      </c>
      <c r="AN382">
        <v>2</v>
      </c>
      <c r="AO382">
        <v>6.4257159233093262</v>
      </c>
      <c r="AP382"/>
      <c r="AQ382"/>
      <c r="AR382"/>
      <c r="AS382">
        <v>0</v>
      </c>
      <c r="AT382">
        <v>0</v>
      </c>
      <c r="AU382">
        <v>0</v>
      </c>
      <c r="AV382">
        <v>0</v>
      </c>
      <c r="AW382">
        <v>0</v>
      </c>
      <c r="AX382">
        <v>0</v>
      </c>
      <c r="AY382">
        <v>0</v>
      </c>
      <c r="AZ382">
        <v>0</v>
      </c>
      <c r="BA382">
        <v>0</v>
      </c>
      <c r="BB382">
        <v>0</v>
      </c>
      <c r="BC382"/>
      <c r="BD382"/>
      <c r="BE382"/>
      <c r="BF382">
        <v>0</v>
      </c>
      <c r="BG382" t="s">
        <v>1196</v>
      </c>
      <c r="BH382" t="s">
        <v>5</v>
      </c>
      <c r="BI382" t="s">
        <v>1100</v>
      </c>
      <c r="BJ382" t="s">
        <v>1100</v>
      </c>
      <c r="BK382" t="s">
        <v>5</v>
      </c>
      <c r="BL382"/>
      <c r="BM382">
        <v>0</v>
      </c>
      <c r="BN382"/>
      <c r="BO382" t="s">
        <v>5</v>
      </c>
      <c r="BP382"/>
      <c r="BQ382"/>
      <c r="BR382"/>
      <c r="BS382"/>
      <c r="BT382" t="s">
        <v>5</v>
      </c>
      <c r="BU382"/>
      <c r="BV382"/>
      <c r="BW382"/>
      <c r="BX382"/>
      <c r="BY382" t="s">
        <v>6</v>
      </c>
      <c r="BZ382" t="s">
        <v>1197</v>
      </c>
      <c r="CA382"/>
    </row>
    <row r="383" spans="1:79" ht="15" x14ac:dyDescent="0.25">
      <c r="A383">
        <v>3</v>
      </c>
      <c r="B383" t="s">
        <v>1207</v>
      </c>
      <c r="C383" t="s">
        <v>1208</v>
      </c>
      <c r="D383" t="s">
        <v>1186</v>
      </c>
      <c r="E383">
        <v>1</v>
      </c>
      <c r="F383" t="s">
        <v>1187</v>
      </c>
      <c r="G383" t="s">
        <v>1200</v>
      </c>
      <c r="H383" t="s">
        <v>1209</v>
      </c>
      <c r="I383" t="s">
        <v>1210</v>
      </c>
      <c r="J383" t="s">
        <v>1211</v>
      </c>
      <c r="K383" t="s">
        <v>1212</v>
      </c>
      <c r="L383" t="s">
        <v>1193</v>
      </c>
      <c r="M383">
        <v>1.37691342830658</v>
      </c>
      <c r="N383" t="s">
        <v>6</v>
      </c>
      <c r="O383" t="s">
        <v>5</v>
      </c>
      <c r="P383" t="s">
        <v>5</v>
      </c>
      <c r="Q383" t="s">
        <v>5</v>
      </c>
      <c r="R383" t="s">
        <v>5</v>
      </c>
      <c r="S383" t="s">
        <v>1213</v>
      </c>
      <c r="T383" t="s">
        <v>1214</v>
      </c>
      <c r="U383" t="s">
        <v>5</v>
      </c>
      <c r="V383" t="s">
        <v>50</v>
      </c>
      <c r="W383">
        <v>100000</v>
      </c>
      <c r="X383">
        <v>0</v>
      </c>
      <c r="Y383" t="s">
        <v>5</v>
      </c>
      <c r="Z383"/>
      <c r="AA383"/>
      <c r="AB383">
        <v>6.3022121787071228E-2</v>
      </c>
      <c r="AC383">
        <v>1.4126350171864029E-2</v>
      </c>
      <c r="AD383">
        <v>0</v>
      </c>
      <c r="AE383">
        <v>3</v>
      </c>
      <c r="AF383">
        <v>3</v>
      </c>
      <c r="AG383">
        <v>0</v>
      </c>
      <c r="AH383">
        <v>10</v>
      </c>
      <c r="AI383">
        <v>3</v>
      </c>
      <c r="AJ383">
        <v>12</v>
      </c>
      <c r="AK383">
        <v>0</v>
      </c>
      <c r="AL383">
        <v>2</v>
      </c>
      <c r="AM383">
        <v>1</v>
      </c>
      <c r="AN383">
        <v>3</v>
      </c>
      <c r="AO383">
        <v>10.21627807617188</v>
      </c>
      <c r="AP383"/>
      <c r="AQ383"/>
      <c r="AR383"/>
      <c r="AS383">
        <v>0</v>
      </c>
      <c r="AT383">
        <v>0</v>
      </c>
      <c r="AU383">
        <v>0</v>
      </c>
      <c r="AV383">
        <v>0</v>
      </c>
      <c r="AW383">
        <v>0</v>
      </c>
      <c r="AX383">
        <v>0</v>
      </c>
      <c r="AY383">
        <v>0</v>
      </c>
      <c r="AZ383">
        <v>0</v>
      </c>
      <c r="BA383">
        <v>0</v>
      </c>
      <c r="BB383">
        <v>0</v>
      </c>
      <c r="BC383"/>
      <c r="BD383"/>
      <c r="BE383"/>
      <c r="BF383">
        <v>0</v>
      </c>
      <c r="BG383" t="s">
        <v>1196</v>
      </c>
      <c r="BH383" t="s">
        <v>5</v>
      </c>
      <c r="BI383" t="s">
        <v>1100</v>
      </c>
      <c r="BJ383" t="s">
        <v>1100</v>
      </c>
      <c r="BK383" t="s">
        <v>5</v>
      </c>
      <c r="BL383"/>
      <c r="BM383">
        <v>0</v>
      </c>
      <c r="BN383"/>
      <c r="BO383" t="s">
        <v>5</v>
      </c>
      <c r="BP383"/>
      <c r="BQ383"/>
      <c r="BR383"/>
      <c r="BS383"/>
      <c r="BT383" t="s">
        <v>5</v>
      </c>
      <c r="BU383"/>
      <c r="BV383"/>
      <c r="BW383"/>
      <c r="BX383"/>
      <c r="BY383" t="s">
        <v>6</v>
      </c>
      <c r="BZ383" t="s">
        <v>1197</v>
      </c>
      <c r="CA383"/>
    </row>
    <row r="384" spans="1:79" ht="15" x14ac:dyDescent="0.25">
      <c r="A384">
        <v>4</v>
      </c>
      <c r="B384" t="s">
        <v>1215</v>
      </c>
      <c r="C384" t="s">
        <v>1216</v>
      </c>
      <c r="D384" t="s">
        <v>1186</v>
      </c>
      <c r="E384">
        <v>1</v>
      </c>
      <c r="F384" t="s">
        <v>1187</v>
      </c>
      <c r="G384" t="s">
        <v>1217</v>
      </c>
      <c r="H384" t="s">
        <v>1218</v>
      </c>
      <c r="I384" t="s">
        <v>1219</v>
      </c>
      <c r="J384" t="s">
        <v>1220</v>
      </c>
      <c r="K384" t="s">
        <v>1221</v>
      </c>
      <c r="L384" t="s">
        <v>1193</v>
      </c>
      <c r="M384">
        <v>0.85624110698699951</v>
      </c>
      <c r="N384" t="s">
        <v>6</v>
      </c>
      <c r="O384" t="s">
        <v>5</v>
      </c>
      <c r="P384" t="s">
        <v>5</v>
      </c>
      <c r="Q384" t="s">
        <v>5</v>
      </c>
      <c r="R384" t="s">
        <v>5</v>
      </c>
      <c r="S384" t="s">
        <v>1222</v>
      </c>
      <c r="T384" t="s">
        <v>1223</v>
      </c>
      <c r="U384" t="s">
        <v>5</v>
      </c>
      <c r="V384" t="s">
        <v>50</v>
      </c>
      <c r="W384">
        <v>100000</v>
      </c>
      <c r="X384">
        <v>0</v>
      </c>
      <c r="Y384" t="s">
        <v>5</v>
      </c>
      <c r="Z384"/>
      <c r="AA384"/>
      <c r="AB384">
        <v>0.1179032996296883</v>
      </c>
      <c r="AC384">
        <v>2.1491570398211479E-2</v>
      </c>
      <c r="AD384">
        <v>0</v>
      </c>
      <c r="AE384">
        <v>1</v>
      </c>
      <c r="AF384">
        <v>2</v>
      </c>
      <c r="AG384">
        <v>0</v>
      </c>
      <c r="AH384">
        <v>0</v>
      </c>
      <c r="AI384">
        <v>0</v>
      </c>
      <c r="AJ384">
        <v>0</v>
      </c>
      <c r="AK384">
        <v>0</v>
      </c>
      <c r="AL384">
        <v>0</v>
      </c>
      <c r="AM384">
        <v>0</v>
      </c>
      <c r="AN384">
        <v>0</v>
      </c>
      <c r="AO384">
        <v>1.905529379844666</v>
      </c>
      <c r="AP384"/>
      <c r="AQ384"/>
      <c r="AR384"/>
      <c r="AS384">
        <v>0</v>
      </c>
      <c r="AT384">
        <v>0</v>
      </c>
      <c r="AU384">
        <v>0</v>
      </c>
      <c r="AV384">
        <v>0</v>
      </c>
      <c r="AW384">
        <v>0</v>
      </c>
      <c r="AX384">
        <v>0</v>
      </c>
      <c r="AY384">
        <v>0</v>
      </c>
      <c r="AZ384">
        <v>0</v>
      </c>
      <c r="BA384">
        <v>0</v>
      </c>
      <c r="BB384">
        <v>0</v>
      </c>
      <c r="BC384"/>
      <c r="BD384"/>
      <c r="BE384"/>
      <c r="BF384">
        <v>0</v>
      </c>
      <c r="BG384" t="s">
        <v>1196</v>
      </c>
      <c r="BH384" t="s">
        <v>5</v>
      </c>
      <c r="BI384" t="s">
        <v>1100</v>
      </c>
      <c r="BJ384" t="s">
        <v>1100</v>
      </c>
      <c r="BK384" t="s">
        <v>5</v>
      </c>
      <c r="BL384"/>
      <c r="BM384">
        <v>0</v>
      </c>
      <c r="BN384"/>
      <c r="BO384" t="s">
        <v>5</v>
      </c>
      <c r="BP384"/>
      <c r="BQ384"/>
      <c r="BR384"/>
      <c r="BS384"/>
      <c r="BT384" t="s">
        <v>5</v>
      </c>
      <c r="BU384"/>
      <c r="BV384"/>
      <c r="BW384"/>
      <c r="BX384"/>
      <c r="BY384" t="s">
        <v>6</v>
      </c>
      <c r="BZ384" t="s">
        <v>1197</v>
      </c>
      <c r="CA384"/>
    </row>
    <row r="385" spans="1:79" ht="15" x14ac:dyDescent="0.25">
      <c r="A385">
        <v>5</v>
      </c>
      <c r="B385" t="s">
        <v>1224</v>
      </c>
      <c r="C385" t="s">
        <v>1225</v>
      </c>
      <c r="D385" t="s">
        <v>1186</v>
      </c>
      <c r="E385">
        <v>1</v>
      </c>
      <c r="F385" t="s">
        <v>1187</v>
      </c>
      <c r="G385" t="s">
        <v>1226</v>
      </c>
      <c r="H385" t="s">
        <v>1227</v>
      </c>
      <c r="I385" t="s">
        <v>1228</v>
      </c>
      <c r="J385" t="s">
        <v>1229</v>
      </c>
      <c r="K385" t="s">
        <v>1230</v>
      </c>
      <c r="L385" t="s">
        <v>1193</v>
      </c>
      <c r="M385">
        <v>0.73501014709472656</v>
      </c>
      <c r="N385" t="s">
        <v>6</v>
      </c>
      <c r="O385" t="s">
        <v>5</v>
      </c>
      <c r="P385" t="s">
        <v>5</v>
      </c>
      <c r="Q385" t="s">
        <v>5</v>
      </c>
      <c r="R385" t="s">
        <v>5</v>
      </c>
      <c r="S385" t="s">
        <v>1231</v>
      </c>
      <c r="T385" t="s">
        <v>1232</v>
      </c>
      <c r="U385" t="s">
        <v>5</v>
      </c>
      <c r="V385" t="s">
        <v>50</v>
      </c>
      <c r="W385">
        <v>100000</v>
      </c>
      <c r="X385">
        <v>0</v>
      </c>
      <c r="Y385" t="s">
        <v>5</v>
      </c>
      <c r="Z385"/>
      <c r="AA385"/>
      <c r="AB385">
        <v>3.455561026930809E-2</v>
      </c>
      <c r="AC385">
        <v>1.492454018443823E-2</v>
      </c>
      <c r="AD385">
        <v>0</v>
      </c>
      <c r="AE385">
        <v>2</v>
      </c>
      <c r="AF385">
        <v>0</v>
      </c>
      <c r="AG385">
        <v>0</v>
      </c>
      <c r="AH385">
        <v>137</v>
      </c>
      <c r="AI385">
        <v>2</v>
      </c>
      <c r="AJ385">
        <v>137</v>
      </c>
      <c r="AK385">
        <v>0</v>
      </c>
      <c r="AL385">
        <v>0</v>
      </c>
      <c r="AM385">
        <v>0</v>
      </c>
      <c r="AN385">
        <v>0</v>
      </c>
      <c r="AO385">
        <v>2.439860582351685</v>
      </c>
      <c r="AP385"/>
      <c r="AQ385"/>
      <c r="AR385"/>
      <c r="AS385">
        <v>0</v>
      </c>
      <c r="AT385">
        <v>0</v>
      </c>
      <c r="AU385">
        <v>0</v>
      </c>
      <c r="AV385">
        <v>0</v>
      </c>
      <c r="AW385">
        <v>0</v>
      </c>
      <c r="AX385">
        <v>0</v>
      </c>
      <c r="AY385">
        <v>0</v>
      </c>
      <c r="AZ385">
        <v>0</v>
      </c>
      <c r="BA385">
        <v>0</v>
      </c>
      <c r="BB385">
        <v>0</v>
      </c>
      <c r="BC385"/>
      <c r="BD385"/>
      <c r="BE385"/>
      <c r="BF385">
        <v>0</v>
      </c>
      <c r="BG385" t="s">
        <v>1196</v>
      </c>
      <c r="BH385" t="s">
        <v>5</v>
      </c>
      <c r="BI385" t="s">
        <v>1100</v>
      </c>
      <c r="BJ385" t="s">
        <v>1100</v>
      </c>
      <c r="BK385" t="s">
        <v>5</v>
      </c>
      <c r="BL385"/>
      <c r="BM385">
        <v>0</v>
      </c>
      <c r="BN385"/>
      <c r="BO385" t="s">
        <v>5</v>
      </c>
      <c r="BP385"/>
      <c r="BQ385"/>
      <c r="BR385"/>
      <c r="BS385"/>
      <c r="BT385" t="s">
        <v>5</v>
      </c>
      <c r="BU385"/>
      <c r="BV385"/>
      <c r="BW385"/>
      <c r="BX385"/>
      <c r="BY385" t="s">
        <v>6</v>
      </c>
      <c r="BZ385" t="s">
        <v>1197</v>
      </c>
      <c r="CA385"/>
    </row>
    <row r="386" spans="1:79" ht="15" x14ac:dyDescent="0.25">
      <c r="A386">
        <v>6</v>
      </c>
      <c r="B386" t="s">
        <v>1233</v>
      </c>
      <c r="C386" t="s">
        <v>1234</v>
      </c>
      <c r="D386" t="s">
        <v>1186</v>
      </c>
      <c r="E386">
        <v>1</v>
      </c>
      <c r="F386" t="s">
        <v>1187</v>
      </c>
      <c r="G386" t="s">
        <v>1235</v>
      </c>
      <c r="H386" t="s">
        <v>1236</v>
      </c>
      <c r="I386" t="s">
        <v>1237</v>
      </c>
      <c r="J386" t="s">
        <v>1238</v>
      </c>
      <c r="K386" t="s">
        <v>1239</v>
      </c>
      <c r="L386" t="s">
        <v>1193</v>
      </c>
      <c r="M386">
        <v>0.34828153252601618</v>
      </c>
      <c r="N386" t="s">
        <v>5</v>
      </c>
      <c r="O386" t="s">
        <v>5</v>
      </c>
      <c r="P386" t="s">
        <v>5</v>
      </c>
      <c r="Q386" t="s">
        <v>6</v>
      </c>
      <c r="R386" t="s">
        <v>5</v>
      </c>
      <c r="S386" t="s">
        <v>1240</v>
      </c>
      <c r="T386" t="s">
        <v>1241</v>
      </c>
      <c r="U386" t="s">
        <v>5</v>
      </c>
      <c r="V386" t="s">
        <v>50</v>
      </c>
      <c r="W386">
        <v>100000</v>
      </c>
      <c r="X386">
        <v>0</v>
      </c>
      <c r="Y386" t="s">
        <v>5</v>
      </c>
      <c r="Z386"/>
      <c r="AA386"/>
      <c r="AB386">
        <v>0</v>
      </c>
      <c r="AC386">
        <v>7.776800193823874E-4</v>
      </c>
      <c r="AD386">
        <v>0</v>
      </c>
      <c r="AE386">
        <v>0</v>
      </c>
      <c r="AF386">
        <v>0</v>
      </c>
      <c r="AG386">
        <v>0</v>
      </c>
      <c r="AH386">
        <v>0</v>
      </c>
      <c r="AI386">
        <v>0</v>
      </c>
      <c r="AJ386">
        <v>0</v>
      </c>
      <c r="AK386">
        <v>0</v>
      </c>
      <c r="AL386">
        <v>0</v>
      </c>
      <c r="AM386">
        <v>0</v>
      </c>
      <c r="AN386">
        <v>0</v>
      </c>
      <c r="AO386">
        <v>0</v>
      </c>
      <c r="AP386"/>
      <c r="AQ386"/>
      <c r="AR386"/>
      <c r="AS386">
        <v>0</v>
      </c>
      <c r="AT386">
        <v>0</v>
      </c>
      <c r="AU386">
        <v>0</v>
      </c>
      <c r="AV386">
        <v>0</v>
      </c>
      <c r="AW386">
        <v>0</v>
      </c>
      <c r="AX386">
        <v>0</v>
      </c>
      <c r="AY386">
        <v>0</v>
      </c>
      <c r="AZ386">
        <v>0</v>
      </c>
      <c r="BA386">
        <v>0</v>
      </c>
      <c r="BB386">
        <v>0</v>
      </c>
      <c r="BC386"/>
      <c r="BD386"/>
      <c r="BE386"/>
      <c r="BF386">
        <v>0</v>
      </c>
      <c r="BG386" t="s">
        <v>1196</v>
      </c>
      <c r="BH386" t="s">
        <v>5</v>
      </c>
      <c r="BI386" t="s">
        <v>1100</v>
      </c>
      <c r="BJ386" t="s">
        <v>1100</v>
      </c>
      <c r="BK386" t="s">
        <v>5</v>
      </c>
      <c r="BL386"/>
      <c r="BM386">
        <v>0</v>
      </c>
      <c r="BN386"/>
      <c r="BO386" t="s">
        <v>5</v>
      </c>
      <c r="BP386"/>
      <c r="BQ386"/>
      <c r="BR386"/>
      <c r="BS386"/>
      <c r="BT386" t="s">
        <v>5</v>
      </c>
      <c r="BU386"/>
      <c r="BV386"/>
      <c r="BW386"/>
      <c r="BX386"/>
      <c r="BY386" t="s">
        <v>6</v>
      </c>
      <c r="BZ386" t="s">
        <v>1197</v>
      </c>
      <c r="CA386"/>
    </row>
    <row r="387" spans="1:79" ht="15" x14ac:dyDescent="0.25">
      <c r="A387">
        <v>7</v>
      </c>
      <c r="B387" t="s">
        <v>1242</v>
      </c>
      <c r="C387" t="s">
        <v>1243</v>
      </c>
      <c r="D387" t="s">
        <v>1186</v>
      </c>
      <c r="E387">
        <v>1</v>
      </c>
      <c r="F387" t="s">
        <v>1187</v>
      </c>
      <c r="G387" t="s">
        <v>1244</v>
      </c>
      <c r="H387" t="s">
        <v>1245</v>
      </c>
      <c r="I387" t="s">
        <v>1246</v>
      </c>
      <c r="J387" t="s">
        <v>1247</v>
      </c>
      <c r="K387" t="s">
        <v>1248</v>
      </c>
      <c r="L387" t="s">
        <v>1193</v>
      </c>
      <c r="M387">
        <v>1.851171612739563</v>
      </c>
      <c r="N387" t="s">
        <v>6</v>
      </c>
      <c r="O387" t="s">
        <v>5</v>
      </c>
      <c r="P387" t="s">
        <v>5</v>
      </c>
      <c r="Q387" t="s">
        <v>5</v>
      </c>
      <c r="R387" t="s">
        <v>5</v>
      </c>
      <c r="S387" t="s">
        <v>1249</v>
      </c>
      <c r="T387" t="s">
        <v>1250</v>
      </c>
      <c r="U387" t="s">
        <v>5</v>
      </c>
      <c r="V387" t="s">
        <v>50</v>
      </c>
      <c r="W387">
        <v>100000</v>
      </c>
      <c r="X387">
        <v>0</v>
      </c>
      <c r="Y387" t="s">
        <v>5</v>
      </c>
      <c r="Z387"/>
      <c r="AA387"/>
      <c r="AB387">
        <v>8.7003760039806366E-2</v>
      </c>
      <c r="AC387">
        <v>7.34902024269104E-2</v>
      </c>
      <c r="AD387">
        <v>0</v>
      </c>
      <c r="AE387">
        <v>0</v>
      </c>
      <c r="AF387">
        <v>0</v>
      </c>
      <c r="AG387">
        <v>0</v>
      </c>
      <c r="AH387">
        <v>0</v>
      </c>
      <c r="AI387">
        <v>0</v>
      </c>
      <c r="AJ387">
        <v>0</v>
      </c>
      <c r="AK387">
        <v>0</v>
      </c>
      <c r="AL387">
        <v>0</v>
      </c>
      <c r="AM387">
        <v>0</v>
      </c>
      <c r="AN387">
        <v>0</v>
      </c>
      <c r="AO387">
        <v>1.781919479370117</v>
      </c>
      <c r="AP387"/>
      <c r="AQ387"/>
      <c r="AR387"/>
      <c r="AS387">
        <v>0</v>
      </c>
      <c r="AT387">
        <v>0</v>
      </c>
      <c r="AU387">
        <v>0</v>
      </c>
      <c r="AV387">
        <v>0</v>
      </c>
      <c r="AW387">
        <v>0</v>
      </c>
      <c r="AX387">
        <v>0</v>
      </c>
      <c r="AY387">
        <v>0</v>
      </c>
      <c r="AZ387">
        <v>0</v>
      </c>
      <c r="BA387">
        <v>0</v>
      </c>
      <c r="BB387">
        <v>0</v>
      </c>
      <c r="BC387"/>
      <c r="BD387"/>
      <c r="BE387"/>
      <c r="BF387">
        <v>0</v>
      </c>
      <c r="BG387" t="s">
        <v>1196</v>
      </c>
      <c r="BH387" t="s">
        <v>5</v>
      </c>
      <c r="BI387" t="s">
        <v>1100</v>
      </c>
      <c r="BJ387" t="s">
        <v>1100</v>
      </c>
      <c r="BK387" t="s">
        <v>5</v>
      </c>
      <c r="BL387"/>
      <c r="BM387">
        <v>0</v>
      </c>
      <c r="BN387"/>
      <c r="BO387" t="s">
        <v>5</v>
      </c>
      <c r="BP387"/>
      <c r="BQ387"/>
      <c r="BR387"/>
      <c r="BS387"/>
      <c r="BT387" t="s">
        <v>5</v>
      </c>
      <c r="BU387"/>
      <c r="BV387"/>
      <c r="BW387"/>
      <c r="BX387"/>
      <c r="BY387" t="s">
        <v>6</v>
      </c>
      <c r="BZ387" t="s">
        <v>1197</v>
      </c>
      <c r="CA387"/>
    </row>
    <row r="388" spans="1:79" ht="15" x14ac:dyDescent="0.25">
      <c r="A388">
        <v>8</v>
      </c>
      <c r="B388" t="s">
        <v>1251</v>
      </c>
      <c r="C388" t="s">
        <v>1252</v>
      </c>
      <c r="D388" t="s">
        <v>1186</v>
      </c>
      <c r="E388">
        <v>1</v>
      </c>
      <c r="F388" t="s">
        <v>1187</v>
      </c>
      <c r="G388" t="s">
        <v>1253</v>
      </c>
      <c r="H388" t="s">
        <v>1254</v>
      </c>
      <c r="I388" t="s">
        <v>1255</v>
      </c>
      <c r="J388" t="s">
        <v>1256</v>
      </c>
      <c r="K388" t="s">
        <v>1257</v>
      </c>
      <c r="L388" t="s">
        <v>1193</v>
      </c>
      <c r="M388">
        <v>0.2129720151424408</v>
      </c>
      <c r="N388" t="s">
        <v>6</v>
      </c>
      <c r="O388" t="s">
        <v>5</v>
      </c>
      <c r="P388" t="s">
        <v>5</v>
      </c>
      <c r="Q388" t="s">
        <v>5</v>
      </c>
      <c r="R388" t="s">
        <v>5</v>
      </c>
      <c r="S388" t="s">
        <v>1258</v>
      </c>
      <c r="T388" t="s">
        <v>1259</v>
      </c>
      <c r="U388" t="s">
        <v>5</v>
      </c>
      <c r="V388" t="s">
        <v>50</v>
      </c>
      <c r="W388">
        <v>100000</v>
      </c>
      <c r="X388">
        <v>0</v>
      </c>
      <c r="Y388" t="s">
        <v>5</v>
      </c>
      <c r="Z388"/>
      <c r="AA388"/>
      <c r="AB388">
        <v>3.7829570472240448E-2</v>
      </c>
      <c r="AC388">
        <v>1.719227991998196E-2</v>
      </c>
      <c r="AD388">
        <v>0</v>
      </c>
      <c r="AE388">
        <v>10</v>
      </c>
      <c r="AF388">
        <v>3</v>
      </c>
      <c r="AG388">
        <v>3</v>
      </c>
      <c r="AH388">
        <v>4</v>
      </c>
      <c r="AI388">
        <v>5</v>
      </c>
      <c r="AJ388">
        <v>7</v>
      </c>
      <c r="AK388">
        <v>0</v>
      </c>
      <c r="AL388">
        <v>0</v>
      </c>
      <c r="AM388">
        <v>1</v>
      </c>
      <c r="AN388">
        <v>0</v>
      </c>
      <c r="AO388">
        <v>2.4817047119140621</v>
      </c>
      <c r="AP388"/>
      <c r="AQ388"/>
      <c r="AR388"/>
      <c r="AS388">
        <v>0</v>
      </c>
      <c r="AT388">
        <v>0</v>
      </c>
      <c r="AU388">
        <v>0</v>
      </c>
      <c r="AV388">
        <v>0</v>
      </c>
      <c r="AW388">
        <v>0</v>
      </c>
      <c r="AX388">
        <v>0</v>
      </c>
      <c r="AY388">
        <v>0</v>
      </c>
      <c r="AZ388">
        <v>0</v>
      </c>
      <c r="BA388">
        <v>0</v>
      </c>
      <c r="BB388">
        <v>0</v>
      </c>
      <c r="BC388"/>
      <c r="BD388"/>
      <c r="BE388"/>
      <c r="BF388">
        <v>0</v>
      </c>
      <c r="BG388" t="s">
        <v>1196</v>
      </c>
      <c r="BH388" t="s">
        <v>5</v>
      </c>
      <c r="BI388" t="s">
        <v>1100</v>
      </c>
      <c r="BJ388" t="s">
        <v>1100</v>
      </c>
      <c r="BK388" t="s">
        <v>5</v>
      </c>
      <c r="BL388"/>
      <c r="BM388">
        <v>0</v>
      </c>
      <c r="BN388"/>
      <c r="BO388" t="s">
        <v>5</v>
      </c>
      <c r="BP388"/>
      <c r="BQ388"/>
      <c r="BR388"/>
      <c r="BS388"/>
      <c r="BT388" t="s">
        <v>5</v>
      </c>
      <c r="BU388"/>
      <c r="BV388"/>
      <c r="BW388"/>
      <c r="BX388"/>
      <c r="BY388" t="s">
        <v>6</v>
      </c>
      <c r="BZ388" t="s">
        <v>1197</v>
      </c>
      <c r="CA388"/>
    </row>
    <row r="389" spans="1:79" ht="15" x14ac:dyDescent="0.25">
      <c r="A389">
        <v>9</v>
      </c>
      <c r="B389" t="s">
        <v>1260</v>
      </c>
      <c r="C389" t="s">
        <v>1261</v>
      </c>
      <c r="D389" t="s">
        <v>1186</v>
      </c>
      <c r="E389">
        <v>1</v>
      </c>
      <c r="F389" t="s">
        <v>1187</v>
      </c>
      <c r="G389" t="s">
        <v>1253</v>
      </c>
      <c r="H389" t="s">
        <v>1254</v>
      </c>
      <c r="I389" t="s">
        <v>1262</v>
      </c>
      <c r="J389" t="s">
        <v>1263</v>
      </c>
      <c r="K389" t="s">
        <v>1264</v>
      </c>
      <c r="L389" t="s">
        <v>1193</v>
      </c>
      <c r="M389">
        <v>0.75616520643234253</v>
      </c>
      <c r="N389" t="s">
        <v>6</v>
      </c>
      <c r="O389" t="s">
        <v>5</v>
      </c>
      <c r="P389" t="s">
        <v>5</v>
      </c>
      <c r="Q389" t="s">
        <v>5</v>
      </c>
      <c r="R389" t="s">
        <v>5</v>
      </c>
      <c r="S389" t="s">
        <v>1265</v>
      </c>
      <c r="T389" t="s">
        <v>1266</v>
      </c>
      <c r="U389" t="s">
        <v>5</v>
      </c>
      <c r="V389" t="s">
        <v>50</v>
      </c>
      <c r="W389">
        <v>100000</v>
      </c>
      <c r="X389">
        <v>0</v>
      </c>
      <c r="Y389" t="s">
        <v>5</v>
      </c>
      <c r="Z389"/>
      <c r="AA389"/>
      <c r="AB389">
        <v>3.7594478577375412E-2</v>
      </c>
      <c r="AC389">
        <v>1.45339397713542E-2</v>
      </c>
      <c r="AD389">
        <v>0</v>
      </c>
      <c r="AE389">
        <v>0</v>
      </c>
      <c r="AF389">
        <v>0</v>
      </c>
      <c r="AG389">
        <v>0</v>
      </c>
      <c r="AH389">
        <v>0</v>
      </c>
      <c r="AI389">
        <v>0</v>
      </c>
      <c r="AJ389">
        <v>0</v>
      </c>
      <c r="AK389">
        <v>0</v>
      </c>
      <c r="AL389">
        <v>0</v>
      </c>
      <c r="AM389">
        <v>0</v>
      </c>
      <c r="AN389">
        <v>0</v>
      </c>
      <c r="AO389">
        <v>7.0173867046833038E-2</v>
      </c>
      <c r="AP389"/>
      <c r="AQ389"/>
      <c r="AR389"/>
      <c r="AS389">
        <v>0</v>
      </c>
      <c r="AT389">
        <v>0</v>
      </c>
      <c r="AU389">
        <v>0</v>
      </c>
      <c r="AV389">
        <v>0</v>
      </c>
      <c r="AW389">
        <v>0</v>
      </c>
      <c r="AX389">
        <v>0</v>
      </c>
      <c r="AY389">
        <v>0</v>
      </c>
      <c r="AZ389">
        <v>0</v>
      </c>
      <c r="BA389">
        <v>0</v>
      </c>
      <c r="BB389">
        <v>0</v>
      </c>
      <c r="BC389"/>
      <c r="BD389"/>
      <c r="BE389"/>
      <c r="BF389">
        <v>0</v>
      </c>
      <c r="BG389" t="s">
        <v>1196</v>
      </c>
      <c r="BH389" t="s">
        <v>5</v>
      </c>
      <c r="BI389" t="s">
        <v>1100</v>
      </c>
      <c r="BJ389" t="s">
        <v>1100</v>
      </c>
      <c r="BK389" t="s">
        <v>5</v>
      </c>
      <c r="BL389"/>
      <c r="BM389">
        <v>0</v>
      </c>
      <c r="BN389"/>
      <c r="BO389" t="s">
        <v>5</v>
      </c>
      <c r="BP389"/>
      <c r="BQ389"/>
      <c r="BR389"/>
      <c r="BS389"/>
      <c r="BT389" t="s">
        <v>5</v>
      </c>
      <c r="BU389"/>
      <c r="BV389"/>
      <c r="BW389"/>
      <c r="BX389"/>
      <c r="BY389" t="s">
        <v>6</v>
      </c>
      <c r="BZ389" t="s">
        <v>1197</v>
      </c>
      <c r="CA389"/>
    </row>
    <row r="390" spans="1:79" ht="15" x14ac:dyDescent="0.25">
      <c r="A390">
        <v>10</v>
      </c>
      <c r="B390" t="s">
        <v>1267</v>
      </c>
      <c r="C390" t="s">
        <v>1268</v>
      </c>
      <c r="D390" t="s">
        <v>1186</v>
      </c>
      <c r="E390">
        <v>1</v>
      </c>
      <c r="F390" t="s">
        <v>1187</v>
      </c>
      <c r="G390" t="s">
        <v>1244</v>
      </c>
      <c r="H390" t="s">
        <v>1269</v>
      </c>
      <c r="I390" t="s">
        <v>1270</v>
      </c>
      <c r="J390" t="s">
        <v>1271</v>
      </c>
      <c r="K390" t="s">
        <v>1272</v>
      </c>
      <c r="L390" t="s">
        <v>1193</v>
      </c>
      <c r="M390">
        <v>1.818705081939697</v>
      </c>
      <c r="N390" t="s">
        <v>6</v>
      </c>
      <c r="O390" t="s">
        <v>5</v>
      </c>
      <c r="P390" t="s">
        <v>5</v>
      </c>
      <c r="Q390" t="s">
        <v>5</v>
      </c>
      <c r="R390" t="s">
        <v>5</v>
      </c>
      <c r="S390" t="s">
        <v>1273</v>
      </c>
      <c r="T390" t="s">
        <v>1274</v>
      </c>
      <c r="U390" t="s">
        <v>5</v>
      </c>
      <c r="V390" t="s">
        <v>50</v>
      </c>
      <c r="W390">
        <v>100000</v>
      </c>
      <c r="X390">
        <v>0</v>
      </c>
      <c r="Y390" t="s">
        <v>5</v>
      </c>
      <c r="Z390"/>
      <c r="AA390"/>
      <c r="AB390">
        <v>3.3189700916409488E-3</v>
      </c>
      <c r="AC390">
        <v>8.0748395994305611E-3</v>
      </c>
      <c r="AD390">
        <v>0</v>
      </c>
      <c r="AE390">
        <v>0</v>
      </c>
      <c r="AF390">
        <v>0</v>
      </c>
      <c r="AG390">
        <v>0</v>
      </c>
      <c r="AH390">
        <v>0</v>
      </c>
      <c r="AI390">
        <v>0</v>
      </c>
      <c r="AJ390">
        <v>0</v>
      </c>
      <c r="AK390">
        <v>0</v>
      </c>
      <c r="AL390">
        <v>0</v>
      </c>
      <c r="AM390">
        <v>0</v>
      </c>
      <c r="AN390">
        <v>0</v>
      </c>
      <c r="AO390">
        <v>0</v>
      </c>
      <c r="AP390"/>
      <c r="AQ390"/>
      <c r="AR390"/>
      <c r="AS390">
        <v>0</v>
      </c>
      <c r="AT390">
        <v>0</v>
      </c>
      <c r="AU390">
        <v>0</v>
      </c>
      <c r="AV390">
        <v>0</v>
      </c>
      <c r="AW390">
        <v>0</v>
      </c>
      <c r="AX390">
        <v>0</v>
      </c>
      <c r="AY390">
        <v>0</v>
      </c>
      <c r="AZ390">
        <v>0</v>
      </c>
      <c r="BA390">
        <v>0</v>
      </c>
      <c r="BB390">
        <v>0</v>
      </c>
      <c r="BC390"/>
      <c r="BD390"/>
      <c r="BE390"/>
      <c r="BF390">
        <v>0</v>
      </c>
      <c r="BG390" t="s">
        <v>1196</v>
      </c>
      <c r="BH390" t="s">
        <v>5</v>
      </c>
      <c r="BI390" t="s">
        <v>1100</v>
      </c>
      <c r="BJ390" t="s">
        <v>1100</v>
      </c>
      <c r="BK390" t="s">
        <v>5</v>
      </c>
      <c r="BL390"/>
      <c r="BM390">
        <v>0</v>
      </c>
      <c r="BN390"/>
      <c r="BO390" t="s">
        <v>5</v>
      </c>
      <c r="BP390"/>
      <c r="BQ390"/>
      <c r="BR390"/>
      <c r="BS390"/>
      <c r="BT390" t="s">
        <v>5</v>
      </c>
      <c r="BU390"/>
      <c r="BV390"/>
      <c r="BW390"/>
      <c r="BX390"/>
      <c r="BY390" t="s">
        <v>6</v>
      </c>
      <c r="BZ390" t="s">
        <v>1197</v>
      </c>
      <c r="CA390"/>
    </row>
    <row r="391" spans="1:79" ht="15" x14ac:dyDescent="0.25">
      <c r="A391">
        <v>11</v>
      </c>
      <c r="B391" t="s">
        <v>1275</v>
      </c>
      <c r="C391" t="s">
        <v>1276</v>
      </c>
      <c r="D391" t="s">
        <v>1186</v>
      </c>
      <c r="E391">
        <v>1</v>
      </c>
      <c r="F391" t="s">
        <v>1187</v>
      </c>
      <c r="G391" t="s">
        <v>1277</v>
      </c>
      <c r="H391" t="s">
        <v>1209</v>
      </c>
      <c r="I391" t="s">
        <v>1278</v>
      </c>
      <c r="J391" t="s">
        <v>1279</v>
      </c>
      <c r="K391" t="s">
        <v>1280</v>
      </c>
      <c r="L391" t="s">
        <v>1193</v>
      </c>
      <c r="M391">
        <v>2.335186243057251</v>
      </c>
      <c r="N391" t="s">
        <v>6</v>
      </c>
      <c r="O391" t="s">
        <v>5</v>
      </c>
      <c r="P391" t="s">
        <v>5</v>
      </c>
      <c r="Q391" t="s">
        <v>5</v>
      </c>
      <c r="R391" t="s">
        <v>5</v>
      </c>
      <c r="S391" t="s">
        <v>1281</v>
      </c>
      <c r="T391" t="s">
        <v>1282</v>
      </c>
      <c r="U391" t="s">
        <v>5</v>
      </c>
      <c r="V391" t="s">
        <v>50</v>
      </c>
      <c r="W391">
        <v>100000</v>
      </c>
      <c r="X391">
        <v>0</v>
      </c>
      <c r="Y391" t="s">
        <v>5</v>
      </c>
      <c r="Z391"/>
      <c r="AA391"/>
      <c r="AB391">
        <v>5.4061118513345718E-2</v>
      </c>
      <c r="AC391">
        <v>1.9664440304040909E-2</v>
      </c>
      <c r="AD391">
        <v>0</v>
      </c>
      <c r="AE391">
        <v>0</v>
      </c>
      <c r="AF391">
        <v>0</v>
      </c>
      <c r="AG391">
        <v>0</v>
      </c>
      <c r="AH391">
        <v>0</v>
      </c>
      <c r="AI391">
        <v>0</v>
      </c>
      <c r="AJ391">
        <v>0</v>
      </c>
      <c r="AK391">
        <v>0</v>
      </c>
      <c r="AL391">
        <v>0</v>
      </c>
      <c r="AM391">
        <v>0</v>
      </c>
      <c r="AN391">
        <v>0</v>
      </c>
      <c r="AO391">
        <v>0.59399408102035522</v>
      </c>
      <c r="AP391"/>
      <c r="AQ391"/>
      <c r="AR391"/>
      <c r="AS391">
        <v>0</v>
      </c>
      <c r="AT391">
        <v>0</v>
      </c>
      <c r="AU391">
        <v>0</v>
      </c>
      <c r="AV391">
        <v>0</v>
      </c>
      <c r="AW391">
        <v>0</v>
      </c>
      <c r="AX391">
        <v>0</v>
      </c>
      <c r="AY391">
        <v>0</v>
      </c>
      <c r="AZ391">
        <v>0</v>
      </c>
      <c r="BA391">
        <v>0</v>
      </c>
      <c r="BB391">
        <v>0</v>
      </c>
      <c r="BC391"/>
      <c r="BD391"/>
      <c r="BE391"/>
      <c r="BF391">
        <v>0</v>
      </c>
      <c r="BG391" t="s">
        <v>1196</v>
      </c>
      <c r="BH391" t="s">
        <v>5</v>
      </c>
      <c r="BI391" t="s">
        <v>1100</v>
      </c>
      <c r="BJ391" t="s">
        <v>1100</v>
      </c>
      <c r="BK391" t="s">
        <v>5</v>
      </c>
      <c r="BL391"/>
      <c r="BM391">
        <v>0</v>
      </c>
      <c r="BN391"/>
      <c r="BO391" t="s">
        <v>5</v>
      </c>
      <c r="BP391"/>
      <c r="BQ391"/>
      <c r="BR391"/>
      <c r="BS391"/>
      <c r="BT391" t="s">
        <v>5</v>
      </c>
      <c r="BU391"/>
      <c r="BV391"/>
      <c r="BW391"/>
      <c r="BX391"/>
      <c r="BY391" t="s">
        <v>6</v>
      </c>
      <c r="BZ391" t="s">
        <v>1197</v>
      </c>
      <c r="CA391"/>
    </row>
    <row r="392" spans="1:79" ht="15" x14ac:dyDescent="0.25">
      <c r="A392">
        <v>12</v>
      </c>
      <c r="B392" t="s">
        <v>1283</v>
      </c>
      <c r="C392" t="s">
        <v>1284</v>
      </c>
      <c r="D392" t="s">
        <v>1186</v>
      </c>
      <c r="E392">
        <v>1</v>
      </c>
      <c r="F392" t="s">
        <v>1187</v>
      </c>
      <c r="G392" t="s">
        <v>1200</v>
      </c>
      <c r="H392" t="s">
        <v>1285</v>
      </c>
      <c r="I392" t="s">
        <v>1286</v>
      </c>
      <c r="J392" t="s">
        <v>1287</v>
      </c>
      <c r="K392" t="s">
        <v>1288</v>
      </c>
      <c r="L392" t="s">
        <v>1193</v>
      </c>
      <c r="M392">
        <v>0.86299228668212891</v>
      </c>
      <c r="N392" t="s">
        <v>6</v>
      </c>
      <c r="O392" t="s">
        <v>5</v>
      </c>
      <c r="P392" t="s">
        <v>5</v>
      </c>
      <c r="Q392" t="s">
        <v>5</v>
      </c>
      <c r="R392" t="s">
        <v>5</v>
      </c>
      <c r="S392" t="s">
        <v>1289</v>
      </c>
      <c r="T392" t="s">
        <v>1290</v>
      </c>
      <c r="U392" t="s">
        <v>5</v>
      </c>
      <c r="V392" t="s">
        <v>50</v>
      </c>
      <c r="W392">
        <v>100000</v>
      </c>
      <c r="X392">
        <v>0</v>
      </c>
      <c r="Y392" t="s">
        <v>5</v>
      </c>
      <c r="Z392"/>
      <c r="AA392"/>
      <c r="AB392">
        <v>2.15432308614254E-2</v>
      </c>
      <c r="AC392">
        <v>5.2845398895442486E-3</v>
      </c>
      <c r="AD392">
        <v>0</v>
      </c>
      <c r="AE392">
        <v>0</v>
      </c>
      <c r="AF392">
        <v>0</v>
      </c>
      <c r="AG392">
        <v>0</v>
      </c>
      <c r="AH392">
        <v>0</v>
      </c>
      <c r="AI392">
        <v>0</v>
      </c>
      <c r="AJ392">
        <v>0</v>
      </c>
      <c r="AK392">
        <v>0</v>
      </c>
      <c r="AL392">
        <v>0</v>
      </c>
      <c r="AM392">
        <v>0</v>
      </c>
      <c r="AN392">
        <v>0</v>
      </c>
      <c r="AO392">
        <v>2.786890029907227</v>
      </c>
      <c r="AP392"/>
      <c r="AQ392"/>
      <c r="AR392"/>
      <c r="AS392">
        <v>0</v>
      </c>
      <c r="AT392">
        <v>0</v>
      </c>
      <c r="AU392">
        <v>0</v>
      </c>
      <c r="AV392">
        <v>0</v>
      </c>
      <c r="AW392">
        <v>0</v>
      </c>
      <c r="AX392">
        <v>0</v>
      </c>
      <c r="AY392">
        <v>0</v>
      </c>
      <c r="AZ392">
        <v>0</v>
      </c>
      <c r="BA392">
        <v>0</v>
      </c>
      <c r="BB392">
        <v>0</v>
      </c>
      <c r="BC392"/>
      <c r="BD392"/>
      <c r="BE392"/>
      <c r="BF392">
        <v>0</v>
      </c>
      <c r="BG392" t="s">
        <v>1196</v>
      </c>
      <c r="BH392" t="s">
        <v>5</v>
      </c>
      <c r="BI392" t="s">
        <v>1100</v>
      </c>
      <c r="BJ392" t="s">
        <v>1100</v>
      </c>
      <c r="BK392" t="s">
        <v>5</v>
      </c>
      <c r="BL392"/>
      <c r="BM392">
        <v>0</v>
      </c>
      <c r="BN392"/>
      <c r="BO392" t="s">
        <v>5</v>
      </c>
      <c r="BP392"/>
      <c r="BQ392"/>
      <c r="BR392"/>
      <c r="BS392"/>
      <c r="BT392" t="s">
        <v>5</v>
      </c>
      <c r="BU392"/>
      <c r="BV392"/>
      <c r="BW392"/>
      <c r="BX392"/>
      <c r="BY392" t="s">
        <v>6</v>
      </c>
      <c r="BZ392" t="s">
        <v>1197</v>
      </c>
      <c r="CA392"/>
    </row>
    <row r="393" spans="1:79" ht="15" x14ac:dyDescent="0.25">
      <c r="A393">
        <v>13</v>
      </c>
      <c r="B393" t="s">
        <v>1291</v>
      </c>
      <c r="C393" t="s">
        <v>1292</v>
      </c>
      <c r="D393" t="s">
        <v>1186</v>
      </c>
      <c r="E393">
        <v>1</v>
      </c>
      <c r="F393" t="s">
        <v>1187</v>
      </c>
      <c r="G393" t="s">
        <v>1293</v>
      </c>
      <c r="H393" t="s">
        <v>1294</v>
      </c>
      <c r="I393" t="s">
        <v>1295</v>
      </c>
      <c r="J393" t="s">
        <v>1296</v>
      </c>
      <c r="K393" t="s">
        <v>1297</v>
      </c>
      <c r="L393" t="s">
        <v>1193</v>
      </c>
      <c r="M393">
        <v>0.79523926973342896</v>
      </c>
      <c r="N393" t="s">
        <v>6</v>
      </c>
      <c r="O393" t="s">
        <v>5</v>
      </c>
      <c r="P393" t="s">
        <v>5</v>
      </c>
      <c r="Q393" t="s">
        <v>6</v>
      </c>
      <c r="R393" t="s">
        <v>5</v>
      </c>
      <c r="S393" t="s">
        <v>1298</v>
      </c>
      <c r="T393" t="s">
        <v>1299</v>
      </c>
      <c r="U393" t="s">
        <v>5</v>
      </c>
      <c r="V393" t="s">
        <v>50</v>
      </c>
      <c r="W393">
        <v>100000</v>
      </c>
      <c r="X393">
        <v>0</v>
      </c>
      <c r="Y393" t="s">
        <v>5</v>
      </c>
      <c r="Z393"/>
      <c r="AA393"/>
      <c r="AB393">
        <v>7.685760036110878E-3</v>
      </c>
      <c r="AC393">
        <v>2.6476699858903881E-3</v>
      </c>
      <c r="AD393">
        <v>0</v>
      </c>
      <c r="AE393">
        <v>0</v>
      </c>
      <c r="AF393">
        <v>0</v>
      </c>
      <c r="AG393">
        <v>0</v>
      </c>
      <c r="AH393">
        <v>0</v>
      </c>
      <c r="AI393">
        <v>0</v>
      </c>
      <c r="AJ393">
        <v>0</v>
      </c>
      <c r="AK393">
        <v>0</v>
      </c>
      <c r="AL393">
        <v>0</v>
      </c>
      <c r="AM393">
        <v>0</v>
      </c>
      <c r="AN393">
        <v>0</v>
      </c>
      <c r="AO393">
        <v>0.89353829622268677</v>
      </c>
      <c r="AP393"/>
      <c r="AQ393"/>
      <c r="AR393"/>
      <c r="AS393">
        <v>0</v>
      </c>
      <c r="AT393">
        <v>0</v>
      </c>
      <c r="AU393">
        <v>0</v>
      </c>
      <c r="AV393">
        <v>0</v>
      </c>
      <c r="AW393">
        <v>0</v>
      </c>
      <c r="AX393">
        <v>0</v>
      </c>
      <c r="AY393">
        <v>0</v>
      </c>
      <c r="AZ393">
        <v>0</v>
      </c>
      <c r="BA393">
        <v>0</v>
      </c>
      <c r="BB393">
        <v>0</v>
      </c>
      <c r="BC393"/>
      <c r="BD393"/>
      <c r="BE393"/>
      <c r="BF393">
        <v>0</v>
      </c>
      <c r="BG393" t="s">
        <v>1196</v>
      </c>
      <c r="BH393" t="s">
        <v>5</v>
      </c>
      <c r="BI393" t="s">
        <v>1100</v>
      </c>
      <c r="BJ393" t="s">
        <v>1100</v>
      </c>
      <c r="BK393" t="s">
        <v>5</v>
      </c>
      <c r="BL393"/>
      <c r="BM393">
        <v>0</v>
      </c>
      <c r="BN393"/>
      <c r="BO393" t="s">
        <v>5</v>
      </c>
      <c r="BP393"/>
      <c r="BQ393"/>
      <c r="BR393"/>
      <c r="BS393"/>
      <c r="BT393" t="s">
        <v>5</v>
      </c>
      <c r="BU393"/>
      <c r="BV393"/>
      <c r="BW393"/>
      <c r="BX393"/>
      <c r="BY393" t="s">
        <v>6</v>
      </c>
      <c r="BZ393" t="s">
        <v>1197</v>
      </c>
      <c r="CA393"/>
    </row>
    <row r="394" spans="1:79" ht="15" x14ac:dyDescent="0.25">
      <c r="A394">
        <v>14</v>
      </c>
      <c r="B394" t="s">
        <v>1300</v>
      </c>
      <c r="C394" t="s">
        <v>1301</v>
      </c>
      <c r="D394" t="s">
        <v>1186</v>
      </c>
      <c r="E394">
        <v>1</v>
      </c>
      <c r="F394" t="s">
        <v>1187</v>
      </c>
      <c r="G394" t="s">
        <v>1302</v>
      </c>
      <c r="H394" t="s">
        <v>1303</v>
      </c>
      <c r="I394" t="s">
        <v>1304</v>
      </c>
      <c r="J394" t="s">
        <v>1305</v>
      </c>
      <c r="K394" t="s">
        <v>1306</v>
      </c>
      <c r="L394" t="s">
        <v>1193</v>
      </c>
      <c r="M394">
        <v>1.84953248500824</v>
      </c>
      <c r="N394" t="s">
        <v>6</v>
      </c>
      <c r="O394" t="s">
        <v>5</v>
      </c>
      <c r="P394" t="s">
        <v>5</v>
      </c>
      <c r="Q394" t="s">
        <v>5</v>
      </c>
      <c r="R394" t="s">
        <v>5</v>
      </c>
      <c r="S394" t="s">
        <v>1307</v>
      </c>
      <c r="T394" t="s">
        <v>1308</v>
      </c>
      <c r="U394" t="s">
        <v>5</v>
      </c>
      <c r="V394" t="s">
        <v>50</v>
      </c>
      <c r="W394">
        <v>100000</v>
      </c>
      <c r="X394">
        <v>0</v>
      </c>
      <c r="Y394" t="s">
        <v>5</v>
      </c>
      <c r="Z394"/>
      <c r="AA394"/>
      <c r="AB394">
        <v>5.9578739106655121E-2</v>
      </c>
      <c r="AC394">
        <v>7.9686399549245834E-3</v>
      </c>
      <c r="AD394">
        <v>0</v>
      </c>
      <c r="AE394">
        <v>0</v>
      </c>
      <c r="AF394">
        <v>0</v>
      </c>
      <c r="AG394">
        <v>0</v>
      </c>
      <c r="AH394">
        <v>0</v>
      </c>
      <c r="AI394">
        <v>0</v>
      </c>
      <c r="AJ394">
        <v>0</v>
      </c>
      <c r="AK394">
        <v>0</v>
      </c>
      <c r="AL394">
        <v>0</v>
      </c>
      <c r="AM394">
        <v>0</v>
      </c>
      <c r="AN394">
        <v>0</v>
      </c>
      <c r="AO394">
        <v>5.8499259948730469</v>
      </c>
      <c r="AP394"/>
      <c r="AQ394"/>
      <c r="AR394"/>
      <c r="AS394">
        <v>0</v>
      </c>
      <c r="AT394">
        <v>0</v>
      </c>
      <c r="AU394">
        <v>0</v>
      </c>
      <c r="AV394">
        <v>0</v>
      </c>
      <c r="AW394">
        <v>0</v>
      </c>
      <c r="AX394">
        <v>0</v>
      </c>
      <c r="AY394">
        <v>0</v>
      </c>
      <c r="AZ394">
        <v>0</v>
      </c>
      <c r="BA394">
        <v>0</v>
      </c>
      <c r="BB394">
        <v>0</v>
      </c>
      <c r="BC394"/>
      <c r="BD394"/>
      <c r="BE394"/>
      <c r="BF394">
        <v>0</v>
      </c>
      <c r="BG394" t="s">
        <v>1196</v>
      </c>
      <c r="BH394" t="s">
        <v>5</v>
      </c>
      <c r="BI394" t="s">
        <v>1100</v>
      </c>
      <c r="BJ394" t="s">
        <v>1100</v>
      </c>
      <c r="BK394" t="s">
        <v>5</v>
      </c>
      <c r="BL394"/>
      <c r="BM394">
        <v>0</v>
      </c>
      <c r="BN394"/>
      <c r="BO394" t="s">
        <v>5</v>
      </c>
      <c r="BP394"/>
      <c r="BQ394"/>
      <c r="BR394"/>
      <c r="BS394"/>
      <c r="BT394" t="s">
        <v>5</v>
      </c>
      <c r="BU394"/>
      <c r="BV394"/>
      <c r="BW394"/>
      <c r="BX394"/>
      <c r="BY394" t="s">
        <v>6</v>
      </c>
      <c r="BZ394" t="s">
        <v>1197</v>
      </c>
      <c r="CA394"/>
    </row>
    <row r="395" spans="1:79" ht="15" x14ac:dyDescent="0.25">
      <c r="A395">
        <v>15</v>
      </c>
      <c r="B395" t="s">
        <v>1309</v>
      </c>
      <c r="C395" t="s">
        <v>1310</v>
      </c>
      <c r="D395" t="s">
        <v>1186</v>
      </c>
      <c r="E395">
        <v>1</v>
      </c>
      <c r="F395" t="s">
        <v>1187</v>
      </c>
      <c r="G395" t="s">
        <v>1311</v>
      </c>
      <c r="H395" t="s">
        <v>1312</v>
      </c>
      <c r="I395" t="s">
        <v>1313</v>
      </c>
      <c r="J395" t="s">
        <v>1314</v>
      </c>
      <c r="K395" t="s">
        <v>1315</v>
      </c>
      <c r="L395" t="s">
        <v>1193</v>
      </c>
      <c r="M395">
        <v>0.62027233839035034</v>
      </c>
      <c r="N395" t="s">
        <v>6</v>
      </c>
      <c r="O395" t="s">
        <v>5</v>
      </c>
      <c r="P395" t="s">
        <v>5</v>
      </c>
      <c r="Q395" t="s">
        <v>5</v>
      </c>
      <c r="R395" t="s">
        <v>5</v>
      </c>
      <c r="S395" t="s">
        <v>1316</v>
      </c>
      <c r="T395" t="s">
        <v>1317</v>
      </c>
      <c r="U395" t="s">
        <v>5</v>
      </c>
      <c r="V395" t="s">
        <v>50</v>
      </c>
      <c r="W395">
        <v>100000</v>
      </c>
      <c r="X395">
        <v>0</v>
      </c>
      <c r="Y395" t="s">
        <v>5</v>
      </c>
      <c r="Z395"/>
      <c r="AA395"/>
      <c r="AB395">
        <v>5.8652888983488083E-2</v>
      </c>
      <c r="AC395">
        <v>2.182823047041893E-2</v>
      </c>
      <c r="AD395">
        <v>0</v>
      </c>
      <c r="AE395">
        <v>10</v>
      </c>
      <c r="AF395">
        <v>4</v>
      </c>
      <c r="AG395">
        <v>5</v>
      </c>
      <c r="AH395">
        <v>8</v>
      </c>
      <c r="AI395">
        <v>14</v>
      </c>
      <c r="AJ395">
        <v>16</v>
      </c>
      <c r="AK395">
        <v>0</v>
      </c>
      <c r="AL395">
        <v>0</v>
      </c>
      <c r="AM395">
        <v>2</v>
      </c>
      <c r="AN395">
        <v>0</v>
      </c>
      <c r="AO395">
        <v>0.23315039277076721</v>
      </c>
      <c r="AP395"/>
      <c r="AQ395"/>
      <c r="AR395"/>
      <c r="AS395">
        <v>0</v>
      </c>
      <c r="AT395">
        <v>0</v>
      </c>
      <c r="AU395">
        <v>0</v>
      </c>
      <c r="AV395">
        <v>0</v>
      </c>
      <c r="AW395">
        <v>0</v>
      </c>
      <c r="AX395">
        <v>0</v>
      </c>
      <c r="AY395">
        <v>0</v>
      </c>
      <c r="AZ395">
        <v>0</v>
      </c>
      <c r="BA395">
        <v>0</v>
      </c>
      <c r="BB395">
        <v>0</v>
      </c>
      <c r="BC395"/>
      <c r="BD395"/>
      <c r="BE395"/>
      <c r="BF395">
        <v>0</v>
      </c>
      <c r="BG395" t="s">
        <v>1196</v>
      </c>
      <c r="BH395" t="s">
        <v>5</v>
      </c>
      <c r="BI395" t="s">
        <v>1100</v>
      </c>
      <c r="BJ395" t="s">
        <v>1100</v>
      </c>
      <c r="BK395" t="s">
        <v>5</v>
      </c>
      <c r="BL395"/>
      <c r="BM395">
        <v>0</v>
      </c>
      <c r="BN395"/>
      <c r="BO395" t="s">
        <v>5</v>
      </c>
      <c r="BP395"/>
      <c r="BQ395"/>
      <c r="BR395"/>
      <c r="BS395"/>
      <c r="BT395" t="s">
        <v>5</v>
      </c>
      <c r="BU395"/>
      <c r="BV395"/>
      <c r="BW395"/>
      <c r="BX395"/>
      <c r="BY395" t="s">
        <v>6</v>
      </c>
      <c r="BZ395" t="s">
        <v>1197</v>
      </c>
      <c r="CA395"/>
    </row>
    <row r="396" spans="1:79" ht="15" x14ac:dyDescent="0.25">
      <c r="A396">
        <v>16</v>
      </c>
      <c r="B396" t="s">
        <v>1318</v>
      </c>
      <c r="C396" t="s">
        <v>1319</v>
      </c>
      <c r="D396" t="s">
        <v>1186</v>
      </c>
      <c r="E396">
        <v>1</v>
      </c>
      <c r="F396" t="s">
        <v>1187</v>
      </c>
      <c r="G396" t="s">
        <v>1188</v>
      </c>
      <c r="H396" t="s">
        <v>1189</v>
      </c>
      <c r="I396" t="s">
        <v>1320</v>
      </c>
      <c r="J396" t="s">
        <v>1321</v>
      </c>
      <c r="K396" t="s">
        <v>1322</v>
      </c>
      <c r="L396" t="s">
        <v>1193</v>
      </c>
      <c r="M396">
        <v>1.0020478963851931</v>
      </c>
      <c r="N396" t="s">
        <v>5</v>
      </c>
      <c r="O396" t="s">
        <v>5</v>
      </c>
      <c r="P396" t="s">
        <v>5</v>
      </c>
      <c r="Q396" t="s">
        <v>6</v>
      </c>
      <c r="R396" t="s">
        <v>5</v>
      </c>
      <c r="S396" t="s">
        <v>1323</v>
      </c>
      <c r="T396" t="s">
        <v>1324</v>
      </c>
      <c r="U396" t="s">
        <v>5</v>
      </c>
      <c r="V396" t="s">
        <v>50</v>
      </c>
      <c r="W396">
        <v>100000</v>
      </c>
      <c r="X396">
        <v>0</v>
      </c>
      <c r="Y396" t="s">
        <v>5</v>
      </c>
      <c r="Z396"/>
      <c r="AA396"/>
      <c r="AB396">
        <v>0</v>
      </c>
      <c r="AC396">
        <v>1.2299999980314171E-5</v>
      </c>
      <c r="AD396">
        <v>0</v>
      </c>
      <c r="AE396">
        <v>0</v>
      </c>
      <c r="AF396">
        <v>0</v>
      </c>
      <c r="AG396">
        <v>0</v>
      </c>
      <c r="AH396">
        <v>0</v>
      </c>
      <c r="AI396">
        <v>0</v>
      </c>
      <c r="AJ396">
        <v>0</v>
      </c>
      <c r="AK396">
        <v>0</v>
      </c>
      <c r="AL396">
        <v>0</v>
      </c>
      <c r="AM396">
        <v>0</v>
      </c>
      <c r="AN396">
        <v>0</v>
      </c>
      <c r="AO396">
        <v>0</v>
      </c>
      <c r="AP396"/>
      <c r="AQ396"/>
      <c r="AR396"/>
      <c r="AS396">
        <v>0</v>
      </c>
      <c r="AT396">
        <v>0</v>
      </c>
      <c r="AU396">
        <v>0</v>
      </c>
      <c r="AV396">
        <v>0</v>
      </c>
      <c r="AW396">
        <v>0</v>
      </c>
      <c r="AX396">
        <v>0</v>
      </c>
      <c r="AY396">
        <v>0</v>
      </c>
      <c r="AZ396">
        <v>0</v>
      </c>
      <c r="BA396">
        <v>0</v>
      </c>
      <c r="BB396">
        <v>0</v>
      </c>
      <c r="BC396"/>
      <c r="BD396"/>
      <c r="BE396"/>
      <c r="BF396">
        <v>0</v>
      </c>
      <c r="BG396" t="s">
        <v>1196</v>
      </c>
      <c r="BH396" t="s">
        <v>5</v>
      </c>
      <c r="BI396" t="s">
        <v>1100</v>
      </c>
      <c r="BJ396" t="s">
        <v>1100</v>
      </c>
      <c r="BK396" t="s">
        <v>5</v>
      </c>
      <c r="BL396"/>
      <c r="BM396">
        <v>0</v>
      </c>
      <c r="BN396"/>
      <c r="BO396" t="s">
        <v>5</v>
      </c>
      <c r="BP396"/>
      <c r="BQ396"/>
      <c r="BR396"/>
      <c r="BS396"/>
      <c r="BT396" t="s">
        <v>5</v>
      </c>
      <c r="BU396"/>
      <c r="BV396"/>
      <c r="BW396"/>
      <c r="BX396"/>
      <c r="BY396" t="s">
        <v>6</v>
      </c>
      <c r="BZ396" t="s">
        <v>1197</v>
      </c>
      <c r="CA396"/>
    </row>
    <row r="397" spans="1:79" ht="15" x14ac:dyDescent="0.25">
      <c r="A397">
        <v>17</v>
      </c>
      <c r="B397" t="s">
        <v>1325</v>
      </c>
      <c r="C397" t="s">
        <v>1326</v>
      </c>
      <c r="D397" t="s">
        <v>1186</v>
      </c>
      <c r="E397">
        <v>1</v>
      </c>
      <c r="F397" t="s">
        <v>1187</v>
      </c>
      <c r="G397" t="s">
        <v>1327</v>
      </c>
      <c r="H397" t="s">
        <v>1189</v>
      </c>
      <c r="I397" t="s">
        <v>1328</v>
      </c>
      <c r="J397" t="s">
        <v>1329</v>
      </c>
      <c r="K397" t="s">
        <v>1330</v>
      </c>
      <c r="L397" t="s">
        <v>1193</v>
      </c>
      <c r="M397">
        <v>0.1628378629684448</v>
      </c>
      <c r="N397" t="s">
        <v>5</v>
      </c>
      <c r="O397" t="s">
        <v>5</v>
      </c>
      <c r="P397" t="s">
        <v>5</v>
      </c>
      <c r="Q397" t="s">
        <v>6</v>
      </c>
      <c r="R397" t="s">
        <v>5</v>
      </c>
      <c r="S397" t="s">
        <v>1331</v>
      </c>
      <c r="T397" t="s">
        <v>1332</v>
      </c>
      <c r="U397" t="s">
        <v>5</v>
      </c>
      <c r="V397" t="s">
        <v>50</v>
      </c>
      <c r="W397">
        <v>100000</v>
      </c>
      <c r="X397">
        <v>0</v>
      </c>
      <c r="Y397" t="s">
        <v>5</v>
      </c>
      <c r="Z397"/>
      <c r="AA397"/>
      <c r="AB397">
        <v>0</v>
      </c>
      <c r="AC397">
        <v>3.3141000312753022E-4</v>
      </c>
      <c r="AD397">
        <v>0</v>
      </c>
      <c r="AE397">
        <v>0</v>
      </c>
      <c r="AF397">
        <v>0</v>
      </c>
      <c r="AG397">
        <v>0</v>
      </c>
      <c r="AH397">
        <v>0</v>
      </c>
      <c r="AI397">
        <v>0</v>
      </c>
      <c r="AJ397">
        <v>0</v>
      </c>
      <c r="AK397">
        <v>0</v>
      </c>
      <c r="AL397">
        <v>0</v>
      </c>
      <c r="AM397">
        <v>0</v>
      </c>
      <c r="AN397">
        <v>0</v>
      </c>
      <c r="AO397">
        <v>0</v>
      </c>
      <c r="AP397"/>
      <c r="AQ397"/>
      <c r="AR397"/>
      <c r="AS397">
        <v>0</v>
      </c>
      <c r="AT397">
        <v>0</v>
      </c>
      <c r="AU397">
        <v>0</v>
      </c>
      <c r="AV397">
        <v>0</v>
      </c>
      <c r="AW397">
        <v>0</v>
      </c>
      <c r="AX397">
        <v>0</v>
      </c>
      <c r="AY397">
        <v>0</v>
      </c>
      <c r="AZ397">
        <v>0</v>
      </c>
      <c r="BA397">
        <v>0</v>
      </c>
      <c r="BB397">
        <v>0</v>
      </c>
      <c r="BC397"/>
      <c r="BD397"/>
      <c r="BE397"/>
      <c r="BF397">
        <v>0</v>
      </c>
      <c r="BG397" t="s">
        <v>1196</v>
      </c>
      <c r="BH397" t="s">
        <v>5</v>
      </c>
      <c r="BI397" t="s">
        <v>1100</v>
      </c>
      <c r="BJ397" t="s">
        <v>1100</v>
      </c>
      <c r="BK397" t="s">
        <v>5</v>
      </c>
      <c r="BL397"/>
      <c r="BM397">
        <v>0</v>
      </c>
      <c r="BN397"/>
      <c r="BO397" t="s">
        <v>5</v>
      </c>
      <c r="BP397"/>
      <c r="BQ397"/>
      <c r="BR397"/>
      <c r="BS397"/>
      <c r="BT397" t="s">
        <v>5</v>
      </c>
      <c r="BU397"/>
      <c r="BV397"/>
      <c r="BW397"/>
      <c r="BX397"/>
      <c r="BY397" t="s">
        <v>6</v>
      </c>
      <c r="BZ397" t="s">
        <v>1197</v>
      </c>
      <c r="CA397"/>
    </row>
    <row r="398" spans="1:79" ht="15" x14ac:dyDescent="0.25">
      <c r="A398">
        <v>18</v>
      </c>
      <c r="B398" t="s">
        <v>1333</v>
      </c>
      <c r="C398" t="s">
        <v>1334</v>
      </c>
      <c r="D398" t="s">
        <v>1186</v>
      </c>
      <c r="E398">
        <v>1</v>
      </c>
      <c r="F398" t="s">
        <v>1187</v>
      </c>
      <c r="G398" t="s">
        <v>1335</v>
      </c>
      <c r="H398" t="s">
        <v>1312</v>
      </c>
      <c r="I398" t="s">
        <v>1336</v>
      </c>
      <c r="J398" t="s">
        <v>1337</v>
      </c>
      <c r="K398" t="s">
        <v>1338</v>
      </c>
      <c r="L398" t="s">
        <v>1193</v>
      </c>
      <c r="M398">
        <v>0.99756377935409546</v>
      </c>
      <c r="N398" t="s">
        <v>6</v>
      </c>
      <c r="O398" t="s">
        <v>5</v>
      </c>
      <c r="P398" t="s">
        <v>5</v>
      </c>
      <c r="Q398" t="s">
        <v>5</v>
      </c>
      <c r="R398" t="s">
        <v>5</v>
      </c>
      <c r="S398" t="s">
        <v>1339</v>
      </c>
      <c r="T398" t="s">
        <v>1340</v>
      </c>
      <c r="U398" t="s">
        <v>5</v>
      </c>
      <c r="V398" t="s">
        <v>50</v>
      </c>
      <c r="W398">
        <v>100000</v>
      </c>
      <c r="X398">
        <v>0</v>
      </c>
      <c r="Y398" t="s">
        <v>5</v>
      </c>
      <c r="Z398"/>
      <c r="AA398"/>
      <c r="AB398">
        <v>5.8653179556131363E-2</v>
      </c>
      <c r="AC398">
        <v>1.8616380169987679E-2</v>
      </c>
      <c r="AD398">
        <v>0</v>
      </c>
      <c r="AE398">
        <v>0</v>
      </c>
      <c r="AF398">
        <v>0</v>
      </c>
      <c r="AG398">
        <v>0</v>
      </c>
      <c r="AH398">
        <v>0</v>
      </c>
      <c r="AI398">
        <v>0</v>
      </c>
      <c r="AJ398">
        <v>0</v>
      </c>
      <c r="AK398">
        <v>0</v>
      </c>
      <c r="AL398">
        <v>0</v>
      </c>
      <c r="AM398">
        <v>0</v>
      </c>
      <c r="AN398">
        <v>0</v>
      </c>
      <c r="AO398">
        <v>0.22888702154159549</v>
      </c>
      <c r="AP398"/>
      <c r="AQ398"/>
      <c r="AR398"/>
      <c r="AS398">
        <v>0</v>
      </c>
      <c r="AT398">
        <v>0</v>
      </c>
      <c r="AU398">
        <v>0</v>
      </c>
      <c r="AV398">
        <v>0</v>
      </c>
      <c r="AW398">
        <v>0</v>
      </c>
      <c r="AX398">
        <v>0</v>
      </c>
      <c r="AY398">
        <v>0</v>
      </c>
      <c r="AZ398">
        <v>0</v>
      </c>
      <c r="BA398">
        <v>0</v>
      </c>
      <c r="BB398">
        <v>0</v>
      </c>
      <c r="BC398"/>
      <c r="BD398"/>
      <c r="BE398"/>
      <c r="BF398">
        <v>0</v>
      </c>
      <c r="BG398" t="s">
        <v>1196</v>
      </c>
      <c r="BH398" t="s">
        <v>5</v>
      </c>
      <c r="BI398" t="s">
        <v>1100</v>
      </c>
      <c r="BJ398" t="s">
        <v>1100</v>
      </c>
      <c r="BK398" t="s">
        <v>5</v>
      </c>
      <c r="BL398"/>
      <c r="BM398">
        <v>0</v>
      </c>
      <c r="BN398"/>
      <c r="BO398" t="s">
        <v>5</v>
      </c>
      <c r="BP398"/>
      <c r="BQ398"/>
      <c r="BR398"/>
      <c r="BS398"/>
      <c r="BT398" t="s">
        <v>5</v>
      </c>
      <c r="BU398"/>
      <c r="BV398"/>
      <c r="BW398"/>
      <c r="BX398"/>
      <c r="BY398" t="s">
        <v>6</v>
      </c>
      <c r="BZ398" t="s">
        <v>1197</v>
      </c>
      <c r="CA398"/>
    </row>
    <row r="399" spans="1:79" ht="15" x14ac:dyDescent="0.25">
      <c r="A399">
        <v>19</v>
      </c>
      <c r="B399" t="s">
        <v>1341</v>
      </c>
      <c r="C399" t="s">
        <v>1342</v>
      </c>
      <c r="D399" t="s">
        <v>1186</v>
      </c>
      <c r="E399">
        <v>1</v>
      </c>
      <c r="F399" t="s">
        <v>1187</v>
      </c>
      <c r="G399" t="s">
        <v>1293</v>
      </c>
      <c r="H399" t="s">
        <v>1343</v>
      </c>
      <c r="I399" t="s">
        <v>1344</v>
      </c>
      <c r="J399" t="s">
        <v>1345</v>
      </c>
      <c r="K399" t="s">
        <v>1346</v>
      </c>
      <c r="L399" t="s">
        <v>1193</v>
      </c>
      <c r="M399">
        <v>1.073212742805481</v>
      </c>
      <c r="N399" t="s">
        <v>6</v>
      </c>
      <c r="O399" t="s">
        <v>5</v>
      </c>
      <c r="P399" t="s">
        <v>5</v>
      </c>
      <c r="Q399" t="s">
        <v>5</v>
      </c>
      <c r="R399" t="s">
        <v>5</v>
      </c>
      <c r="S399" t="s">
        <v>1347</v>
      </c>
      <c r="T399" t="s">
        <v>1348</v>
      </c>
      <c r="U399" t="s">
        <v>5</v>
      </c>
      <c r="V399" t="s">
        <v>50</v>
      </c>
      <c r="W399">
        <v>100000</v>
      </c>
      <c r="X399">
        <v>0</v>
      </c>
      <c r="Y399" t="s">
        <v>5</v>
      </c>
      <c r="Z399"/>
      <c r="AA399"/>
      <c r="AB399">
        <v>1.958759967237711E-3</v>
      </c>
      <c r="AC399">
        <v>3.5096998908556998E-4</v>
      </c>
      <c r="AD399">
        <v>8.3728702738881111E-3</v>
      </c>
      <c r="AE399">
        <v>0</v>
      </c>
      <c r="AF399">
        <v>0</v>
      </c>
      <c r="AG399">
        <v>0</v>
      </c>
      <c r="AH399">
        <v>0</v>
      </c>
      <c r="AI399">
        <v>0</v>
      </c>
      <c r="AJ399">
        <v>0</v>
      </c>
      <c r="AK399">
        <v>0</v>
      </c>
      <c r="AL399">
        <v>0</v>
      </c>
      <c r="AM399">
        <v>0</v>
      </c>
      <c r="AN399">
        <v>0</v>
      </c>
      <c r="AO399">
        <v>0.28004387021064758</v>
      </c>
      <c r="AP399"/>
      <c r="AQ399"/>
      <c r="AR399"/>
      <c r="AS399">
        <v>0</v>
      </c>
      <c r="AT399">
        <v>0</v>
      </c>
      <c r="AU399">
        <v>0</v>
      </c>
      <c r="AV399">
        <v>0</v>
      </c>
      <c r="AW399">
        <v>0</v>
      </c>
      <c r="AX399">
        <v>0</v>
      </c>
      <c r="AY399">
        <v>0</v>
      </c>
      <c r="AZ399">
        <v>0</v>
      </c>
      <c r="BA399">
        <v>0</v>
      </c>
      <c r="BB399">
        <v>0</v>
      </c>
      <c r="BC399"/>
      <c r="BD399"/>
      <c r="BE399"/>
      <c r="BF399">
        <v>0</v>
      </c>
      <c r="BG399" t="s">
        <v>1196</v>
      </c>
      <c r="BH399" t="s">
        <v>5</v>
      </c>
      <c r="BI399" t="s">
        <v>1100</v>
      </c>
      <c r="BJ399" t="s">
        <v>1100</v>
      </c>
      <c r="BK399" t="s">
        <v>5</v>
      </c>
      <c r="BL399"/>
      <c r="BM399">
        <v>0</v>
      </c>
      <c r="BN399"/>
      <c r="BO399" t="s">
        <v>5</v>
      </c>
      <c r="BP399"/>
      <c r="BQ399"/>
      <c r="BR399"/>
      <c r="BS399"/>
      <c r="BT399" t="s">
        <v>5</v>
      </c>
      <c r="BU399"/>
      <c r="BV399"/>
      <c r="BW399"/>
      <c r="BX399"/>
      <c r="BY399" t="s">
        <v>6</v>
      </c>
      <c r="BZ399" t="s">
        <v>1197</v>
      </c>
      <c r="CA399"/>
    </row>
    <row r="400" spans="1:79" ht="15" x14ac:dyDescent="0.25">
      <c r="A400">
        <v>20</v>
      </c>
      <c r="B400" t="s">
        <v>1349</v>
      </c>
      <c r="C400" t="s">
        <v>1350</v>
      </c>
      <c r="D400" t="s">
        <v>1186</v>
      </c>
      <c r="E400">
        <v>1</v>
      </c>
      <c r="F400" t="s">
        <v>1187</v>
      </c>
      <c r="G400" t="s">
        <v>1351</v>
      </c>
      <c r="H400" t="s">
        <v>1352</v>
      </c>
      <c r="I400" t="s">
        <v>1353</v>
      </c>
      <c r="J400" t="s">
        <v>1354</v>
      </c>
      <c r="K400" t="s">
        <v>1355</v>
      </c>
      <c r="L400" t="s">
        <v>1193</v>
      </c>
      <c r="M400">
        <v>1.176948547363281</v>
      </c>
      <c r="N400" t="s">
        <v>6</v>
      </c>
      <c r="O400" t="s">
        <v>5</v>
      </c>
      <c r="P400" t="s">
        <v>5</v>
      </c>
      <c r="Q400" t="s">
        <v>5</v>
      </c>
      <c r="R400" t="s">
        <v>5</v>
      </c>
      <c r="S400" t="s">
        <v>1356</v>
      </c>
      <c r="T400" t="s">
        <v>1357</v>
      </c>
      <c r="U400" t="s">
        <v>5</v>
      </c>
      <c r="V400" t="s">
        <v>50</v>
      </c>
      <c r="W400">
        <v>100000</v>
      </c>
      <c r="X400">
        <v>0</v>
      </c>
      <c r="Y400" t="s">
        <v>5</v>
      </c>
      <c r="Z400"/>
      <c r="AA400"/>
      <c r="AB400">
        <v>6.6880688071250916E-2</v>
      </c>
      <c r="AC400">
        <v>2.4308919906616211E-2</v>
      </c>
      <c r="AD400">
        <v>0</v>
      </c>
      <c r="AE400">
        <v>24</v>
      </c>
      <c r="AF400">
        <v>16</v>
      </c>
      <c r="AG400">
        <v>16</v>
      </c>
      <c r="AH400">
        <v>38</v>
      </c>
      <c r="AI400">
        <v>19</v>
      </c>
      <c r="AJ400">
        <v>49</v>
      </c>
      <c r="AK400">
        <v>1</v>
      </c>
      <c r="AL400">
        <v>0</v>
      </c>
      <c r="AM400">
        <v>2</v>
      </c>
      <c r="AN400">
        <v>0</v>
      </c>
      <c r="AO400">
        <v>1.9652630090713501</v>
      </c>
      <c r="AP400"/>
      <c r="AQ400"/>
      <c r="AR400"/>
      <c r="AS400">
        <v>0</v>
      </c>
      <c r="AT400">
        <v>0</v>
      </c>
      <c r="AU400">
        <v>0</v>
      </c>
      <c r="AV400">
        <v>0</v>
      </c>
      <c r="AW400">
        <v>0</v>
      </c>
      <c r="AX400">
        <v>0</v>
      </c>
      <c r="AY400">
        <v>0</v>
      </c>
      <c r="AZ400">
        <v>0</v>
      </c>
      <c r="BA400">
        <v>0</v>
      </c>
      <c r="BB400">
        <v>0</v>
      </c>
      <c r="BC400"/>
      <c r="BD400"/>
      <c r="BE400"/>
      <c r="BF400">
        <v>0</v>
      </c>
      <c r="BG400" t="s">
        <v>1196</v>
      </c>
      <c r="BH400" t="s">
        <v>5</v>
      </c>
      <c r="BI400" t="s">
        <v>1100</v>
      </c>
      <c r="BJ400" t="s">
        <v>1100</v>
      </c>
      <c r="BK400" t="s">
        <v>5</v>
      </c>
      <c r="BL400"/>
      <c r="BM400">
        <v>0</v>
      </c>
      <c r="BN400"/>
      <c r="BO400" t="s">
        <v>5</v>
      </c>
      <c r="BP400"/>
      <c r="BQ400"/>
      <c r="BR400"/>
      <c r="BS400"/>
      <c r="BT400" t="s">
        <v>5</v>
      </c>
      <c r="BU400"/>
      <c r="BV400"/>
      <c r="BW400"/>
      <c r="BX400"/>
      <c r="BY400" t="s">
        <v>6</v>
      </c>
      <c r="BZ400" t="s">
        <v>1197</v>
      </c>
      <c r="CA400"/>
    </row>
    <row r="401" spans="1:79" ht="15" x14ac:dyDescent="0.25">
      <c r="A401">
        <v>21</v>
      </c>
      <c r="B401" t="s">
        <v>1358</v>
      </c>
      <c r="C401" t="s">
        <v>1359</v>
      </c>
      <c r="D401" t="s">
        <v>1186</v>
      </c>
      <c r="E401">
        <v>1</v>
      </c>
      <c r="F401" t="s">
        <v>1187</v>
      </c>
      <c r="G401" t="s">
        <v>1360</v>
      </c>
      <c r="H401" t="s">
        <v>1361</v>
      </c>
      <c r="I401" t="s">
        <v>1362</v>
      </c>
      <c r="J401" t="s">
        <v>1363</v>
      </c>
      <c r="K401" t="s">
        <v>1364</v>
      </c>
      <c r="L401" t="s">
        <v>1193</v>
      </c>
      <c r="M401">
        <v>1.9839020967483521</v>
      </c>
      <c r="N401" t="s">
        <v>6</v>
      </c>
      <c r="O401" t="s">
        <v>5</v>
      </c>
      <c r="P401" t="s">
        <v>5</v>
      </c>
      <c r="Q401" t="s">
        <v>5</v>
      </c>
      <c r="R401" t="s">
        <v>5</v>
      </c>
      <c r="S401" t="s">
        <v>1365</v>
      </c>
      <c r="T401" t="s">
        <v>1366</v>
      </c>
      <c r="U401" t="s">
        <v>5</v>
      </c>
      <c r="V401" t="s">
        <v>50</v>
      </c>
      <c r="W401">
        <v>100000</v>
      </c>
      <c r="X401">
        <v>0</v>
      </c>
      <c r="Y401" t="s">
        <v>5</v>
      </c>
      <c r="Z401"/>
      <c r="AA401"/>
      <c r="AB401">
        <v>9.6871413290500641E-2</v>
      </c>
      <c r="AC401">
        <v>3.3093668520450592E-2</v>
      </c>
      <c r="AD401">
        <v>0</v>
      </c>
      <c r="AE401">
        <v>67</v>
      </c>
      <c r="AF401">
        <v>32</v>
      </c>
      <c r="AG401">
        <v>0</v>
      </c>
      <c r="AH401">
        <v>37</v>
      </c>
      <c r="AI401">
        <v>47</v>
      </c>
      <c r="AJ401">
        <v>74</v>
      </c>
      <c r="AK401">
        <v>0</v>
      </c>
      <c r="AL401">
        <v>1</v>
      </c>
      <c r="AM401">
        <v>3</v>
      </c>
      <c r="AN401">
        <v>1</v>
      </c>
      <c r="AO401">
        <v>1.675092816352844</v>
      </c>
      <c r="AP401"/>
      <c r="AQ401"/>
      <c r="AR401"/>
      <c r="AS401">
        <v>0</v>
      </c>
      <c r="AT401">
        <v>0</v>
      </c>
      <c r="AU401">
        <v>0</v>
      </c>
      <c r="AV401">
        <v>0</v>
      </c>
      <c r="AW401">
        <v>0</v>
      </c>
      <c r="AX401">
        <v>0</v>
      </c>
      <c r="AY401">
        <v>0</v>
      </c>
      <c r="AZ401">
        <v>0</v>
      </c>
      <c r="BA401">
        <v>0</v>
      </c>
      <c r="BB401">
        <v>0</v>
      </c>
      <c r="BC401"/>
      <c r="BD401"/>
      <c r="BE401"/>
      <c r="BF401">
        <v>0</v>
      </c>
      <c r="BG401" t="s">
        <v>1196</v>
      </c>
      <c r="BH401" t="s">
        <v>5</v>
      </c>
      <c r="BI401" t="s">
        <v>1100</v>
      </c>
      <c r="BJ401" t="s">
        <v>1100</v>
      </c>
      <c r="BK401" t="s">
        <v>5</v>
      </c>
      <c r="BL401"/>
      <c r="BM401">
        <v>0</v>
      </c>
      <c r="BN401"/>
      <c r="BO401" t="s">
        <v>5</v>
      </c>
      <c r="BP401"/>
      <c r="BQ401"/>
      <c r="BR401"/>
      <c r="BS401"/>
      <c r="BT401" t="s">
        <v>5</v>
      </c>
      <c r="BU401"/>
      <c r="BV401"/>
      <c r="BW401"/>
      <c r="BX401"/>
      <c r="BY401" t="s">
        <v>6</v>
      </c>
      <c r="BZ401" t="s">
        <v>1197</v>
      </c>
      <c r="CA401"/>
    </row>
    <row r="402" spans="1:79" ht="15" x14ac:dyDescent="0.25">
      <c r="A402">
        <v>22</v>
      </c>
      <c r="B402" t="s">
        <v>1367</v>
      </c>
      <c r="C402" t="s">
        <v>1368</v>
      </c>
      <c r="D402" t="s">
        <v>1186</v>
      </c>
      <c r="E402">
        <v>1</v>
      </c>
      <c r="F402" t="s">
        <v>1187</v>
      </c>
      <c r="G402" t="s">
        <v>1360</v>
      </c>
      <c r="H402" t="s">
        <v>1361</v>
      </c>
      <c r="I402" t="s">
        <v>1362</v>
      </c>
      <c r="J402" t="s">
        <v>1369</v>
      </c>
      <c r="K402" t="s">
        <v>1370</v>
      </c>
      <c r="L402" t="s">
        <v>1193</v>
      </c>
      <c r="M402">
        <v>0.19605748355388641</v>
      </c>
      <c r="N402" t="s">
        <v>6</v>
      </c>
      <c r="O402" t="s">
        <v>5</v>
      </c>
      <c r="P402" t="s">
        <v>5</v>
      </c>
      <c r="Q402" t="s">
        <v>5</v>
      </c>
      <c r="R402" t="s">
        <v>5</v>
      </c>
      <c r="S402" t="s">
        <v>1371</v>
      </c>
      <c r="T402" t="s">
        <v>1372</v>
      </c>
      <c r="U402" t="s">
        <v>5</v>
      </c>
      <c r="V402" t="s">
        <v>50</v>
      </c>
      <c r="W402">
        <v>100000</v>
      </c>
      <c r="X402">
        <v>0</v>
      </c>
      <c r="Y402" t="s">
        <v>5</v>
      </c>
      <c r="Z402"/>
      <c r="AA402"/>
      <c r="AB402">
        <v>4.2300098575651654E-3</v>
      </c>
      <c r="AC402">
        <v>2.4716000189073378E-4</v>
      </c>
      <c r="AD402">
        <v>0</v>
      </c>
      <c r="AE402">
        <v>0</v>
      </c>
      <c r="AF402">
        <v>0</v>
      </c>
      <c r="AG402">
        <v>0</v>
      </c>
      <c r="AH402">
        <v>0</v>
      </c>
      <c r="AI402">
        <v>0</v>
      </c>
      <c r="AJ402">
        <v>0</v>
      </c>
      <c r="AK402">
        <v>0</v>
      </c>
      <c r="AL402">
        <v>0</v>
      </c>
      <c r="AM402">
        <v>0</v>
      </c>
      <c r="AN402">
        <v>0</v>
      </c>
      <c r="AO402">
        <v>2.7072031497955318</v>
      </c>
      <c r="AP402"/>
      <c r="AQ402"/>
      <c r="AR402"/>
      <c r="AS402">
        <v>0</v>
      </c>
      <c r="AT402">
        <v>0</v>
      </c>
      <c r="AU402">
        <v>0</v>
      </c>
      <c r="AV402">
        <v>0</v>
      </c>
      <c r="AW402">
        <v>0</v>
      </c>
      <c r="AX402">
        <v>0</v>
      </c>
      <c r="AY402">
        <v>0</v>
      </c>
      <c r="AZ402">
        <v>0</v>
      </c>
      <c r="BA402">
        <v>0</v>
      </c>
      <c r="BB402">
        <v>0</v>
      </c>
      <c r="BC402"/>
      <c r="BD402"/>
      <c r="BE402"/>
      <c r="BF402">
        <v>0</v>
      </c>
      <c r="BG402" t="s">
        <v>1196</v>
      </c>
      <c r="BH402" t="s">
        <v>5</v>
      </c>
      <c r="BI402" t="s">
        <v>1100</v>
      </c>
      <c r="BJ402" t="s">
        <v>1100</v>
      </c>
      <c r="BK402" t="s">
        <v>5</v>
      </c>
      <c r="BL402"/>
      <c r="BM402">
        <v>0</v>
      </c>
      <c r="BN402"/>
      <c r="BO402" t="s">
        <v>5</v>
      </c>
      <c r="BP402"/>
      <c r="BQ402"/>
      <c r="BR402"/>
      <c r="BS402"/>
      <c r="BT402" t="s">
        <v>5</v>
      </c>
      <c r="BU402"/>
      <c r="BV402"/>
      <c r="BW402"/>
      <c r="BX402"/>
      <c r="BY402" t="s">
        <v>6</v>
      </c>
      <c r="BZ402" t="s">
        <v>1197</v>
      </c>
      <c r="CA402"/>
    </row>
    <row r="403" spans="1:79" ht="15" x14ac:dyDescent="0.25">
      <c r="A403">
        <v>23</v>
      </c>
      <c r="B403" t="s">
        <v>1373</v>
      </c>
      <c r="C403" t="s">
        <v>1374</v>
      </c>
      <c r="D403" t="s">
        <v>1186</v>
      </c>
      <c r="E403">
        <v>1</v>
      </c>
      <c r="F403" t="s">
        <v>1187</v>
      </c>
      <c r="G403" t="s">
        <v>1375</v>
      </c>
      <c r="H403" t="s">
        <v>1376</v>
      </c>
      <c r="I403" t="s">
        <v>1377</v>
      </c>
      <c r="J403" t="s">
        <v>1378</v>
      </c>
      <c r="K403" t="s">
        <v>1379</v>
      </c>
      <c r="L403" t="s">
        <v>1193</v>
      </c>
      <c r="M403">
        <v>4.4166293144226074</v>
      </c>
      <c r="N403" t="s">
        <v>6</v>
      </c>
      <c r="O403" t="s">
        <v>5</v>
      </c>
      <c r="P403" t="s">
        <v>5</v>
      </c>
      <c r="Q403" t="s">
        <v>6</v>
      </c>
      <c r="R403" t="s">
        <v>5</v>
      </c>
      <c r="S403" t="s">
        <v>1380</v>
      </c>
      <c r="T403" t="s">
        <v>1381</v>
      </c>
      <c r="U403" t="s">
        <v>5</v>
      </c>
      <c r="V403" t="s">
        <v>50</v>
      </c>
      <c r="W403">
        <v>100000</v>
      </c>
      <c r="X403">
        <v>0</v>
      </c>
      <c r="Y403" t="s">
        <v>5</v>
      </c>
      <c r="Z403"/>
      <c r="AA403"/>
      <c r="AB403">
        <v>0.43176302313804632</v>
      </c>
      <c r="AC403">
        <v>0.39927545189857477</v>
      </c>
      <c r="AD403">
        <v>1.390288025140762E-2</v>
      </c>
      <c r="AE403">
        <v>304</v>
      </c>
      <c r="AF403">
        <v>324</v>
      </c>
      <c r="AG403">
        <v>145</v>
      </c>
      <c r="AH403">
        <v>193</v>
      </c>
      <c r="AI403">
        <v>479</v>
      </c>
      <c r="AJ403">
        <v>558</v>
      </c>
      <c r="AK403">
        <v>0</v>
      </c>
      <c r="AL403">
        <v>0</v>
      </c>
      <c r="AM403">
        <v>7</v>
      </c>
      <c r="AN403">
        <v>0</v>
      </c>
      <c r="AO403">
        <v>18.13187217712402</v>
      </c>
      <c r="AP403"/>
      <c r="AQ403"/>
      <c r="AR403"/>
      <c r="AS403">
        <v>0</v>
      </c>
      <c r="AT403">
        <v>0</v>
      </c>
      <c r="AU403">
        <v>0</v>
      </c>
      <c r="AV403">
        <v>0</v>
      </c>
      <c r="AW403">
        <v>0</v>
      </c>
      <c r="AX403">
        <v>0</v>
      </c>
      <c r="AY403">
        <v>0</v>
      </c>
      <c r="AZ403">
        <v>0</v>
      </c>
      <c r="BA403">
        <v>0</v>
      </c>
      <c r="BB403">
        <v>0</v>
      </c>
      <c r="BC403"/>
      <c r="BD403"/>
      <c r="BE403"/>
      <c r="BF403">
        <v>0</v>
      </c>
      <c r="BG403" t="s">
        <v>1196</v>
      </c>
      <c r="BH403" t="s">
        <v>5</v>
      </c>
      <c r="BI403" t="s">
        <v>1100</v>
      </c>
      <c r="BJ403" t="s">
        <v>1100</v>
      </c>
      <c r="BK403" t="s">
        <v>5</v>
      </c>
      <c r="BL403"/>
      <c r="BM403">
        <v>0</v>
      </c>
      <c r="BN403"/>
      <c r="BO403" t="s">
        <v>5</v>
      </c>
      <c r="BP403"/>
      <c r="BQ403"/>
      <c r="BR403"/>
      <c r="BS403"/>
      <c r="BT403" t="s">
        <v>5</v>
      </c>
      <c r="BU403"/>
      <c r="BV403"/>
      <c r="BW403"/>
      <c r="BX403"/>
      <c r="BY403" t="s">
        <v>6</v>
      </c>
      <c r="BZ403" t="s">
        <v>1197</v>
      </c>
      <c r="CA403"/>
    </row>
    <row r="404" spans="1:79" ht="15" x14ac:dyDescent="0.25">
      <c r="A404">
        <v>24</v>
      </c>
      <c r="B404" t="s">
        <v>1382</v>
      </c>
      <c r="C404" t="s">
        <v>1383</v>
      </c>
      <c r="D404" t="s">
        <v>1186</v>
      </c>
      <c r="E404">
        <v>1</v>
      </c>
      <c r="F404" t="s">
        <v>1187</v>
      </c>
      <c r="G404" t="s">
        <v>1384</v>
      </c>
      <c r="H404" t="s">
        <v>1361</v>
      </c>
      <c r="I404" t="s">
        <v>1385</v>
      </c>
      <c r="J404" t="s">
        <v>1386</v>
      </c>
      <c r="K404" t="s">
        <v>1387</v>
      </c>
      <c r="L404" t="s">
        <v>1193</v>
      </c>
      <c r="M404">
        <v>1.8117355108261111</v>
      </c>
      <c r="N404" t="s">
        <v>6</v>
      </c>
      <c r="O404" t="s">
        <v>5</v>
      </c>
      <c r="P404" t="s">
        <v>5</v>
      </c>
      <c r="Q404" t="s">
        <v>5</v>
      </c>
      <c r="R404" t="s">
        <v>5</v>
      </c>
      <c r="S404" t="s">
        <v>1388</v>
      </c>
      <c r="T404" t="s">
        <v>1389</v>
      </c>
      <c r="U404" t="s">
        <v>5</v>
      </c>
      <c r="V404" t="s">
        <v>50</v>
      </c>
      <c r="W404">
        <v>100000</v>
      </c>
      <c r="X404">
        <v>0</v>
      </c>
      <c r="Y404" t="s">
        <v>5</v>
      </c>
      <c r="Z404"/>
      <c r="AA404"/>
      <c r="AB404">
        <v>0.54715603590011597</v>
      </c>
      <c r="AC404">
        <v>8.4741897881031036E-2</v>
      </c>
      <c r="AD404">
        <v>0</v>
      </c>
      <c r="AE404">
        <v>35</v>
      </c>
      <c r="AF404">
        <v>7</v>
      </c>
      <c r="AG404">
        <v>0</v>
      </c>
      <c r="AH404">
        <v>12</v>
      </c>
      <c r="AI404">
        <v>38</v>
      </c>
      <c r="AJ404">
        <v>42</v>
      </c>
      <c r="AK404">
        <v>0</v>
      </c>
      <c r="AL404">
        <v>0</v>
      </c>
      <c r="AM404">
        <v>2</v>
      </c>
      <c r="AN404">
        <v>0</v>
      </c>
      <c r="AO404">
        <v>138.9869079589844</v>
      </c>
      <c r="AP404"/>
      <c r="AQ404"/>
      <c r="AR404"/>
      <c r="AS404">
        <v>0</v>
      </c>
      <c r="AT404">
        <v>0</v>
      </c>
      <c r="AU404">
        <v>0</v>
      </c>
      <c r="AV404">
        <v>0</v>
      </c>
      <c r="AW404">
        <v>0</v>
      </c>
      <c r="AX404">
        <v>0</v>
      </c>
      <c r="AY404">
        <v>0</v>
      </c>
      <c r="AZ404">
        <v>0</v>
      </c>
      <c r="BA404">
        <v>0</v>
      </c>
      <c r="BB404">
        <v>0</v>
      </c>
      <c r="BC404"/>
      <c r="BD404"/>
      <c r="BE404"/>
      <c r="BF404">
        <v>0</v>
      </c>
      <c r="BG404" t="s">
        <v>1196</v>
      </c>
      <c r="BH404" t="s">
        <v>5</v>
      </c>
      <c r="BI404" t="s">
        <v>1100</v>
      </c>
      <c r="BJ404" t="s">
        <v>1100</v>
      </c>
      <c r="BK404" t="s">
        <v>5</v>
      </c>
      <c r="BL404"/>
      <c r="BM404">
        <v>0</v>
      </c>
      <c r="BN404"/>
      <c r="BO404" t="s">
        <v>5</v>
      </c>
      <c r="BP404"/>
      <c r="BQ404"/>
      <c r="BR404"/>
      <c r="BS404"/>
      <c r="BT404" t="s">
        <v>5</v>
      </c>
      <c r="BU404"/>
      <c r="BV404"/>
      <c r="BW404"/>
      <c r="BX404"/>
      <c r="BY404" t="s">
        <v>6</v>
      </c>
      <c r="BZ404" t="s">
        <v>1197</v>
      </c>
      <c r="CA404"/>
    </row>
    <row r="405" spans="1:79" ht="15" x14ac:dyDescent="0.25">
      <c r="A405">
        <v>25</v>
      </c>
      <c r="B405" t="s">
        <v>1390</v>
      </c>
      <c r="C405" t="s">
        <v>1391</v>
      </c>
      <c r="D405" t="s">
        <v>1186</v>
      </c>
      <c r="E405">
        <v>1</v>
      </c>
      <c r="F405" t="s">
        <v>1187</v>
      </c>
      <c r="G405" t="s">
        <v>1392</v>
      </c>
      <c r="H405" t="s">
        <v>1361</v>
      </c>
      <c r="I405" t="s">
        <v>1393</v>
      </c>
      <c r="J405" t="s">
        <v>1394</v>
      </c>
      <c r="K405" t="s">
        <v>1395</v>
      </c>
      <c r="L405" t="s">
        <v>1193</v>
      </c>
      <c r="M405">
        <v>0.48210343718528748</v>
      </c>
      <c r="N405" t="s">
        <v>5</v>
      </c>
      <c r="O405" t="s">
        <v>5</v>
      </c>
      <c r="P405" t="s">
        <v>5</v>
      </c>
      <c r="Q405" t="s">
        <v>5</v>
      </c>
      <c r="R405" t="s">
        <v>5</v>
      </c>
      <c r="S405" t="s">
        <v>1396</v>
      </c>
      <c r="T405" t="s">
        <v>1397</v>
      </c>
      <c r="U405" t="s">
        <v>5</v>
      </c>
      <c r="V405" t="s">
        <v>50</v>
      </c>
      <c r="W405">
        <v>100000</v>
      </c>
      <c r="X405">
        <v>0</v>
      </c>
      <c r="Y405" t="s">
        <v>5</v>
      </c>
      <c r="Z405"/>
      <c r="AA405"/>
      <c r="AB405">
        <v>0</v>
      </c>
      <c r="AC405">
        <v>0</v>
      </c>
      <c r="AD405">
        <v>0</v>
      </c>
      <c r="AE405">
        <v>0</v>
      </c>
      <c r="AF405">
        <v>0</v>
      </c>
      <c r="AG405">
        <v>0</v>
      </c>
      <c r="AH405">
        <v>0</v>
      </c>
      <c r="AI405">
        <v>0</v>
      </c>
      <c r="AJ405">
        <v>0</v>
      </c>
      <c r="AK405">
        <v>0</v>
      </c>
      <c r="AL405">
        <v>0</v>
      </c>
      <c r="AM405">
        <v>0</v>
      </c>
      <c r="AN405">
        <v>0</v>
      </c>
      <c r="AO405">
        <v>0</v>
      </c>
      <c r="AP405"/>
      <c r="AQ405"/>
      <c r="AR405">
        <v>0</v>
      </c>
      <c r="AS405">
        <v>0</v>
      </c>
      <c r="AT405">
        <v>0</v>
      </c>
      <c r="AU405">
        <v>0</v>
      </c>
      <c r="AV405">
        <v>0</v>
      </c>
      <c r="AW405">
        <v>0</v>
      </c>
      <c r="AX405">
        <v>0</v>
      </c>
      <c r="AY405">
        <v>0</v>
      </c>
      <c r="AZ405">
        <v>0</v>
      </c>
      <c r="BA405">
        <v>0</v>
      </c>
      <c r="BB405">
        <v>0</v>
      </c>
      <c r="BC405"/>
      <c r="BD405"/>
      <c r="BE405"/>
      <c r="BF405">
        <v>0</v>
      </c>
      <c r="BG405" t="s">
        <v>1196</v>
      </c>
      <c r="BH405" t="s">
        <v>5</v>
      </c>
      <c r="BI405" t="s">
        <v>1100</v>
      </c>
      <c r="BJ405" t="s">
        <v>1100</v>
      </c>
      <c r="BK405" t="s">
        <v>5</v>
      </c>
      <c r="BL405"/>
      <c r="BM405">
        <v>0</v>
      </c>
      <c r="BN405"/>
      <c r="BO405" t="s">
        <v>5</v>
      </c>
      <c r="BP405"/>
      <c r="BQ405"/>
      <c r="BR405"/>
      <c r="BS405"/>
      <c r="BT405" t="s">
        <v>5</v>
      </c>
      <c r="BU405"/>
      <c r="BV405"/>
      <c r="BW405"/>
      <c r="BX405"/>
      <c r="BY405" t="s">
        <v>6</v>
      </c>
      <c r="BZ405" t="s">
        <v>1197</v>
      </c>
      <c r="CA405"/>
    </row>
    <row r="406" spans="1:79" ht="15" x14ac:dyDescent="0.25">
      <c r="A406">
        <v>26</v>
      </c>
      <c r="B406" t="s">
        <v>1398</v>
      </c>
      <c r="C406" t="s">
        <v>1399</v>
      </c>
      <c r="D406" t="s">
        <v>1186</v>
      </c>
      <c r="E406">
        <v>1</v>
      </c>
      <c r="F406" t="s">
        <v>1187</v>
      </c>
      <c r="G406" t="s">
        <v>1400</v>
      </c>
      <c r="H406" t="s">
        <v>1401</v>
      </c>
      <c r="I406" t="s">
        <v>1402</v>
      </c>
      <c r="J406" t="s">
        <v>1403</v>
      </c>
      <c r="K406" t="s">
        <v>1404</v>
      </c>
      <c r="L406" t="s">
        <v>1193</v>
      </c>
      <c r="M406">
        <v>1.712174534797668</v>
      </c>
      <c r="N406" t="s">
        <v>6</v>
      </c>
      <c r="O406" t="s">
        <v>5</v>
      </c>
      <c r="P406" t="s">
        <v>5</v>
      </c>
      <c r="Q406" t="s">
        <v>6</v>
      </c>
      <c r="R406" t="s">
        <v>5</v>
      </c>
      <c r="S406" t="s">
        <v>1405</v>
      </c>
      <c r="T406" t="s">
        <v>1406</v>
      </c>
      <c r="U406" t="s">
        <v>5</v>
      </c>
      <c r="V406" t="s">
        <v>50</v>
      </c>
      <c r="W406">
        <v>100000</v>
      </c>
      <c r="X406">
        <v>0</v>
      </c>
      <c r="Y406" t="s">
        <v>5</v>
      </c>
      <c r="Z406"/>
      <c r="AA406"/>
      <c r="AB406">
        <v>1.470210030674934E-2</v>
      </c>
      <c r="AC406">
        <v>4.3485201895236969E-3</v>
      </c>
      <c r="AD406">
        <v>0</v>
      </c>
      <c r="AE406">
        <v>0</v>
      </c>
      <c r="AF406">
        <v>0</v>
      </c>
      <c r="AG406">
        <v>0</v>
      </c>
      <c r="AH406">
        <v>0</v>
      </c>
      <c r="AI406">
        <v>0</v>
      </c>
      <c r="AJ406">
        <v>0</v>
      </c>
      <c r="AK406">
        <v>0</v>
      </c>
      <c r="AL406">
        <v>0</v>
      </c>
      <c r="AM406">
        <v>0</v>
      </c>
      <c r="AN406">
        <v>0</v>
      </c>
      <c r="AO406">
        <v>0</v>
      </c>
      <c r="AP406"/>
      <c r="AQ406"/>
      <c r="AR406"/>
      <c r="AS406">
        <v>0</v>
      </c>
      <c r="AT406">
        <v>0</v>
      </c>
      <c r="AU406">
        <v>0</v>
      </c>
      <c r="AV406">
        <v>0</v>
      </c>
      <c r="AW406">
        <v>0</v>
      </c>
      <c r="AX406">
        <v>0</v>
      </c>
      <c r="AY406">
        <v>0</v>
      </c>
      <c r="AZ406">
        <v>0</v>
      </c>
      <c r="BA406">
        <v>0</v>
      </c>
      <c r="BB406">
        <v>0</v>
      </c>
      <c r="BC406"/>
      <c r="BD406"/>
      <c r="BE406"/>
      <c r="BF406">
        <v>0</v>
      </c>
      <c r="BG406" t="s">
        <v>1196</v>
      </c>
      <c r="BH406" t="s">
        <v>5</v>
      </c>
      <c r="BI406" t="s">
        <v>1100</v>
      </c>
      <c r="BJ406" t="s">
        <v>1100</v>
      </c>
      <c r="BK406" t="s">
        <v>5</v>
      </c>
      <c r="BL406"/>
      <c r="BM406">
        <v>0</v>
      </c>
      <c r="BN406"/>
      <c r="BO406" t="s">
        <v>5</v>
      </c>
      <c r="BP406"/>
      <c r="BQ406"/>
      <c r="BR406"/>
      <c r="BS406"/>
      <c r="BT406" t="s">
        <v>5</v>
      </c>
      <c r="BU406"/>
      <c r="BV406"/>
      <c r="BW406"/>
      <c r="BX406"/>
      <c r="BY406" t="s">
        <v>6</v>
      </c>
      <c r="BZ406" t="s">
        <v>1197</v>
      </c>
      <c r="CA406"/>
    </row>
    <row r="407" spans="1:79" ht="15" x14ac:dyDescent="0.25">
      <c r="A407">
        <v>27</v>
      </c>
      <c r="B407" t="s">
        <v>1407</v>
      </c>
      <c r="C407" t="s">
        <v>1408</v>
      </c>
      <c r="D407" t="s">
        <v>1186</v>
      </c>
      <c r="E407">
        <v>1</v>
      </c>
      <c r="F407" t="s">
        <v>1187</v>
      </c>
      <c r="G407" t="s">
        <v>1409</v>
      </c>
      <c r="H407" t="s">
        <v>1410</v>
      </c>
      <c r="I407" t="s">
        <v>1411</v>
      </c>
      <c r="J407" t="s">
        <v>1412</v>
      </c>
      <c r="K407" t="s">
        <v>1413</v>
      </c>
      <c r="L407" t="s">
        <v>1193</v>
      </c>
      <c r="M407">
        <v>1.386343717575073</v>
      </c>
      <c r="N407" t="s">
        <v>6</v>
      </c>
      <c r="O407" t="s">
        <v>5</v>
      </c>
      <c r="P407" t="s">
        <v>5</v>
      </c>
      <c r="Q407" t="s">
        <v>5</v>
      </c>
      <c r="R407" t="s">
        <v>5</v>
      </c>
      <c r="S407" t="s">
        <v>1414</v>
      </c>
      <c r="T407" t="s">
        <v>1415</v>
      </c>
      <c r="U407" t="s">
        <v>5</v>
      </c>
      <c r="V407" t="s">
        <v>50</v>
      </c>
      <c r="W407">
        <v>100000</v>
      </c>
      <c r="X407">
        <v>0</v>
      </c>
      <c r="Y407" t="s">
        <v>5</v>
      </c>
      <c r="Z407"/>
      <c r="AA407"/>
      <c r="AB407">
        <v>0.114636592566967</v>
      </c>
      <c r="AC407">
        <v>1.8926480785012249E-2</v>
      </c>
      <c r="AD407">
        <v>0</v>
      </c>
      <c r="AE407">
        <v>8</v>
      </c>
      <c r="AF407">
        <v>7</v>
      </c>
      <c r="AG407">
        <v>0</v>
      </c>
      <c r="AH407">
        <v>8</v>
      </c>
      <c r="AI407">
        <v>10</v>
      </c>
      <c r="AJ407">
        <v>12</v>
      </c>
      <c r="AK407">
        <v>0</v>
      </c>
      <c r="AL407">
        <v>0</v>
      </c>
      <c r="AM407">
        <v>1</v>
      </c>
      <c r="AN407">
        <v>0</v>
      </c>
      <c r="AO407">
        <v>0.57105487585067749</v>
      </c>
      <c r="AP407"/>
      <c r="AQ407"/>
      <c r="AR407"/>
      <c r="AS407">
        <v>0</v>
      </c>
      <c r="AT407">
        <v>0</v>
      </c>
      <c r="AU407">
        <v>0</v>
      </c>
      <c r="AV407">
        <v>0</v>
      </c>
      <c r="AW407">
        <v>0</v>
      </c>
      <c r="AX407">
        <v>0</v>
      </c>
      <c r="AY407">
        <v>0</v>
      </c>
      <c r="AZ407">
        <v>0</v>
      </c>
      <c r="BA407">
        <v>0</v>
      </c>
      <c r="BB407">
        <v>0</v>
      </c>
      <c r="BC407"/>
      <c r="BD407"/>
      <c r="BE407"/>
      <c r="BF407">
        <v>0</v>
      </c>
      <c r="BG407" t="s">
        <v>1196</v>
      </c>
      <c r="BH407" t="s">
        <v>5</v>
      </c>
      <c r="BI407" t="s">
        <v>1100</v>
      </c>
      <c r="BJ407" t="s">
        <v>1100</v>
      </c>
      <c r="BK407" t="s">
        <v>5</v>
      </c>
      <c r="BL407"/>
      <c r="BM407">
        <v>0</v>
      </c>
      <c r="BN407"/>
      <c r="BO407" t="s">
        <v>5</v>
      </c>
      <c r="BP407"/>
      <c r="BQ407"/>
      <c r="BR407"/>
      <c r="BS407"/>
      <c r="BT407" t="s">
        <v>5</v>
      </c>
      <c r="BU407"/>
      <c r="BV407"/>
      <c r="BW407"/>
      <c r="BX407"/>
      <c r="BY407" t="s">
        <v>6</v>
      </c>
      <c r="BZ407" t="s">
        <v>1197</v>
      </c>
      <c r="CA407"/>
    </row>
    <row r="408" spans="1:79" ht="15" x14ac:dyDescent="0.25">
      <c r="A408">
        <v>28</v>
      </c>
      <c r="B408" t="s">
        <v>1416</v>
      </c>
      <c r="C408" t="s">
        <v>1417</v>
      </c>
      <c r="D408" t="s">
        <v>1186</v>
      </c>
      <c r="E408">
        <v>1</v>
      </c>
      <c r="F408" t="s">
        <v>1187</v>
      </c>
      <c r="G408" t="s">
        <v>1418</v>
      </c>
      <c r="H408" t="s">
        <v>1419</v>
      </c>
      <c r="I408" t="s">
        <v>1420</v>
      </c>
      <c r="J408"/>
      <c r="K408"/>
      <c r="L408" t="s">
        <v>1193</v>
      </c>
      <c r="M408">
        <v>899.66888427734375</v>
      </c>
      <c r="N408" t="s">
        <v>6</v>
      </c>
      <c r="O408" t="s">
        <v>5</v>
      </c>
      <c r="P408" t="s">
        <v>5</v>
      </c>
      <c r="Q408" t="s">
        <v>6</v>
      </c>
      <c r="R408" t="s">
        <v>5</v>
      </c>
      <c r="S408" t="s">
        <v>1421</v>
      </c>
      <c r="T408" t="s">
        <v>1422</v>
      </c>
      <c r="U408" t="s">
        <v>5</v>
      </c>
      <c r="V408" t="s">
        <v>50</v>
      </c>
      <c r="W408">
        <v>100000</v>
      </c>
      <c r="X408">
        <v>0</v>
      </c>
      <c r="Y408" t="s">
        <v>5</v>
      </c>
      <c r="Z408"/>
      <c r="AA408"/>
      <c r="AB408">
        <v>122.02235412597661</v>
      </c>
      <c r="AC408">
        <v>19.331666946411129</v>
      </c>
      <c r="AD408">
        <v>1.212299976032227E-4</v>
      </c>
      <c r="AE408">
        <v>7</v>
      </c>
      <c r="AF408">
        <v>12</v>
      </c>
      <c r="AG408">
        <v>1</v>
      </c>
      <c r="AH408">
        <v>0</v>
      </c>
      <c r="AI408">
        <v>3</v>
      </c>
      <c r="AJ408">
        <v>3</v>
      </c>
      <c r="AK408">
        <v>0</v>
      </c>
      <c r="AL408">
        <v>5</v>
      </c>
      <c r="AM408">
        <v>33</v>
      </c>
      <c r="AN408">
        <v>5</v>
      </c>
      <c r="AO408">
        <v>71380.671875</v>
      </c>
      <c r="AP408"/>
      <c r="AQ408"/>
      <c r="AR408"/>
      <c r="AS408">
        <v>0</v>
      </c>
      <c r="AT408">
        <v>0</v>
      </c>
      <c r="AU408">
        <v>0</v>
      </c>
      <c r="AV408">
        <v>0</v>
      </c>
      <c r="AW408">
        <v>0</v>
      </c>
      <c r="AX408">
        <v>0</v>
      </c>
      <c r="AY408">
        <v>0</v>
      </c>
      <c r="AZ408">
        <v>0</v>
      </c>
      <c r="BA408">
        <v>0</v>
      </c>
      <c r="BB408">
        <v>0</v>
      </c>
      <c r="BC408"/>
      <c r="BD408"/>
      <c r="BE408"/>
      <c r="BF408">
        <v>0</v>
      </c>
      <c r="BG408" t="s">
        <v>1196</v>
      </c>
      <c r="BH408" t="s">
        <v>5</v>
      </c>
      <c r="BI408" t="s">
        <v>1100</v>
      </c>
      <c r="BJ408" t="s">
        <v>1100</v>
      </c>
      <c r="BK408" t="s">
        <v>5</v>
      </c>
      <c r="BL408"/>
      <c r="BM408">
        <v>0</v>
      </c>
      <c r="BN408"/>
      <c r="BO408" t="s">
        <v>5</v>
      </c>
      <c r="BP408"/>
      <c r="BQ408"/>
      <c r="BR408"/>
      <c r="BS408"/>
      <c r="BT408" t="s">
        <v>5</v>
      </c>
      <c r="BU408"/>
      <c r="BV408"/>
      <c r="BW408"/>
      <c r="BX408"/>
      <c r="BY408" t="s">
        <v>6</v>
      </c>
      <c r="BZ408" t="s">
        <v>1197</v>
      </c>
      <c r="CA408"/>
    </row>
    <row r="409" spans="1:79" ht="15" x14ac:dyDescent="0.25">
      <c r="A409">
        <v>29</v>
      </c>
      <c r="B409" t="s">
        <v>1423</v>
      </c>
      <c r="C409" t="s">
        <v>1424</v>
      </c>
      <c r="D409" t="s">
        <v>1186</v>
      </c>
      <c r="E409">
        <v>1</v>
      </c>
      <c r="F409" t="s">
        <v>1187</v>
      </c>
      <c r="G409" t="s">
        <v>1335</v>
      </c>
      <c r="H409" t="s">
        <v>1425</v>
      </c>
      <c r="I409" t="s">
        <v>1426</v>
      </c>
      <c r="J409"/>
      <c r="K409"/>
      <c r="L409" t="s">
        <v>1193</v>
      </c>
      <c r="M409">
        <v>695.55181884765625</v>
      </c>
      <c r="N409" t="s">
        <v>6</v>
      </c>
      <c r="O409" t="s">
        <v>5</v>
      </c>
      <c r="P409" t="s">
        <v>5</v>
      </c>
      <c r="Q409" t="s">
        <v>6</v>
      </c>
      <c r="R409" t="s">
        <v>5</v>
      </c>
      <c r="S409" t="s">
        <v>1427</v>
      </c>
      <c r="T409" t="s">
        <v>1428</v>
      </c>
      <c r="U409" t="s">
        <v>5</v>
      </c>
      <c r="V409" t="s">
        <v>50</v>
      </c>
      <c r="W409">
        <v>100000</v>
      </c>
      <c r="X409">
        <v>0</v>
      </c>
      <c r="Y409" t="s">
        <v>5</v>
      </c>
      <c r="Z409"/>
      <c r="AA409"/>
      <c r="AB409">
        <v>97.320205688476563</v>
      </c>
      <c r="AC409">
        <v>19.063877105712891</v>
      </c>
      <c r="AD409">
        <v>9.4989998615346849E-5</v>
      </c>
      <c r="AE409">
        <v>43</v>
      </c>
      <c r="AF409">
        <v>34</v>
      </c>
      <c r="AG409">
        <v>3</v>
      </c>
      <c r="AH409">
        <v>64</v>
      </c>
      <c r="AI409">
        <v>133</v>
      </c>
      <c r="AJ409">
        <v>157</v>
      </c>
      <c r="AK409">
        <v>0</v>
      </c>
      <c r="AL409">
        <v>6</v>
      </c>
      <c r="AM409">
        <v>54</v>
      </c>
      <c r="AN409">
        <v>6</v>
      </c>
      <c r="AO409">
        <v>59006.796875</v>
      </c>
      <c r="AP409"/>
      <c r="AQ409"/>
      <c r="AR409"/>
      <c r="AS409">
        <v>0</v>
      </c>
      <c r="AT409">
        <v>0</v>
      </c>
      <c r="AU409">
        <v>0</v>
      </c>
      <c r="AV409">
        <v>0</v>
      </c>
      <c r="AW409">
        <v>0</v>
      </c>
      <c r="AX409">
        <v>0</v>
      </c>
      <c r="AY409">
        <v>0</v>
      </c>
      <c r="AZ409">
        <v>0</v>
      </c>
      <c r="BA409">
        <v>0</v>
      </c>
      <c r="BB409">
        <v>0</v>
      </c>
      <c r="BC409"/>
      <c r="BD409"/>
      <c r="BE409"/>
      <c r="BF409">
        <v>0</v>
      </c>
      <c r="BG409" t="s">
        <v>1196</v>
      </c>
      <c r="BH409" t="s">
        <v>5</v>
      </c>
      <c r="BI409" t="s">
        <v>1100</v>
      </c>
      <c r="BJ409" t="s">
        <v>1100</v>
      </c>
      <c r="BK409" t="s">
        <v>5</v>
      </c>
      <c r="BL409"/>
      <c r="BM409">
        <v>0</v>
      </c>
      <c r="BN409"/>
      <c r="BO409" t="s">
        <v>5</v>
      </c>
      <c r="BP409"/>
      <c r="BQ409"/>
      <c r="BR409"/>
      <c r="BS409"/>
      <c r="BT409" t="s">
        <v>5</v>
      </c>
      <c r="BU409"/>
      <c r="BV409"/>
      <c r="BW409"/>
      <c r="BX409"/>
      <c r="BY409" t="s">
        <v>6</v>
      </c>
      <c r="BZ409" t="s">
        <v>1197</v>
      </c>
      <c r="CA409"/>
    </row>
    <row r="410" spans="1:79" ht="15" x14ac:dyDescent="0.25">
      <c r="A410">
        <v>30</v>
      </c>
      <c r="B410" t="s">
        <v>1429</v>
      </c>
      <c r="C410" t="s">
        <v>1430</v>
      </c>
      <c r="D410" t="s">
        <v>1186</v>
      </c>
      <c r="E410">
        <v>1</v>
      </c>
      <c r="F410" t="s">
        <v>1187</v>
      </c>
      <c r="G410" t="s">
        <v>1431</v>
      </c>
      <c r="H410" t="s">
        <v>1432</v>
      </c>
      <c r="I410" t="s">
        <v>1433</v>
      </c>
      <c r="J410" t="s">
        <v>1434</v>
      </c>
      <c r="K410" t="s">
        <v>1435</v>
      </c>
      <c r="L410" t="s">
        <v>1193</v>
      </c>
      <c r="M410">
        <v>420.97097778320313</v>
      </c>
      <c r="N410" t="s">
        <v>6</v>
      </c>
      <c r="O410" t="s">
        <v>5</v>
      </c>
      <c r="P410" t="s">
        <v>5</v>
      </c>
      <c r="Q410" t="s">
        <v>6</v>
      </c>
      <c r="R410" t="s">
        <v>5</v>
      </c>
      <c r="S410" t="s">
        <v>1436</v>
      </c>
      <c r="T410" t="s">
        <v>1437</v>
      </c>
      <c r="U410" t="s">
        <v>5</v>
      </c>
      <c r="V410" t="s">
        <v>50</v>
      </c>
      <c r="W410">
        <v>100000</v>
      </c>
      <c r="X410">
        <v>0</v>
      </c>
      <c r="Y410" t="s">
        <v>5</v>
      </c>
      <c r="Z410"/>
      <c r="AA410"/>
      <c r="AB410">
        <v>70.627120971679688</v>
      </c>
      <c r="AC410">
        <v>12.98460006713867</v>
      </c>
      <c r="AD410">
        <v>0</v>
      </c>
      <c r="AE410">
        <v>7</v>
      </c>
      <c r="AF410">
        <v>2</v>
      </c>
      <c r="AG410">
        <v>0</v>
      </c>
      <c r="AH410">
        <v>1</v>
      </c>
      <c r="AI410">
        <v>3</v>
      </c>
      <c r="AJ410">
        <v>3</v>
      </c>
      <c r="AK410">
        <v>0</v>
      </c>
      <c r="AL410">
        <v>0</v>
      </c>
      <c r="AM410">
        <v>5</v>
      </c>
      <c r="AN410">
        <v>0</v>
      </c>
      <c r="AO410">
        <v>42190.99609375</v>
      </c>
      <c r="AP410"/>
      <c r="AQ410"/>
      <c r="AR410"/>
      <c r="AS410">
        <v>0</v>
      </c>
      <c r="AT410">
        <v>0</v>
      </c>
      <c r="AU410">
        <v>0</v>
      </c>
      <c r="AV410">
        <v>0</v>
      </c>
      <c r="AW410">
        <v>0</v>
      </c>
      <c r="AX410">
        <v>0</v>
      </c>
      <c r="AY410">
        <v>0</v>
      </c>
      <c r="AZ410">
        <v>0</v>
      </c>
      <c r="BA410">
        <v>0</v>
      </c>
      <c r="BB410">
        <v>0</v>
      </c>
      <c r="BC410"/>
      <c r="BD410"/>
      <c r="BE410"/>
      <c r="BF410">
        <v>0</v>
      </c>
      <c r="BG410" t="s">
        <v>1196</v>
      </c>
      <c r="BH410" t="s">
        <v>5</v>
      </c>
      <c r="BI410" t="s">
        <v>1100</v>
      </c>
      <c r="BJ410" t="s">
        <v>1100</v>
      </c>
      <c r="BK410" t="s">
        <v>5</v>
      </c>
      <c r="BL410"/>
      <c r="BM410">
        <v>0</v>
      </c>
      <c r="BN410"/>
      <c r="BO410" t="s">
        <v>5</v>
      </c>
      <c r="BP410"/>
      <c r="BQ410"/>
      <c r="BR410"/>
      <c r="BS410"/>
      <c r="BT410" t="s">
        <v>5</v>
      </c>
      <c r="BU410"/>
      <c r="BV410"/>
      <c r="BW410"/>
      <c r="BX410"/>
      <c r="BY410" t="s">
        <v>6</v>
      </c>
      <c r="BZ410" t="s">
        <v>1197</v>
      </c>
      <c r="CA410"/>
    </row>
    <row r="411" spans="1:79" ht="15" x14ac:dyDescent="0.25">
      <c r="A411">
        <v>31</v>
      </c>
      <c r="B411" t="s">
        <v>1438</v>
      </c>
      <c r="C411" t="s">
        <v>1439</v>
      </c>
      <c r="D411" t="s">
        <v>1186</v>
      </c>
      <c r="E411">
        <v>1</v>
      </c>
      <c r="F411" t="s">
        <v>1187</v>
      </c>
      <c r="G411" t="s">
        <v>1392</v>
      </c>
      <c r="H411" t="s">
        <v>1440</v>
      </c>
      <c r="I411" t="s">
        <v>1441</v>
      </c>
      <c r="J411"/>
      <c r="K411"/>
      <c r="L411" t="s">
        <v>1193</v>
      </c>
      <c r="M411">
        <v>925.150146484375</v>
      </c>
      <c r="N411" t="s">
        <v>6</v>
      </c>
      <c r="O411" t="s">
        <v>5</v>
      </c>
      <c r="P411" t="s">
        <v>5</v>
      </c>
      <c r="Q411" t="s">
        <v>6</v>
      </c>
      <c r="R411" t="s">
        <v>5</v>
      </c>
      <c r="S411" t="s">
        <v>1442</v>
      </c>
      <c r="T411" t="s">
        <v>1443</v>
      </c>
      <c r="U411" t="s">
        <v>5</v>
      </c>
      <c r="V411" t="s">
        <v>50</v>
      </c>
      <c r="W411">
        <v>100000</v>
      </c>
      <c r="X411">
        <v>0</v>
      </c>
      <c r="Y411" t="s">
        <v>5</v>
      </c>
      <c r="Z411"/>
      <c r="AA411"/>
      <c r="AB411">
        <v>85.958076477050781</v>
      </c>
      <c r="AC411">
        <v>19.44636344909668</v>
      </c>
      <c r="AD411">
        <v>2.3550000332761561E-4</v>
      </c>
      <c r="AE411">
        <v>87</v>
      </c>
      <c r="AF411">
        <v>43</v>
      </c>
      <c r="AG411">
        <v>43</v>
      </c>
      <c r="AH411">
        <v>190</v>
      </c>
      <c r="AI411">
        <v>102</v>
      </c>
      <c r="AJ411">
        <v>270</v>
      </c>
      <c r="AK411">
        <v>4</v>
      </c>
      <c r="AL411">
        <v>10</v>
      </c>
      <c r="AM411">
        <v>36</v>
      </c>
      <c r="AN411">
        <v>12</v>
      </c>
      <c r="AO411">
        <v>43317.89453125</v>
      </c>
      <c r="AP411"/>
      <c r="AQ411"/>
      <c r="AR411"/>
      <c r="AS411">
        <v>0</v>
      </c>
      <c r="AT411">
        <v>0</v>
      </c>
      <c r="AU411">
        <v>0</v>
      </c>
      <c r="AV411">
        <v>0</v>
      </c>
      <c r="AW411">
        <v>0</v>
      </c>
      <c r="AX411">
        <v>0</v>
      </c>
      <c r="AY411">
        <v>0</v>
      </c>
      <c r="AZ411">
        <v>0</v>
      </c>
      <c r="BA411">
        <v>0</v>
      </c>
      <c r="BB411">
        <v>0</v>
      </c>
      <c r="BC411"/>
      <c r="BD411"/>
      <c r="BE411"/>
      <c r="BF411">
        <v>0</v>
      </c>
      <c r="BG411" t="s">
        <v>1196</v>
      </c>
      <c r="BH411" t="s">
        <v>5</v>
      </c>
      <c r="BI411" t="s">
        <v>1100</v>
      </c>
      <c r="BJ411" t="s">
        <v>1100</v>
      </c>
      <c r="BK411" t="s">
        <v>5</v>
      </c>
      <c r="BL411"/>
      <c r="BM411">
        <v>0</v>
      </c>
      <c r="BN411"/>
      <c r="BO411" t="s">
        <v>5</v>
      </c>
      <c r="BP411"/>
      <c r="BQ411"/>
      <c r="BR411"/>
      <c r="BS411"/>
      <c r="BT411" t="s">
        <v>5</v>
      </c>
      <c r="BU411"/>
      <c r="BV411"/>
      <c r="BW411"/>
      <c r="BX411"/>
      <c r="BY411" t="s">
        <v>6</v>
      </c>
      <c r="BZ411" t="s">
        <v>1197</v>
      </c>
      <c r="CA411"/>
    </row>
    <row r="412" spans="1:79" ht="15" x14ac:dyDescent="0.25">
      <c r="A412">
        <v>32</v>
      </c>
      <c r="B412" t="s">
        <v>1444</v>
      </c>
      <c r="C412" t="s">
        <v>1445</v>
      </c>
      <c r="D412" t="s">
        <v>1186</v>
      </c>
      <c r="E412">
        <v>1</v>
      </c>
      <c r="F412" t="s">
        <v>1187</v>
      </c>
      <c r="G412" t="s">
        <v>1446</v>
      </c>
      <c r="H412" t="s">
        <v>1447</v>
      </c>
      <c r="I412" t="s">
        <v>1448</v>
      </c>
      <c r="J412"/>
      <c r="K412"/>
      <c r="L412" t="s">
        <v>1193</v>
      </c>
      <c r="M412">
        <v>913.98382568359375</v>
      </c>
      <c r="N412" t="s">
        <v>6</v>
      </c>
      <c r="O412" t="s">
        <v>5</v>
      </c>
      <c r="P412" t="s">
        <v>5</v>
      </c>
      <c r="Q412" t="s">
        <v>6</v>
      </c>
      <c r="R412" t="s">
        <v>5</v>
      </c>
      <c r="S412" t="s">
        <v>1449</v>
      </c>
      <c r="T412" t="s">
        <v>1450</v>
      </c>
      <c r="U412" t="s">
        <v>5</v>
      </c>
      <c r="V412" t="s">
        <v>50</v>
      </c>
      <c r="W412">
        <v>100000</v>
      </c>
      <c r="X412">
        <v>0</v>
      </c>
      <c r="Y412" t="s">
        <v>5</v>
      </c>
      <c r="Z412"/>
      <c r="AA412"/>
      <c r="AB412">
        <v>136.2757568359375</v>
      </c>
      <c r="AC412">
        <v>23.439361572265621</v>
      </c>
      <c r="AD412">
        <v>1.8663999799173331E-4</v>
      </c>
      <c r="AE412">
        <v>101</v>
      </c>
      <c r="AF412">
        <v>58</v>
      </c>
      <c r="AG412">
        <v>0</v>
      </c>
      <c r="AH412">
        <v>76</v>
      </c>
      <c r="AI412">
        <v>29</v>
      </c>
      <c r="AJ412">
        <v>100</v>
      </c>
      <c r="AK412">
        <v>0</v>
      </c>
      <c r="AL412">
        <v>6</v>
      </c>
      <c r="AM412">
        <v>30</v>
      </c>
      <c r="AN412">
        <v>6</v>
      </c>
      <c r="AO412">
        <v>77405.3203125</v>
      </c>
      <c r="AP412"/>
      <c r="AQ412"/>
      <c r="AR412"/>
      <c r="AS412">
        <v>0</v>
      </c>
      <c r="AT412">
        <v>0</v>
      </c>
      <c r="AU412">
        <v>0</v>
      </c>
      <c r="AV412">
        <v>0</v>
      </c>
      <c r="AW412">
        <v>0</v>
      </c>
      <c r="AX412">
        <v>0</v>
      </c>
      <c r="AY412">
        <v>0</v>
      </c>
      <c r="AZ412">
        <v>0</v>
      </c>
      <c r="BA412">
        <v>0</v>
      </c>
      <c r="BB412">
        <v>0</v>
      </c>
      <c r="BC412"/>
      <c r="BD412"/>
      <c r="BE412"/>
      <c r="BF412">
        <v>0</v>
      </c>
      <c r="BG412" t="s">
        <v>1196</v>
      </c>
      <c r="BH412" t="s">
        <v>5</v>
      </c>
      <c r="BI412" t="s">
        <v>1100</v>
      </c>
      <c r="BJ412" t="s">
        <v>1100</v>
      </c>
      <c r="BK412" t="s">
        <v>5</v>
      </c>
      <c r="BL412"/>
      <c r="BM412">
        <v>0</v>
      </c>
      <c r="BN412"/>
      <c r="BO412" t="s">
        <v>5</v>
      </c>
      <c r="BP412"/>
      <c r="BQ412"/>
      <c r="BR412"/>
      <c r="BS412"/>
      <c r="BT412" t="s">
        <v>5</v>
      </c>
      <c r="BU412"/>
      <c r="BV412"/>
      <c r="BW412"/>
      <c r="BX412"/>
      <c r="BY412" t="s">
        <v>6</v>
      </c>
      <c r="BZ412" t="s">
        <v>1197</v>
      </c>
      <c r="CA412"/>
    </row>
    <row r="413" spans="1:79" ht="15" x14ac:dyDescent="0.25">
      <c r="A413">
        <v>33</v>
      </c>
      <c r="B413" t="s">
        <v>1451</v>
      </c>
      <c r="C413" t="s">
        <v>1452</v>
      </c>
      <c r="D413" t="s">
        <v>1186</v>
      </c>
      <c r="E413">
        <v>1</v>
      </c>
      <c r="F413" t="s">
        <v>1187</v>
      </c>
      <c r="G413" t="s">
        <v>1384</v>
      </c>
      <c r="H413" t="s">
        <v>1453</v>
      </c>
      <c r="I413" t="s">
        <v>1454</v>
      </c>
      <c r="J413"/>
      <c r="K413"/>
      <c r="L413" t="s">
        <v>1193</v>
      </c>
      <c r="M413">
        <v>925.4359130859375</v>
      </c>
      <c r="N413" t="s">
        <v>6</v>
      </c>
      <c r="O413" t="s">
        <v>5</v>
      </c>
      <c r="P413" t="s">
        <v>5</v>
      </c>
      <c r="Q413" t="s">
        <v>6</v>
      </c>
      <c r="R413" t="s">
        <v>5</v>
      </c>
      <c r="S413" t="s">
        <v>1455</v>
      </c>
      <c r="T413" t="s">
        <v>1456</v>
      </c>
      <c r="U413" t="s">
        <v>5</v>
      </c>
      <c r="V413" t="s">
        <v>50</v>
      </c>
      <c r="W413">
        <v>100000</v>
      </c>
      <c r="X413">
        <v>0</v>
      </c>
      <c r="Y413" t="s">
        <v>5</v>
      </c>
      <c r="Z413"/>
      <c r="AA413"/>
      <c r="AB413">
        <v>150.52665710449219</v>
      </c>
      <c r="AC413">
        <v>21.834505081176761</v>
      </c>
      <c r="AD413">
        <v>0</v>
      </c>
      <c r="AE413">
        <v>90</v>
      </c>
      <c r="AF413">
        <v>23</v>
      </c>
      <c r="AG413">
        <v>1</v>
      </c>
      <c r="AH413">
        <v>15</v>
      </c>
      <c r="AI413">
        <v>55</v>
      </c>
      <c r="AJ413">
        <v>60</v>
      </c>
      <c r="AK413">
        <v>2</v>
      </c>
      <c r="AL413">
        <v>5</v>
      </c>
      <c r="AM413">
        <v>21</v>
      </c>
      <c r="AN413">
        <v>5</v>
      </c>
      <c r="AO413">
        <v>91030.6015625</v>
      </c>
      <c r="AP413"/>
      <c r="AQ413"/>
      <c r="AR413"/>
      <c r="AS413">
        <v>0</v>
      </c>
      <c r="AT413">
        <v>0</v>
      </c>
      <c r="AU413">
        <v>0</v>
      </c>
      <c r="AV413">
        <v>0</v>
      </c>
      <c r="AW413">
        <v>0</v>
      </c>
      <c r="AX413">
        <v>0</v>
      </c>
      <c r="AY413">
        <v>0</v>
      </c>
      <c r="AZ413">
        <v>0</v>
      </c>
      <c r="BA413">
        <v>0</v>
      </c>
      <c r="BB413">
        <v>0</v>
      </c>
      <c r="BC413"/>
      <c r="BD413"/>
      <c r="BE413"/>
      <c r="BF413">
        <v>0</v>
      </c>
      <c r="BG413" t="s">
        <v>1196</v>
      </c>
      <c r="BH413" t="s">
        <v>5</v>
      </c>
      <c r="BI413" t="s">
        <v>1100</v>
      </c>
      <c r="BJ413" t="s">
        <v>1100</v>
      </c>
      <c r="BK413" t="s">
        <v>5</v>
      </c>
      <c r="BL413"/>
      <c r="BM413">
        <v>0</v>
      </c>
      <c r="BN413"/>
      <c r="BO413" t="s">
        <v>5</v>
      </c>
      <c r="BP413"/>
      <c r="BQ413"/>
      <c r="BR413"/>
      <c r="BS413"/>
      <c r="BT413" t="s">
        <v>5</v>
      </c>
      <c r="BU413"/>
      <c r="BV413"/>
      <c r="BW413"/>
      <c r="BX413"/>
      <c r="BY413" t="s">
        <v>6</v>
      </c>
      <c r="BZ413" t="s">
        <v>1197</v>
      </c>
      <c r="CA413"/>
    </row>
    <row r="414" spans="1:79" ht="15" x14ac:dyDescent="0.25">
      <c r="A414">
        <v>34</v>
      </c>
      <c r="B414" t="s">
        <v>1457</v>
      </c>
      <c r="C414" t="s">
        <v>1458</v>
      </c>
      <c r="D414" t="s">
        <v>1186</v>
      </c>
      <c r="E414">
        <v>1</v>
      </c>
      <c r="F414" t="s">
        <v>1187</v>
      </c>
      <c r="G414" t="s">
        <v>1360</v>
      </c>
      <c r="H414" t="s">
        <v>1459</v>
      </c>
      <c r="I414" t="s">
        <v>1460</v>
      </c>
      <c r="J414"/>
      <c r="K414"/>
      <c r="L414" t="s">
        <v>1193</v>
      </c>
      <c r="M414">
        <v>896.88250732421875</v>
      </c>
      <c r="N414" t="s">
        <v>6</v>
      </c>
      <c r="O414" t="s">
        <v>5</v>
      </c>
      <c r="P414" t="s">
        <v>5</v>
      </c>
      <c r="Q414" t="s">
        <v>6</v>
      </c>
      <c r="R414" t="s">
        <v>5</v>
      </c>
      <c r="S414" t="s">
        <v>1461</v>
      </c>
      <c r="T414" t="s">
        <v>1462</v>
      </c>
      <c r="U414" t="s">
        <v>5</v>
      </c>
      <c r="V414" t="s">
        <v>50</v>
      </c>
      <c r="W414">
        <v>100000</v>
      </c>
      <c r="X414">
        <v>0</v>
      </c>
      <c r="Y414" t="s">
        <v>5</v>
      </c>
      <c r="Z414"/>
      <c r="AA414"/>
      <c r="AB414">
        <v>121.4443283081055</v>
      </c>
      <c r="AC414">
        <v>27.928096771240231</v>
      </c>
      <c r="AD414">
        <v>0</v>
      </c>
      <c r="AE414">
        <v>428</v>
      </c>
      <c r="AF414">
        <v>229</v>
      </c>
      <c r="AG414">
        <v>0</v>
      </c>
      <c r="AH414">
        <v>552</v>
      </c>
      <c r="AI414">
        <v>587</v>
      </c>
      <c r="AJ414">
        <v>925</v>
      </c>
      <c r="AK414">
        <v>2</v>
      </c>
      <c r="AL414">
        <v>10</v>
      </c>
      <c r="AM414">
        <v>30</v>
      </c>
      <c r="AN414">
        <v>10</v>
      </c>
      <c r="AO414">
        <v>70011.9921875</v>
      </c>
      <c r="AP414"/>
      <c r="AQ414"/>
      <c r="AR414"/>
      <c r="AS414">
        <v>0</v>
      </c>
      <c r="AT414">
        <v>0</v>
      </c>
      <c r="AU414">
        <v>0</v>
      </c>
      <c r="AV414">
        <v>0</v>
      </c>
      <c r="AW414">
        <v>0</v>
      </c>
      <c r="AX414">
        <v>0</v>
      </c>
      <c r="AY414">
        <v>0</v>
      </c>
      <c r="AZ414">
        <v>0</v>
      </c>
      <c r="BA414">
        <v>0</v>
      </c>
      <c r="BB414">
        <v>0</v>
      </c>
      <c r="BC414"/>
      <c r="BD414"/>
      <c r="BE414"/>
      <c r="BF414">
        <v>0</v>
      </c>
      <c r="BG414" t="s">
        <v>1196</v>
      </c>
      <c r="BH414" t="s">
        <v>5</v>
      </c>
      <c r="BI414" t="s">
        <v>1100</v>
      </c>
      <c r="BJ414" t="s">
        <v>1100</v>
      </c>
      <c r="BK414" t="s">
        <v>5</v>
      </c>
      <c r="BL414"/>
      <c r="BM414">
        <v>0</v>
      </c>
      <c r="BN414"/>
      <c r="BO414" t="s">
        <v>5</v>
      </c>
      <c r="BP414"/>
      <c r="BQ414"/>
      <c r="BR414"/>
      <c r="BS414"/>
      <c r="BT414" t="s">
        <v>5</v>
      </c>
      <c r="BU414"/>
      <c r="BV414"/>
      <c r="BW414"/>
      <c r="BX414"/>
      <c r="BY414" t="s">
        <v>6</v>
      </c>
      <c r="BZ414" t="s">
        <v>1197</v>
      </c>
      <c r="CA414"/>
    </row>
    <row r="415" spans="1:79" ht="15" x14ac:dyDescent="0.25">
      <c r="A415">
        <v>35</v>
      </c>
      <c r="B415" t="s">
        <v>1463</v>
      </c>
      <c r="C415" t="s">
        <v>1464</v>
      </c>
      <c r="D415" t="s">
        <v>1186</v>
      </c>
      <c r="E415">
        <v>1</v>
      </c>
      <c r="F415" t="s">
        <v>1187</v>
      </c>
      <c r="G415" t="s">
        <v>1465</v>
      </c>
      <c r="H415" t="s">
        <v>1466</v>
      </c>
      <c r="I415" t="s">
        <v>1467</v>
      </c>
      <c r="J415"/>
      <c r="K415"/>
      <c r="L415" t="s">
        <v>1193</v>
      </c>
      <c r="M415">
        <v>911.481201171875</v>
      </c>
      <c r="N415" t="s">
        <v>6</v>
      </c>
      <c r="O415" t="s">
        <v>5</v>
      </c>
      <c r="P415" t="s">
        <v>5</v>
      </c>
      <c r="Q415" t="s">
        <v>6</v>
      </c>
      <c r="R415" t="s">
        <v>5</v>
      </c>
      <c r="S415" t="s">
        <v>1468</v>
      </c>
      <c r="T415" t="s">
        <v>1469</v>
      </c>
      <c r="U415" t="s">
        <v>5</v>
      </c>
      <c r="V415" t="s">
        <v>50</v>
      </c>
      <c r="W415">
        <v>100000</v>
      </c>
      <c r="X415">
        <v>0</v>
      </c>
      <c r="Y415" t="s">
        <v>5</v>
      </c>
      <c r="Z415"/>
      <c r="AA415"/>
      <c r="AB415">
        <v>75.044883728027344</v>
      </c>
      <c r="AC415">
        <v>19.643655776977539</v>
      </c>
      <c r="AD415">
        <v>2.8393001412041491E-4</v>
      </c>
      <c r="AE415">
        <v>75</v>
      </c>
      <c r="AF415">
        <v>96</v>
      </c>
      <c r="AG415">
        <v>27</v>
      </c>
      <c r="AH415">
        <v>228</v>
      </c>
      <c r="AI415">
        <v>126</v>
      </c>
      <c r="AJ415">
        <v>326</v>
      </c>
      <c r="AK415">
        <v>4</v>
      </c>
      <c r="AL415">
        <v>10</v>
      </c>
      <c r="AM415">
        <v>29</v>
      </c>
      <c r="AN415">
        <v>13</v>
      </c>
      <c r="AO415">
        <v>38661.18359375</v>
      </c>
      <c r="AP415"/>
      <c r="AQ415"/>
      <c r="AR415"/>
      <c r="AS415">
        <v>0</v>
      </c>
      <c r="AT415">
        <v>0</v>
      </c>
      <c r="AU415">
        <v>0</v>
      </c>
      <c r="AV415">
        <v>0</v>
      </c>
      <c r="AW415">
        <v>0</v>
      </c>
      <c r="AX415">
        <v>0</v>
      </c>
      <c r="AY415">
        <v>0</v>
      </c>
      <c r="AZ415">
        <v>0</v>
      </c>
      <c r="BA415">
        <v>0</v>
      </c>
      <c r="BB415">
        <v>0</v>
      </c>
      <c r="BC415"/>
      <c r="BD415"/>
      <c r="BE415"/>
      <c r="BF415">
        <v>0</v>
      </c>
      <c r="BG415" t="s">
        <v>1196</v>
      </c>
      <c r="BH415" t="s">
        <v>5</v>
      </c>
      <c r="BI415" t="s">
        <v>1100</v>
      </c>
      <c r="BJ415" t="s">
        <v>1100</v>
      </c>
      <c r="BK415" t="s">
        <v>5</v>
      </c>
      <c r="BL415"/>
      <c r="BM415">
        <v>0</v>
      </c>
      <c r="BN415"/>
      <c r="BO415" t="s">
        <v>5</v>
      </c>
      <c r="BP415"/>
      <c r="BQ415"/>
      <c r="BR415"/>
      <c r="BS415"/>
      <c r="BT415" t="s">
        <v>5</v>
      </c>
      <c r="BU415"/>
      <c r="BV415"/>
      <c r="BW415"/>
      <c r="BX415"/>
      <c r="BY415" t="s">
        <v>6</v>
      </c>
      <c r="BZ415" t="s">
        <v>1197</v>
      </c>
      <c r="CA415"/>
    </row>
    <row r="416" spans="1:79" ht="15" x14ac:dyDescent="0.25">
      <c r="A416">
        <v>36</v>
      </c>
      <c r="B416" t="s">
        <v>1470</v>
      </c>
      <c r="C416" t="s">
        <v>1471</v>
      </c>
      <c r="D416" t="s">
        <v>1186</v>
      </c>
      <c r="E416">
        <v>1</v>
      </c>
      <c r="F416" t="s">
        <v>1187</v>
      </c>
      <c r="G416" t="s">
        <v>1472</v>
      </c>
      <c r="H416" t="s">
        <v>1473</v>
      </c>
      <c r="I416" t="s">
        <v>1474</v>
      </c>
      <c r="J416"/>
      <c r="K416"/>
      <c r="L416" t="s">
        <v>1193</v>
      </c>
      <c r="M416">
        <v>1466.1484375</v>
      </c>
      <c r="N416" t="s">
        <v>6</v>
      </c>
      <c r="O416" t="s">
        <v>5</v>
      </c>
      <c r="P416" t="s">
        <v>5</v>
      </c>
      <c r="Q416" t="s">
        <v>6</v>
      </c>
      <c r="R416" t="s">
        <v>5</v>
      </c>
      <c r="S416" t="s">
        <v>1475</v>
      </c>
      <c r="T416" t="s">
        <v>1476</v>
      </c>
      <c r="U416" t="s">
        <v>5</v>
      </c>
      <c r="V416" t="s">
        <v>50</v>
      </c>
      <c r="W416">
        <v>100000</v>
      </c>
      <c r="X416">
        <v>0</v>
      </c>
      <c r="Y416" t="s">
        <v>5</v>
      </c>
      <c r="Z416"/>
      <c r="AA416"/>
      <c r="AB416">
        <v>148.17332458496091</v>
      </c>
      <c r="AC416">
        <v>49.839687347412109</v>
      </c>
      <c r="AD416">
        <v>9.7628997173160315E-4</v>
      </c>
      <c r="AE416">
        <v>111</v>
      </c>
      <c r="AF416">
        <v>128</v>
      </c>
      <c r="AG416">
        <v>65</v>
      </c>
      <c r="AH416">
        <v>209</v>
      </c>
      <c r="AI416">
        <v>159</v>
      </c>
      <c r="AJ416">
        <v>281</v>
      </c>
      <c r="AK416">
        <v>5</v>
      </c>
      <c r="AL416">
        <v>61</v>
      </c>
      <c r="AM416">
        <v>83</v>
      </c>
      <c r="AN416">
        <v>63</v>
      </c>
      <c r="AO416">
        <v>91162.8671875</v>
      </c>
      <c r="AP416"/>
      <c r="AQ416"/>
      <c r="AR416"/>
      <c r="AS416">
        <v>0</v>
      </c>
      <c r="AT416">
        <v>0</v>
      </c>
      <c r="AU416">
        <v>0</v>
      </c>
      <c r="AV416">
        <v>0</v>
      </c>
      <c r="AW416">
        <v>0</v>
      </c>
      <c r="AX416">
        <v>0</v>
      </c>
      <c r="AY416">
        <v>0</v>
      </c>
      <c r="AZ416">
        <v>0</v>
      </c>
      <c r="BA416">
        <v>0</v>
      </c>
      <c r="BB416">
        <v>0</v>
      </c>
      <c r="BC416"/>
      <c r="BD416"/>
      <c r="BE416"/>
      <c r="BF416">
        <v>0</v>
      </c>
      <c r="BG416" t="s">
        <v>1196</v>
      </c>
      <c r="BH416" t="s">
        <v>5</v>
      </c>
      <c r="BI416" t="s">
        <v>1100</v>
      </c>
      <c r="BJ416" t="s">
        <v>1100</v>
      </c>
      <c r="BK416" t="s">
        <v>5</v>
      </c>
      <c r="BL416"/>
      <c r="BM416">
        <v>0</v>
      </c>
      <c r="BN416"/>
      <c r="BO416" t="s">
        <v>5</v>
      </c>
      <c r="BP416"/>
      <c r="BQ416"/>
      <c r="BR416"/>
      <c r="BS416"/>
      <c r="BT416" t="s">
        <v>5</v>
      </c>
      <c r="BU416"/>
      <c r="BV416"/>
      <c r="BW416"/>
      <c r="BX416"/>
      <c r="BY416" t="s">
        <v>6</v>
      </c>
      <c r="BZ416" t="s">
        <v>1197</v>
      </c>
      <c r="CA416"/>
    </row>
    <row r="417" spans="1:79" ht="15" x14ac:dyDescent="0.25">
      <c r="A417">
        <v>37</v>
      </c>
      <c r="B417" t="s">
        <v>1477</v>
      </c>
      <c r="C417" t="s">
        <v>1478</v>
      </c>
      <c r="D417" t="s">
        <v>1186</v>
      </c>
      <c r="E417">
        <v>1</v>
      </c>
      <c r="F417" t="s">
        <v>1187</v>
      </c>
      <c r="G417" t="s">
        <v>1188</v>
      </c>
      <c r="H417" t="s">
        <v>1479</v>
      </c>
      <c r="I417" t="s">
        <v>1480</v>
      </c>
      <c r="J417"/>
      <c r="K417"/>
      <c r="L417" t="s">
        <v>1193</v>
      </c>
      <c r="M417">
        <v>901.38958740234375</v>
      </c>
      <c r="N417" t="s">
        <v>6</v>
      </c>
      <c r="O417" t="s">
        <v>5</v>
      </c>
      <c r="P417" t="s">
        <v>5</v>
      </c>
      <c r="Q417" t="s">
        <v>6</v>
      </c>
      <c r="R417" t="s">
        <v>5</v>
      </c>
      <c r="S417" t="s">
        <v>1481</v>
      </c>
      <c r="T417" t="s">
        <v>1482</v>
      </c>
      <c r="U417" t="s">
        <v>5</v>
      </c>
      <c r="V417" t="s">
        <v>50</v>
      </c>
      <c r="W417">
        <v>100000</v>
      </c>
      <c r="X417">
        <v>0</v>
      </c>
      <c r="Y417" t="s">
        <v>5</v>
      </c>
      <c r="Z417"/>
      <c r="AA417"/>
      <c r="AB417">
        <v>119.8587646484375</v>
      </c>
      <c r="AC417">
        <v>23.44468879699707</v>
      </c>
      <c r="AD417">
        <v>0</v>
      </c>
      <c r="AE417">
        <v>36</v>
      </c>
      <c r="AF417">
        <v>41</v>
      </c>
      <c r="AG417">
        <v>0</v>
      </c>
      <c r="AH417">
        <v>11</v>
      </c>
      <c r="AI417">
        <v>23</v>
      </c>
      <c r="AJ417">
        <v>23</v>
      </c>
      <c r="AK417">
        <v>0</v>
      </c>
      <c r="AL417">
        <v>2</v>
      </c>
      <c r="AM417">
        <v>45</v>
      </c>
      <c r="AN417">
        <v>2</v>
      </c>
      <c r="AO417">
        <v>64354.15234375</v>
      </c>
      <c r="AP417"/>
      <c r="AQ417"/>
      <c r="AR417"/>
      <c r="AS417">
        <v>0</v>
      </c>
      <c r="AT417">
        <v>0</v>
      </c>
      <c r="AU417">
        <v>0</v>
      </c>
      <c r="AV417">
        <v>0</v>
      </c>
      <c r="AW417">
        <v>0</v>
      </c>
      <c r="AX417">
        <v>0</v>
      </c>
      <c r="AY417">
        <v>0</v>
      </c>
      <c r="AZ417">
        <v>0</v>
      </c>
      <c r="BA417">
        <v>0</v>
      </c>
      <c r="BB417">
        <v>0</v>
      </c>
      <c r="BC417"/>
      <c r="BD417"/>
      <c r="BE417"/>
      <c r="BF417">
        <v>0</v>
      </c>
      <c r="BG417" t="s">
        <v>1196</v>
      </c>
      <c r="BH417" t="s">
        <v>5</v>
      </c>
      <c r="BI417" t="s">
        <v>1100</v>
      </c>
      <c r="BJ417" t="s">
        <v>1100</v>
      </c>
      <c r="BK417" t="s">
        <v>5</v>
      </c>
      <c r="BL417"/>
      <c r="BM417">
        <v>0</v>
      </c>
      <c r="BN417"/>
      <c r="BO417" t="s">
        <v>5</v>
      </c>
      <c r="BP417"/>
      <c r="BQ417"/>
      <c r="BR417"/>
      <c r="BS417"/>
      <c r="BT417" t="s">
        <v>5</v>
      </c>
      <c r="BU417"/>
      <c r="BV417"/>
      <c r="BW417"/>
      <c r="BX417"/>
      <c r="BY417" t="s">
        <v>6</v>
      </c>
      <c r="BZ417" t="s">
        <v>1197</v>
      </c>
      <c r="CA417"/>
    </row>
    <row r="418" spans="1:79" ht="15" x14ac:dyDescent="0.25">
      <c r="A418">
        <v>38</v>
      </c>
      <c r="B418" t="s">
        <v>1483</v>
      </c>
      <c r="C418" t="s">
        <v>1484</v>
      </c>
      <c r="D418" t="s">
        <v>1186</v>
      </c>
      <c r="E418">
        <v>1</v>
      </c>
      <c r="F418" t="s">
        <v>1187</v>
      </c>
      <c r="G418" t="s">
        <v>1226</v>
      </c>
      <c r="H418" t="s">
        <v>1485</v>
      </c>
      <c r="I418" t="s">
        <v>1486</v>
      </c>
      <c r="J418"/>
      <c r="K418"/>
      <c r="L418" t="s">
        <v>1193</v>
      </c>
      <c r="M418">
        <v>932.98907470703125</v>
      </c>
      <c r="N418" t="s">
        <v>6</v>
      </c>
      <c r="O418" t="s">
        <v>5</v>
      </c>
      <c r="P418" t="s">
        <v>5</v>
      </c>
      <c r="Q418" t="s">
        <v>6</v>
      </c>
      <c r="R418" t="s">
        <v>5</v>
      </c>
      <c r="S418" t="s">
        <v>1487</v>
      </c>
      <c r="T418" t="s">
        <v>1488</v>
      </c>
      <c r="U418" t="s">
        <v>5</v>
      </c>
      <c r="V418" t="s">
        <v>50</v>
      </c>
      <c r="W418">
        <v>100000</v>
      </c>
      <c r="X418">
        <v>0</v>
      </c>
      <c r="Y418" t="s">
        <v>5</v>
      </c>
      <c r="Z418"/>
      <c r="AA418"/>
      <c r="AB418">
        <v>127.675048828125</v>
      </c>
      <c r="AC418">
        <v>19.072170257568359</v>
      </c>
      <c r="AD418">
        <v>0</v>
      </c>
      <c r="AE418">
        <v>219</v>
      </c>
      <c r="AF418">
        <v>59</v>
      </c>
      <c r="AG418">
        <v>18</v>
      </c>
      <c r="AH418">
        <v>525</v>
      </c>
      <c r="AI418">
        <v>168</v>
      </c>
      <c r="AJ418">
        <v>629</v>
      </c>
      <c r="AK418">
        <v>2</v>
      </c>
      <c r="AL418">
        <v>9</v>
      </c>
      <c r="AM418">
        <v>46</v>
      </c>
      <c r="AN418">
        <v>9</v>
      </c>
      <c r="AO418">
        <v>76552.171875</v>
      </c>
      <c r="AP418"/>
      <c r="AQ418"/>
      <c r="AR418"/>
      <c r="AS418">
        <v>0</v>
      </c>
      <c r="AT418">
        <v>0</v>
      </c>
      <c r="AU418">
        <v>0</v>
      </c>
      <c r="AV418">
        <v>0</v>
      </c>
      <c r="AW418">
        <v>0</v>
      </c>
      <c r="AX418">
        <v>0</v>
      </c>
      <c r="AY418">
        <v>0</v>
      </c>
      <c r="AZ418">
        <v>0</v>
      </c>
      <c r="BA418">
        <v>0</v>
      </c>
      <c r="BB418">
        <v>0</v>
      </c>
      <c r="BC418"/>
      <c r="BD418"/>
      <c r="BE418"/>
      <c r="BF418">
        <v>0</v>
      </c>
      <c r="BG418" t="s">
        <v>1196</v>
      </c>
      <c r="BH418" t="s">
        <v>5</v>
      </c>
      <c r="BI418" t="s">
        <v>1100</v>
      </c>
      <c r="BJ418" t="s">
        <v>1100</v>
      </c>
      <c r="BK418" t="s">
        <v>5</v>
      </c>
      <c r="BL418"/>
      <c r="BM418">
        <v>0</v>
      </c>
      <c r="BN418"/>
      <c r="BO418" t="s">
        <v>5</v>
      </c>
      <c r="BP418"/>
      <c r="BQ418"/>
      <c r="BR418"/>
      <c r="BS418"/>
      <c r="BT418" t="s">
        <v>5</v>
      </c>
      <c r="BU418"/>
      <c r="BV418"/>
      <c r="BW418"/>
      <c r="BX418"/>
      <c r="BY418" t="s">
        <v>6</v>
      </c>
      <c r="BZ418" t="s">
        <v>1197</v>
      </c>
      <c r="CA418"/>
    </row>
    <row r="419" spans="1:79" ht="15" x14ac:dyDescent="0.25">
      <c r="A419">
        <v>39</v>
      </c>
      <c r="B419" t="s">
        <v>1489</v>
      </c>
      <c r="C419" t="s">
        <v>1490</v>
      </c>
      <c r="D419" t="s">
        <v>1186</v>
      </c>
      <c r="E419">
        <v>1</v>
      </c>
      <c r="F419" t="s">
        <v>1187</v>
      </c>
      <c r="G419" t="s">
        <v>1400</v>
      </c>
      <c r="H419" t="s">
        <v>1491</v>
      </c>
      <c r="I419" t="s">
        <v>1492</v>
      </c>
      <c r="J419"/>
      <c r="K419"/>
      <c r="L419" t="s">
        <v>1193</v>
      </c>
      <c r="M419">
        <v>911.9580078125</v>
      </c>
      <c r="N419" t="s">
        <v>6</v>
      </c>
      <c r="O419" t="s">
        <v>5</v>
      </c>
      <c r="P419" t="s">
        <v>5</v>
      </c>
      <c r="Q419" t="s">
        <v>6</v>
      </c>
      <c r="R419" t="s">
        <v>5</v>
      </c>
      <c r="S419" t="s">
        <v>1493</v>
      </c>
      <c r="T419" t="s">
        <v>1406</v>
      </c>
      <c r="U419" t="s">
        <v>5</v>
      </c>
      <c r="V419" t="s">
        <v>50</v>
      </c>
      <c r="W419">
        <v>100000</v>
      </c>
      <c r="X419">
        <v>0</v>
      </c>
      <c r="Y419" t="s">
        <v>5</v>
      </c>
      <c r="Z419"/>
      <c r="AA419"/>
      <c r="AB419">
        <v>108.4838790893555</v>
      </c>
      <c r="AC419">
        <v>17.435493469238281</v>
      </c>
      <c r="AD419">
        <v>4.0501999319531018E-4</v>
      </c>
      <c r="AE419">
        <v>24</v>
      </c>
      <c r="AF419">
        <v>7</v>
      </c>
      <c r="AG419">
        <v>0</v>
      </c>
      <c r="AH419">
        <v>3</v>
      </c>
      <c r="AI419">
        <v>13</v>
      </c>
      <c r="AJ419">
        <v>13</v>
      </c>
      <c r="AK419">
        <v>0</v>
      </c>
      <c r="AL419">
        <v>14</v>
      </c>
      <c r="AM419">
        <v>25</v>
      </c>
      <c r="AN419">
        <v>27</v>
      </c>
      <c r="AO419">
        <v>56990.49609375</v>
      </c>
      <c r="AP419"/>
      <c r="AQ419"/>
      <c r="AR419"/>
      <c r="AS419">
        <v>0</v>
      </c>
      <c r="AT419">
        <v>0</v>
      </c>
      <c r="AU419">
        <v>0</v>
      </c>
      <c r="AV419">
        <v>0</v>
      </c>
      <c r="AW419">
        <v>0</v>
      </c>
      <c r="AX419">
        <v>0</v>
      </c>
      <c r="AY419">
        <v>0</v>
      </c>
      <c r="AZ419">
        <v>0</v>
      </c>
      <c r="BA419">
        <v>0</v>
      </c>
      <c r="BB419">
        <v>0</v>
      </c>
      <c r="BC419"/>
      <c r="BD419"/>
      <c r="BE419"/>
      <c r="BF419">
        <v>0</v>
      </c>
      <c r="BG419" t="s">
        <v>1196</v>
      </c>
      <c r="BH419" t="s">
        <v>5</v>
      </c>
      <c r="BI419" t="s">
        <v>1100</v>
      </c>
      <c r="BJ419" t="s">
        <v>1100</v>
      </c>
      <c r="BK419" t="s">
        <v>5</v>
      </c>
      <c r="BL419"/>
      <c r="BM419">
        <v>0</v>
      </c>
      <c r="BN419"/>
      <c r="BO419" t="s">
        <v>5</v>
      </c>
      <c r="BP419"/>
      <c r="BQ419"/>
      <c r="BR419"/>
      <c r="BS419"/>
      <c r="BT419" t="s">
        <v>5</v>
      </c>
      <c r="BU419"/>
      <c r="BV419"/>
      <c r="BW419"/>
      <c r="BX419"/>
      <c r="BY419" t="s">
        <v>6</v>
      </c>
      <c r="BZ419" t="s">
        <v>1197</v>
      </c>
      <c r="CA419"/>
    </row>
    <row r="420" spans="1:79" ht="15" x14ac:dyDescent="0.25">
      <c r="A420">
        <v>40</v>
      </c>
      <c r="B420" t="s">
        <v>1494</v>
      </c>
      <c r="C420" t="s">
        <v>1495</v>
      </c>
      <c r="D420" t="s">
        <v>1186</v>
      </c>
      <c r="E420">
        <v>1</v>
      </c>
      <c r="F420" t="s">
        <v>1187</v>
      </c>
      <c r="G420" t="s">
        <v>1217</v>
      </c>
      <c r="H420" t="s">
        <v>1496</v>
      </c>
      <c r="I420" t="s">
        <v>1497</v>
      </c>
      <c r="J420"/>
      <c r="K420"/>
      <c r="L420" t="s">
        <v>1193</v>
      </c>
      <c r="M420">
        <v>916.00823974609375</v>
      </c>
      <c r="N420" t="s">
        <v>6</v>
      </c>
      <c r="O420" t="s">
        <v>5</v>
      </c>
      <c r="P420" t="s">
        <v>5</v>
      </c>
      <c r="Q420" t="s">
        <v>6</v>
      </c>
      <c r="R420" t="s">
        <v>5</v>
      </c>
      <c r="S420" t="s">
        <v>1498</v>
      </c>
      <c r="T420" t="s">
        <v>1499</v>
      </c>
      <c r="U420" t="s">
        <v>5</v>
      </c>
      <c r="V420" t="s">
        <v>50</v>
      </c>
      <c r="W420">
        <v>100000</v>
      </c>
      <c r="X420">
        <v>0</v>
      </c>
      <c r="Y420" t="s">
        <v>5</v>
      </c>
      <c r="Z420"/>
      <c r="AA420"/>
      <c r="AB420">
        <v>115.1780319213867</v>
      </c>
      <c r="AC420">
        <v>21.969339370727539</v>
      </c>
      <c r="AD420">
        <v>0</v>
      </c>
      <c r="AE420">
        <v>191</v>
      </c>
      <c r="AF420">
        <v>82</v>
      </c>
      <c r="AG420">
        <v>71</v>
      </c>
      <c r="AH420">
        <v>154</v>
      </c>
      <c r="AI420">
        <v>210</v>
      </c>
      <c r="AJ420">
        <v>338</v>
      </c>
      <c r="AK420">
        <v>4</v>
      </c>
      <c r="AL420">
        <v>4</v>
      </c>
      <c r="AM420">
        <v>65</v>
      </c>
      <c r="AN420">
        <v>4</v>
      </c>
      <c r="AO420">
        <v>70021.9609375</v>
      </c>
      <c r="AP420"/>
      <c r="AQ420"/>
      <c r="AR420"/>
      <c r="AS420">
        <v>0</v>
      </c>
      <c r="AT420">
        <v>0</v>
      </c>
      <c r="AU420">
        <v>0</v>
      </c>
      <c r="AV420">
        <v>0</v>
      </c>
      <c r="AW420">
        <v>0</v>
      </c>
      <c r="AX420">
        <v>0</v>
      </c>
      <c r="AY420">
        <v>0</v>
      </c>
      <c r="AZ420">
        <v>0</v>
      </c>
      <c r="BA420">
        <v>0</v>
      </c>
      <c r="BB420">
        <v>0</v>
      </c>
      <c r="BC420"/>
      <c r="BD420"/>
      <c r="BE420"/>
      <c r="BF420">
        <v>0</v>
      </c>
      <c r="BG420" t="s">
        <v>1196</v>
      </c>
      <c r="BH420" t="s">
        <v>5</v>
      </c>
      <c r="BI420" t="s">
        <v>1100</v>
      </c>
      <c r="BJ420" t="s">
        <v>1100</v>
      </c>
      <c r="BK420" t="s">
        <v>5</v>
      </c>
      <c r="BL420"/>
      <c r="BM420">
        <v>0</v>
      </c>
      <c r="BN420"/>
      <c r="BO420" t="s">
        <v>5</v>
      </c>
      <c r="BP420"/>
      <c r="BQ420"/>
      <c r="BR420"/>
      <c r="BS420"/>
      <c r="BT420" t="s">
        <v>5</v>
      </c>
      <c r="BU420"/>
      <c r="BV420"/>
      <c r="BW420"/>
      <c r="BX420"/>
      <c r="BY420" t="s">
        <v>6</v>
      </c>
      <c r="BZ420" t="s">
        <v>1197</v>
      </c>
      <c r="CA420"/>
    </row>
    <row r="421" spans="1:79" ht="15" x14ac:dyDescent="0.25">
      <c r="A421">
        <v>41</v>
      </c>
      <c r="B421" t="s">
        <v>1500</v>
      </c>
      <c r="C421" t="s">
        <v>1501</v>
      </c>
      <c r="D421" t="s">
        <v>1186</v>
      </c>
      <c r="E421">
        <v>1</v>
      </c>
      <c r="F421" t="s">
        <v>1187</v>
      </c>
      <c r="G421" t="s">
        <v>1244</v>
      </c>
      <c r="H421" t="s">
        <v>1502</v>
      </c>
      <c r="I421" t="s">
        <v>1503</v>
      </c>
      <c r="J421"/>
      <c r="K421"/>
      <c r="L421" t="s">
        <v>1193</v>
      </c>
      <c r="M421">
        <v>926.12017822265625</v>
      </c>
      <c r="N421" t="s">
        <v>6</v>
      </c>
      <c r="O421" t="s">
        <v>5</v>
      </c>
      <c r="P421" t="s">
        <v>5</v>
      </c>
      <c r="Q421" t="s">
        <v>6</v>
      </c>
      <c r="R421" t="s">
        <v>5</v>
      </c>
      <c r="S421" t="s">
        <v>1504</v>
      </c>
      <c r="T421" t="s">
        <v>1505</v>
      </c>
      <c r="U421" t="s">
        <v>5</v>
      </c>
      <c r="V421" t="s">
        <v>50</v>
      </c>
      <c r="W421">
        <v>100000</v>
      </c>
      <c r="X421">
        <v>0</v>
      </c>
      <c r="Y421" t="s">
        <v>5</v>
      </c>
      <c r="Z421"/>
      <c r="AA421"/>
      <c r="AB421">
        <v>71.992538452148438</v>
      </c>
      <c r="AC421">
        <v>29.511688232421879</v>
      </c>
      <c r="AD421">
        <v>1.212299976032227E-4</v>
      </c>
      <c r="AE421">
        <v>21</v>
      </c>
      <c r="AF421">
        <v>15</v>
      </c>
      <c r="AG421">
        <v>0</v>
      </c>
      <c r="AH421">
        <v>13</v>
      </c>
      <c r="AI421">
        <v>26</v>
      </c>
      <c r="AJ421">
        <v>32</v>
      </c>
      <c r="AK421">
        <v>3</v>
      </c>
      <c r="AL421">
        <v>9</v>
      </c>
      <c r="AM421">
        <v>57</v>
      </c>
      <c r="AN421">
        <v>10</v>
      </c>
      <c r="AO421">
        <v>44312.84375</v>
      </c>
      <c r="AP421"/>
      <c r="AQ421"/>
      <c r="AR421"/>
      <c r="AS421">
        <v>0</v>
      </c>
      <c r="AT421">
        <v>0</v>
      </c>
      <c r="AU421">
        <v>0</v>
      </c>
      <c r="AV421">
        <v>0</v>
      </c>
      <c r="AW421">
        <v>0</v>
      </c>
      <c r="AX421">
        <v>0</v>
      </c>
      <c r="AY421">
        <v>0</v>
      </c>
      <c r="AZ421">
        <v>0</v>
      </c>
      <c r="BA421">
        <v>0</v>
      </c>
      <c r="BB421">
        <v>0</v>
      </c>
      <c r="BC421"/>
      <c r="BD421"/>
      <c r="BE421"/>
      <c r="BF421">
        <v>0</v>
      </c>
      <c r="BG421" t="s">
        <v>1196</v>
      </c>
      <c r="BH421" t="s">
        <v>5</v>
      </c>
      <c r="BI421" t="s">
        <v>1100</v>
      </c>
      <c r="BJ421" t="s">
        <v>1100</v>
      </c>
      <c r="BK421" t="s">
        <v>5</v>
      </c>
      <c r="BL421"/>
      <c r="BM421">
        <v>0</v>
      </c>
      <c r="BN421"/>
      <c r="BO421" t="s">
        <v>5</v>
      </c>
      <c r="BP421"/>
      <c r="BQ421"/>
      <c r="BR421"/>
      <c r="BS421"/>
      <c r="BT421" t="s">
        <v>5</v>
      </c>
      <c r="BU421"/>
      <c r="BV421"/>
      <c r="BW421"/>
      <c r="BX421"/>
      <c r="BY421" t="s">
        <v>6</v>
      </c>
      <c r="BZ421" t="s">
        <v>1197</v>
      </c>
      <c r="CA421"/>
    </row>
    <row r="422" spans="1:79" ht="15" x14ac:dyDescent="0.25">
      <c r="A422">
        <v>42</v>
      </c>
      <c r="B422" t="s">
        <v>1506</v>
      </c>
      <c r="C422" t="s">
        <v>1507</v>
      </c>
      <c r="D422" t="s">
        <v>1186</v>
      </c>
      <c r="E422">
        <v>1</v>
      </c>
      <c r="F422" t="s">
        <v>1187</v>
      </c>
      <c r="G422" t="s">
        <v>1508</v>
      </c>
      <c r="H422" t="s">
        <v>1509</v>
      </c>
      <c r="I422" t="s">
        <v>1510</v>
      </c>
      <c r="J422"/>
      <c r="K422"/>
      <c r="L422" t="s">
        <v>1193</v>
      </c>
      <c r="M422">
        <v>1510.453491210938</v>
      </c>
      <c r="N422" t="s">
        <v>6</v>
      </c>
      <c r="O422" t="s">
        <v>5</v>
      </c>
      <c r="P422" t="s">
        <v>5</v>
      </c>
      <c r="Q422" t="s">
        <v>6</v>
      </c>
      <c r="R422" t="s">
        <v>5</v>
      </c>
      <c r="S422" t="s">
        <v>1511</v>
      </c>
      <c r="T422" t="s">
        <v>1512</v>
      </c>
      <c r="U422" t="s">
        <v>5</v>
      </c>
      <c r="V422" t="s">
        <v>50</v>
      </c>
      <c r="W422">
        <v>100000</v>
      </c>
      <c r="X422">
        <v>0</v>
      </c>
      <c r="Y422" t="s">
        <v>5</v>
      </c>
      <c r="Z422"/>
      <c r="AA422"/>
      <c r="AB422">
        <v>147.87803649902341</v>
      </c>
      <c r="AC422">
        <v>64.630027770996094</v>
      </c>
      <c r="AD422">
        <v>5.8097002329304814E-4</v>
      </c>
      <c r="AE422">
        <v>890</v>
      </c>
      <c r="AF422">
        <v>494</v>
      </c>
      <c r="AG422">
        <v>656</v>
      </c>
      <c r="AH422">
        <v>871</v>
      </c>
      <c r="AI422">
        <v>1401</v>
      </c>
      <c r="AJ422">
        <v>1951</v>
      </c>
      <c r="AK422">
        <v>2</v>
      </c>
      <c r="AL422">
        <v>22</v>
      </c>
      <c r="AM422">
        <v>178</v>
      </c>
      <c r="AN422">
        <v>22</v>
      </c>
      <c r="AO422">
        <v>91033.7890625</v>
      </c>
      <c r="AP422"/>
      <c r="AQ422"/>
      <c r="AR422"/>
      <c r="AS422">
        <v>0</v>
      </c>
      <c r="AT422">
        <v>0</v>
      </c>
      <c r="AU422">
        <v>0</v>
      </c>
      <c r="AV422">
        <v>0</v>
      </c>
      <c r="AW422">
        <v>0</v>
      </c>
      <c r="AX422">
        <v>0</v>
      </c>
      <c r="AY422">
        <v>0</v>
      </c>
      <c r="AZ422">
        <v>0</v>
      </c>
      <c r="BA422">
        <v>0</v>
      </c>
      <c r="BB422">
        <v>0</v>
      </c>
      <c r="BC422"/>
      <c r="BD422"/>
      <c r="BE422"/>
      <c r="BF422">
        <v>0</v>
      </c>
      <c r="BG422" t="s">
        <v>1196</v>
      </c>
      <c r="BH422" t="s">
        <v>5</v>
      </c>
      <c r="BI422" t="s">
        <v>1100</v>
      </c>
      <c r="BJ422" t="s">
        <v>1100</v>
      </c>
      <c r="BK422" t="s">
        <v>5</v>
      </c>
      <c r="BL422"/>
      <c r="BM422">
        <v>0</v>
      </c>
      <c r="BN422"/>
      <c r="BO422" t="s">
        <v>5</v>
      </c>
      <c r="BP422"/>
      <c r="BQ422"/>
      <c r="BR422"/>
      <c r="BS422"/>
      <c r="BT422" t="s">
        <v>5</v>
      </c>
      <c r="BU422"/>
      <c r="BV422"/>
      <c r="BW422"/>
      <c r="BX422"/>
      <c r="BY422" t="s">
        <v>6</v>
      </c>
      <c r="BZ422" t="s">
        <v>1197</v>
      </c>
      <c r="CA422"/>
    </row>
    <row r="423" spans="1:79" ht="15" x14ac:dyDescent="0.25">
      <c r="A423">
        <v>43</v>
      </c>
      <c r="B423" t="s">
        <v>1513</v>
      </c>
      <c r="C423" t="s">
        <v>1514</v>
      </c>
      <c r="D423" t="s">
        <v>1186</v>
      </c>
      <c r="E423">
        <v>1</v>
      </c>
      <c r="F423" t="s">
        <v>1187</v>
      </c>
      <c r="G423" t="s">
        <v>1515</v>
      </c>
      <c r="H423" t="s">
        <v>1516</v>
      </c>
      <c r="I423" t="s">
        <v>1517</v>
      </c>
      <c r="J423"/>
      <c r="K423"/>
      <c r="L423" t="s">
        <v>1193</v>
      </c>
      <c r="M423">
        <v>936.31085205078125</v>
      </c>
      <c r="N423" t="s">
        <v>6</v>
      </c>
      <c r="O423" t="s">
        <v>5</v>
      </c>
      <c r="P423" t="s">
        <v>5</v>
      </c>
      <c r="Q423" t="s">
        <v>6</v>
      </c>
      <c r="R423" t="s">
        <v>5</v>
      </c>
      <c r="S423" t="s">
        <v>1518</v>
      </c>
      <c r="T423" t="s">
        <v>1519</v>
      </c>
      <c r="U423" t="s">
        <v>5</v>
      </c>
      <c r="V423" t="s">
        <v>50</v>
      </c>
      <c r="W423">
        <v>100000</v>
      </c>
      <c r="X423">
        <v>0</v>
      </c>
      <c r="Y423" t="s">
        <v>5</v>
      </c>
      <c r="Z423"/>
      <c r="AA423"/>
      <c r="AB423">
        <v>105.7328720092773</v>
      </c>
      <c r="AC423">
        <v>16.561004638671879</v>
      </c>
      <c r="AD423">
        <v>1.7743499483913181E-3</v>
      </c>
      <c r="AE423">
        <v>100</v>
      </c>
      <c r="AF423">
        <v>79</v>
      </c>
      <c r="AG423">
        <v>9</v>
      </c>
      <c r="AH423">
        <v>33</v>
      </c>
      <c r="AI423">
        <v>78</v>
      </c>
      <c r="AJ423">
        <v>80</v>
      </c>
      <c r="AK423">
        <v>0</v>
      </c>
      <c r="AL423">
        <v>6</v>
      </c>
      <c r="AM423">
        <v>20</v>
      </c>
      <c r="AN423">
        <v>6</v>
      </c>
      <c r="AO423">
        <v>66275.203125</v>
      </c>
      <c r="AP423"/>
      <c r="AQ423"/>
      <c r="AR423"/>
      <c r="AS423">
        <v>0</v>
      </c>
      <c r="AT423">
        <v>0</v>
      </c>
      <c r="AU423">
        <v>0</v>
      </c>
      <c r="AV423">
        <v>0</v>
      </c>
      <c r="AW423">
        <v>0</v>
      </c>
      <c r="AX423">
        <v>0</v>
      </c>
      <c r="AY423">
        <v>0</v>
      </c>
      <c r="AZ423">
        <v>0</v>
      </c>
      <c r="BA423">
        <v>0</v>
      </c>
      <c r="BB423">
        <v>0</v>
      </c>
      <c r="BC423"/>
      <c r="BD423"/>
      <c r="BE423"/>
      <c r="BF423">
        <v>0</v>
      </c>
      <c r="BG423" t="s">
        <v>1196</v>
      </c>
      <c r="BH423" t="s">
        <v>5</v>
      </c>
      <c r="BI423" t="s">
        <v>1100</v>
      </c>
      <c r="BJ423" t="s">
        <v>1100</v>
      </c>
      <c r="BK423" t="s">
        <v>5</v>
      </c>
      <c r="BL423"/>
      <c r="BM423">
        <v>0</v>
      </c>
      <c r="BN423"/>
      <c r="BO423" t="s">
        <v>5</v>
      </c>
      <c r="BP423"/>
      <c r="BQ423"/>
      <c r="BR423"/>
      <c r="BS423"/>
      <c r="BT423" t="s">
        <v>5</v>
      </c>
      <c r="BU423"/>
      <c r="BV423"/>
      <c r="BW423"/>
      <c r="BX423"/>
      <c r="BY423" t="s">
        <v>6</v>
      </c>
      <c r="BZ423" t="s">
        <v>1197</v>
      </c>
      <c r="CA423"/>
    </row>
    <row r="424" spans="1:79" ht="15" x14ac:dyDescent="0.25">
      <c r="A424">
        <v>44</v>
      </c>
      <c r="B424" t="s">
        <v>1520</v>
      </c>
      <c r="C424" t="s">
        <v>1521</v>
      </c>
      <c r="D424" t="s">
        <v>1186</v>
      </c>
      <c r="E424">
        <v>1</v>
      </c>
      <c r="F424" t="s">
        <v>1187</v>
      </c>
      <c r="G424" t="s">
        <v>1375</v>
      </c>
      <c r="H424" t="s">
        <v>1522</v>
      </c>
      <c r="I424" t="s">
        <v>1523</v>
      </c>
      <c r="J424"/>
      <c r="K424"/>
      <c r="L424" t="s">
        <v>1193</v>
      </c>
      <c r="M424">
        <v>922.5164794921875</v>
      </c>
      <c r="N424" t="s">
        <v>6</v>
      </c>
      <c r="O424" t="s">
        <v>5</v>
      </c>
      <c r="P424" t="s">
        <v>5</v>
      </c>
      <c r="Q424" t="s">
        <v>6</v>
      </c>
      <c r="R424" t="s">
        <v>5</v>
      </c>
      <c r="S424" t="s">
        <v>1524</v>
      </c>
      <c r="T424" t="s">
        <v>1525</v>
      </c>
      <c r="U424" t="s">
        <v>5</v>
      </c>
      <c r="V424" t="s">
        <v>50</v>
      </c>
      <c r="W424">
        <v>100000</v>
      </c>
      <c r="X424">
        <v>0</v>
      </c>
      <c r="Y424" t="s">
        <v>5</v>
      </c>
      <c r="Z424"/>
      <c r="AA424"/>
      <c r="AB424">
        <v>89.448463439941406</v>
      </c>
      <c r="AC424">
        <v>29.760171890258789</v>
      </c>
      <c r="AD424">
        <v>1.3927909545600411E-2</v>
      </c>
      <c r="AE424">
        <v>369</v>
      </c>
      <c r="AF424">
        <v>423</v>
      </c>
      <c r="AG424">
        <v>161</v>
      </c>
      <c r="AH424">
        <v>244</v>
      </c>
      <c r="AI424">
        <v>533</v>
      </c>
      <c r="AJ424">
        <v>658</v>
      </c>
      <c r="AK424">
        <v>1</v>
      </c>
      <c r="AL424">
        <v>1</v>
      </c>
      <c r="AM424">
        <v>31</v>
      </c>
      <c r="AN424">
        <v>1</v>
      </c>
      <c r="AO424">
        <v>48149.85546875</v>
      </c>
      <c r="AP424"/>
      <c r="AQ424"/>
      <c r="AR424"/>
      <c r="AS424">
        <v>0</v>
      </c>
      <c r="AT424">
        <v>0</v>
      </c>
      <c r="AU424">
        <v>0</v>
      </c>
      <c r="AV424">
        <v>0</v>
      </c>
      <c r="AW424">
        <v>0</v>
      </c>
      <c r="AX424">
        <v>0</v>
      </c>
      <c r="AY424">
        <v>0</v>
      </c>
      <c r="AZ424">
        <v>0</v>
      </c>
      <c r="BA424">
        <v>0</v>
      </c>
      <c r="BB424">
        <v>0</v>
      </c>
      <c r="BC424"/>
      <c r="BD424"/>
      <c r="BE424"/>
      <c r="BF424">
        <v>0</v>
      </c>
      <c r="BG424" t="s">
        <v>1196</v>
      </c>
      <c r="BH424" t="s">
        <v>5</v>
      </c>
      <c r="BI424" t="s">
        <v>1100</v>
      </c>
      <c r="BJ424" t="s">
        <v>1100</v>
      </c>
      <c r="BK424" t="s">
        <v>5</v>
      </c>
      <c r="BL424"/>
      <c r="BM424">
        <v>0</v>
      </c>
      <c r="BN424"/>
      <c r="BO424" t="s">
        <v>5</v>
      </c>
      <c r="BP424"/>
      <c r="BQ424"/>
      <c r="BR424"/>
      <c r="BS424"/>
      <c r="BT424" t="s">
        <v>5</v>
      </c>
      <c r="BU424"/>
      <c r="BV424"/>
      <c r="BW424"/>
      <c r="BX424"/>
      <c r="BY424" t="s">
        <v>6</v>
      </c>
      <c r="BZ424" t="s">
        <v>1197</v>
      </c>
      <c r="CA424"/>
    </row>
    <row r="425" spans="1:79" ht="15" x14ac:dyDescent="0.25">
      <c r="A425">
        <v>45</v>
      </c>
      <c r="B425" t="s">
        <v>1526</v>
      </c>
      <c r="C425" t="s">
        <v>1527</v>
      </c>
      <c r="D425" t="s">
        <v>1186</v>
      </c>
      <c r="E425">
        <v>1</v>
      </c>
      <c r="F425" t="s">
        <v>1528</v>
      </c>
      <c r="G425" t="s">
        <v>1472</v>
      </c>
      <c r="H425" t="s">
        <v>1529</v>
      </c>
      <c r="I425" t="s">
        <v>1530</v>
      </c>
      <c r="J425" t="s">
        <v>1531</v>
      </c>
      <c r="K425" t="s">
        <v>1532</v>
      </c>
      <c r="L425" t="s">
        <v>1193</v>
      </c>
      <c r="M425">
        <v>0.99385899305343628</v>
      </c>
      <c r="N425" t="s">
        <v>6</v>
      </c>
      <c r="O425" t="s">
        <v>5</v>
      </c>
      <c r="P425" t="s">
        <v>5</v>
      </c>
      <c r="Q425" t="s">
        <v>5</v>
      </c>
      <c r="R425" t="s">
        <v>5</v>
      </c>
      <c r="S425" t="s">
        <v>1533</v>
      </c>
      <c r="T425" t="s">
        <v>1534</v>
      </c>
      <c r="U425" t="s">
        <v>5</v>
      </c>
      <c r="V425" t="s">
        <v>50</v>
      </c>
      <c r="W425">
        <v>100000</v>
      </c>
      <c r="X425">
        <v>0</v>
      </c>
      <c r="Y425" t="s">
        <v>5</v>
      </c>
      <c r="Z425"/>
      <c r="AA425"/>
      <c r="AB425">
        <v>3.3837000955827529E-4</v>
      </c>
      <c r="AC425">
        <v>1.5933399554342029E-3</v>
      </c>
      <c r="AD425">
        <v>0</v>
      </c>
      <c r="AE425">
        <v>0</v>
      </c>
      <c r="AF425">
        <v>0</v>
      </c>
      <c r="AG425">
        <v>0</v>
      </c>
      <c r="AH425">
        <v>0</v>
      </c>
      <c r="AI425">
        <v>0</v>
      </c>
      <c r="AJ425">
        <v>0</v>
      </c>
      <c r="AK425">
        <v>0</v>
      </c>
      <c r="AL425">
        <v>0</v>
      </c>
      <c r="AM425">
        <v>0</v>
      </c>
      <c r="AN425">
        <v>0</v>
      </c>
      <c r="AO425">
        <v>0.21655842661857599</v>
      </c>
      <c r="AP425"/>
      <c r="AQ425"/>
      <c r="AR425"/>
      <c r="AS425">
        <v>0</v>
      </c>
      <c r="AT425">
        <v>0</v>
      </c>
      <c r="AU425">
        <v>0</v>
      </c>
      <c r="AV425">
        <v>0</v>
      </c>
      <c r="AW425">
        <v>0</v>
      </c>
      <c r="AX425">
        <v>0</v>
      </c>
      <c r="AY425">
        <v>0</v>
      </c>
      <c r="AZ425">
        <v>0</v>
      </c>
      <c r="BA425">
        <v>0</v>
      </c>
      <c r="BB425">
        <v>0</v>
      </c>
      <c r="BC425"/>
      <c r="BD425"/>
      <c r="BE425"/>
      <c r="BF425">
        <v>0</v>
      </c>
      <c r="BG425" t="s">
        <v>1196</v>
      </c>
      <c r="BH425" t="s">
        <v>5</v>
      </c>
      <c r="BI425" t="s">
        <v>1100</v>
      </c>
      <c r="BJ425" t="s">
        <v>1100</v>
      </c>
      <c r="BK425" t="s">
        <v>5</v>
      </c>
      <c r="BL425"/>
      <c r="BM425">
        <v>0</v>
      </c>
      <c r="BN425"/>
      <c r="BO425" t="s">
        <v>5</v>
      </c>
      <c r="BP425"/>
      <c r="BQ425"/>
      <c r="BR425"/>
      <c r="BS425"/>
      <c r="BT425" t="s">
        <v>5</v>
      </c>
      <c r="BU425"/>
      <c r="BV425"/>
      <c r="BW425"/>
      <c r="BX425"/>
      <c r="BY425" t="s">
        <v>6</v>
      </c>
      <c r="BZ425" t="s">
        <v>1197</v>
      </c>
      <c r="CA425"/>
    </row>
    <row r="426" spans="1:79" ht="15" x14ac:dyDescent="0.25">
      <c r="A426">
        <v>46</v>
      </c>
      <c r="B426" t="s">
        <v>1535</v>
      </c>
      <c r="C426" t="s">
        <v>1536</v>
      </c>
      <c r="D426" t="s">
        <v>1186</v>
      </c>
      <c r="E426">
        <v>1</v>
      </c>
      <c r="F426" t="s">
        <v>1187</v>
      </c>
      <c r="G426" t="s">
        <v>1537</v>
      </c>
      <c r="H426" t="s">
        <v>1538</v>
      </c>
      <c r="I426" t="s">
        <v>1539</v>
      </c>
      <c r="J426"/>
      <c r="K426"/>
      <c r="L426" t="s">
        <v>1193</v>
      </c>
      <c r="M426">
        <v>1497.917358398438</v>
      </c>
      <c r="N426" t="s">
        <v>6</v>
      </c>
      <c r="O426" t="s">
        <v>5</v>
      </c>
      <c r="P426" t="s">
        <v>5</v>
      </c>
      <c r="Q426" t="s">
        <v>6</v>
      </c>
      <c r="R426" t="s">
        <v>5</v>
      </c>
      <c r="S426" t="s">
        <v>1540</v>
      </c>
      <c r="T426" t="s">
        <v>1541</v>
      </c>
      <c r="U426" t="s">
        <v>5</v>
      </c>
      <c r="V426" t="s">
        <v>50</v>
      </c>
      <c r="W426">
        <v>100000</v>
      </c>
      <c r="X426">
        <v>0</v>
      </c>
      <c r="Y426" t="s">
        <v>5</v>
      </c>
      <c r="Z426"/>
      <c r="AA426"/>
      <c r="AB426">
        <v>100.64666748046881</v>
      </c>
      <c r="AC426">
        <v>30.085466384887699</v>
      </c>
      <c r="AD426">
        <v>6.1447359621524811E-2</v>
      </c>
      <c r="AE426">
        <v>120</v>
      </c>
      <c r="AF426">
        <v>110</v>
      </c>
      <c r="AG426">
        <v>45</v>
      </c>
      <c r="AH426">
        <v>271</v>
      </c>
      <c r="AI426">
        <v>153</v>
      </c>
      <c r="AJ426">
        <v>388</v>
      </c>
      <c r="AK426">
        <v>0</v>
      </c>
      <c r="AL426">
        <v>18</v>
      </c>
      <c r="AM426">
        <v>76</v>
      </c>
      <c r="AN426">
        <v>25</v>
      </c>
      <c r="AO426">
        <v>54135.296875</v>
      </c>
      <c r="AP426"/>
      <c r="AQ426"/>
      <c r="AR426"/>
      <c r="AS426">
        <v>0</v>
      </c>
      <c r="AT426">
        <v>0</v>
      </c>
      <c r="AU426">
        <v>0</v>
      </c>
      <c r="AV426">
        <v>0</v>
      </c>
      <c r="AW426">
        <v>0</v>
      </c>
      <c r="AX426">
        <v>0</v>
      </c>
      <c r="AY426">
        <v>0</v>
      </c>
      <c r="AZ426">
        <v>0</v>
      </c>
      <c r="BA426">
        <v>0</v>
      </c>
      <c r="BB426">
        <v>0</v>
      </c>
      <c r="BC426"/>
      <c r="BD426"/>
      <c r="BE426"/>
      <c r="BF426">
        <v>0</v>
      </c>
      <c r="BG426" t="s">
        <v>1196</v>
      </c>
      <c r="BH426" t="s">
        <v>5</v>
      </c>
      <c r="BI426" t="s">
        <v>1100</v>
      </c>
      <c r="BJ426" t="s">
        <v>1100</v>
      </c>
      <c r="BK426" t="s">
        <v>5</v>
      </c>
      <c r="BL426"/>
      <c r="BM426">
        <v>0</v>
      </c>
      <c r="BN426"/>
      <c r="BO426" t="s">
        <v>5</v>
      </c>
      <c r="BP426"/>
      <c r="BQ426"/>
      <c r="BR426"/>
      <c r="BS426"/>
      <c r="BT426" t="s">
        <v>5</v>
      </c>
      <c r="BU426"/>
      <c r="BV426"/>
      <c r="BW426"/>
      <c r="BX426"/>
      <c r="BY426" t="s">
        <v>6</v>
      </c>
      <c r="BZ426" t="s">
        <v>1197</v>
      </c>
      <c r="CA426" t="s">
        <v>1542</v>
      </c>
    </row>
    <row r="427" spans="1:79" ht="15" x14ac:dyDescent="0.25">
      <c r="A427">
        <v>47</v>
      </c>
      <c r="B427" t="s">
        <v>1543</v>
      </c>
      <c r="C427" t="s">
        <v>1544</v>
      </c>
      <c r="D427" t="s">
        <v>1545</v>
      </c>
      <c r="E427">
        <v>1</v>
      </c>
      <c r="F427" t="s">
        <v>1187</v>
      </c>
      <c r="G427"/>
      <c r="H427"/>
      <c r="I427"/>
      <c r="J427"/>
      <c r="K427"/>
      <c r="L427" t="s">
        <v>1546</v>
      </c>
      <c r="M427">
        <v>34626.1171875</v>
      </c>
      <c r="N427" t="s">
        <v>6</v>
      </c>
      <c r="O427" t="s">
        <v>5</v>
      </c>
      <c r="P427" t="s">
        <v>5</v>
      </c>
      <c r="Q427" t="s">
        <v>6</v>
      </c>
      <c r="R427" t="s">
        <v>5</v>
      </c>
      <c r="S427" t="s">
        <v>1547</v>
      </c>
      <c r="T427" t="s">
        <v>1547</v>
      </c>
      <c r="U427" t="s">
        <v>5</v>
      </c>
      <c r="V427" t="s">
        <v>13</v>
      </c>
      <c r="W427">
        <v>100000</v>
      </c>
      <c r="X427">
        <v>0</v>
      </c>
      <c r="Y427" t="s">
        <v>5</v>
      </c>
      <c r="Z427"/>
      <c r="AA427"/>
      <c r="AB427">
        <v>4305.263671875</v>
      </c>
      <c r="AC427">
        <v>929.55096435546875</v>
      </c>
      <c r="AD427">
        <v>0.2439257204532623</v>
      </c>
      <c r="AE427">
        <v>11544</v>
      </c>
      <c r="AF427">
        <v>12170</v>
      </c>
      <c r="AG427">
        <v>6885</v>
      </c>
      <c r="AH427">
        <v>26657</v>
      </c>
      <c r="AI427">
        <v>20374</v>
      </c>
      <c r="AJ427">
        <v>41795</v>
      </c>
      <c r="AK427">
        <v>160</v>
      </c>
      <c r="AL427">
        <v>803</v>
      </c>
      <c r="AM427">
        <v>2299</v>
      </c>
      <c r="AN427">
        <v>1250</v>
      </c>
      <c r="AO427">
        <v>2425093.5</v>
      </c>
      <c r="AP427"/>
      <c r="AQ427"/>
      <c r="AR427"/>
      <c r="AS427">
        <v>0</v>
      </c>
      <c r="AT427">
        <v>0</v>
      </c>
      <c r="AU427">
        <v>0</v>
      </c>
      <c r="AV427">
        <v>0</v>
      </c>
      <c r="AW427">
        <v>0</v>
      </c>
      <c r="AX427">
        <v>0</v>
      </c>
      <c r="AY427">
        <v>0</v>
      </c>
      <c r="AZ427">
        <v>0</v>
      </c>
      <c r="BA427">
        <v>0</v>
      </c>
      <c r="BB427">
        <v>0</v>
      </c>
      <c r="BC427"/>
      <c r="BD427"/>
      <c r="BE427"/>
      <c r="BF427">
        <v>0</v>
      </c>
      <c r="BG427" t="s">
        <v>1196</v>
      </c>
      <c r="BH427" t="s">
        <v>5</v>
      </c>
      <c r="BI427" t="s">
        <v>1100</v>
      </c>
      <c r="BJ427" t="s">
        <v>1100</v>
      </c>
      <c r="BK427" t="s">
        <v>5</v>
      </c>
      <c r="BL427"/>
      <c r="BM427">
        <v>0</v>
      </c>
      <c r="BN427"/>
      <c r="BO427" t="s">
        <v>5</v>
      </c>
      <c r="BP427"/>
      <c r="BQ427"/>
      <c r="BR427"/>
      <c r="BS427"/>
      <c r="BT427" t="s">
        <v>5</v>
      </c>
      <c r="BU427"/>
      <c r="BV427"/>
      <c r="BW427"/>
      <c r="BX427"/>
      <c r="BY427" t="s">
        <v>6</v>
      </c>
      <c r="BZ427" t="s">
        <v>1197</v>
      </c>
      <c r="CA427" t="s">
        <v>1548</v>
      </c>
    </row>
    <row r="428" spans="1:79" ht="15" x14ac:dyDescent="0.25">
      <c r="A428">
        <v>48</v>
      </c>
      <c r="B428" t="s">
        <v>1549</v>
      </c>
      <c r="C428" t="s">
        <v>1550</v>
      </c>
      <c r="D428" t="s">
        <v>1551</v>
      </c>
      <c r="E428">
        <v>1</v>
      </c>
      <c r="F428" t="s">
        <v>1187</v>
      </c>
      <c r="G428"/>
      <c r="H428"/>
      <c r="I428"/>
      <c r="J428"/>
      <c r="K428"/>
      <c r="L428" t="s">
        <v>1546</v>
      </c>
      <c r="M428">
        <v>34626.1171875</v>
      </c>
      <c r="N428" t="s">
        <v>6</v>
      </c>
      <c r="O428" t="s">
        <v>5</v>
      </c>
      <c r="P428" t="s">
        <v>5</v>
      </c>
      <c r="Q428" t="s">
        <v>6</v>
      </c>
      <c r="R428" t="s">
        <v>5</v>
      </c>
      <c r="S428" t="s">
        <v>1547</v>
      </c>
      <c r="T428" t="s">
        <v>1547</v>
      </c>
      <c r="U428" t="s">
        <v>5</v>
      </c>
      <c r="V428" t="s">
        <v>13</v>
      </c>
      <c r="W428">
        <v>100000</v>
      </c>
      <c r="X428">
        <v>0</v>
      </c>
      <c r="Y428" t="s">
        <v>5</v>
      </c>
      <c r="Z428"/>
      <c r="AA428"/>
      <c r="AB428">
        <v>4305.263671875</v>
      </c>
      <c r="AC428">
        <v>929.55096435546875</v>
      </c>
      <c r="AD428">
        <v>0.2439257204532623</v>
      </c>
      <c r="AE428">
        <v>11544</v>
      </c>
      <c r="AF428">
        <v>12170</v>
      </c>
      <c r="AG428">
        <v>6885</v>
      </c>
      <c r="AH428">
        <v>26657</v>
      </c>
      <c r="AI428">
        <v>20374</v>
      </c>
      <c r="AJ428">
        <v>41795</v>
      </c>
      <c r="AK428">
        <v>160</v>
      </c>
      <c r="AL428">
        <v>803</v>
      </c>
      <c r="AM428">
        <v>2299</v>
      </c>
      <c r="AN428">
        <v>1250</v>
      </c>
      <c r="AO428">
        <v>2425093.5</v>
      </c>
      <c r="AP428"/>
      <c r="AQ428"/>
      <c r="AR428"/>
      <c r="AS428">
        <v>0</v>
      </c>
      <c r="AT428">
        <v>0</v>
      </c>
      <c r="AU428">
        <v>0</v>
      </c>
      <c r="AV428">
        <v>0</v>
      </c>
      <c r="AW428">
        <v>0</v>
      </c>
      <c r="AX428">
        <v>0</v>
      </c>
      <c r="AY428">
        <v>0</v>
      </c>
      <c r="AZ428">
        <v>0</v>
      </c>
      <c r="BA428">
        <v>0</v>
      </c>
      <c r="BB428">
        <v>0</v>
      </c>
      <c r="BC428"/>
      <c r="BD428"/>
      <c r="BE428"/>
      <c r="BF428">
        <v>0</v>
      </c>
      <c r="BG428" t="s">
        <v>1196</v>
      </c>
      <c r="BH428" t="s">
        <v>5</v>
      </c>
      <c r="BI428" t="s">
        <v>1100</v>
      </c>
      <c r="BJ428" t="s">
        <v>1100</v>
      </c>
      <c r="BK428" t="s">
        <v>5</v>
      </c>
      <c r="BL428"/>
      <c r="BM428">
        <v>0</v>
      </c>
      <c r="BN428"/>
      <c r="BO428" t="s">
        <v>5</v>
      </c>
      <c r="BP428"/>
      <c r="BQ428"/>
      <c r="BR428"/>
      <c r="BS428"/>
      <c r="BT428" t="s">
        <v>5</v>
      </c>
      <c r="BU428"/>
      <c r="BV428"/>
      <c r="BW428"/>
      <c r="BX428"/>
      <c r="BY428" t="s">
        <v>6</v>
      </c>
      <c r="BZ428" t="s">
        <v>1197</v>
      </c>
      <c r="CA428" t="s">
        <v>1548</v>
      </c>
    </row>
    <row r="429" spans="1:79" ht="15" x14ac:dyDescent="0.25">
      <c r="A429">
        <v>49</v>
      </c>
      <c r="B429" t="s">
        <v>1552</v>
      </c>
      <c r="C429" t="s">
        <v>1553</v>
      </c>
      <c r="D429" t="s">
        <v>1554</v>
      </c>
      <c r="E429">
        <v>1</v>
      </c>
      <c r="F429" t="s">
        <v>1187</v>
      </c>
      <c r="G429" t="s">
        <v>1555</v>
      </c>
      <c r="H429" t="s">
        <v>1556</v>
      </c>
      <c r="I429" t="s">
        <v>1557</v>
      </c>
      <c r="J429" t="s">
        <v>1558</v>
      </c>
      <c r="K429" t="s">
        <v>1559</v>
      </c>
      <c r="L429" t="s">
        <v>1560</v>
      </c>
      <c r="M429">
        <v>7.0512943267822266</v>
      </c>
      <c r="N429" t="s">
        <v>6</v>
      </c>
      <c r="O429" t="s">
        <v>5</v>
      </c>
      <c r="P429" t="s">
        <v>5</v>
      </c>
      <c r="Q429" t="s">
        <v>6</v>
      </c>
      <c r="R429" t="s">
        <v>5</v>
      </c>
      <c r="S429" t="s">
        <v>1561</v>
      </c>
      <c r="T429" t="s">
        <v>1562</v>
      </c>
      <c r="U429" t="s">
        <v>5</v>
      </c>
      <c r="V429" t="s">
        <v>50</v>
      </c>
      <c r="W429">
        <v>200000</v>
      </c>
      <c r="X429">
        <v>0</v>
      </c>
      <c r="Y429" t="s">
        <v>5</v>
      </c>
      <c r="Z429"/>
      <c r="AA429"/>
      <c r="AB429">
        <v>1.10006320476532</v>
      </c>
      <c r="AC429">
        <v>0.23183286190032959</v>
      </c>
      <c r="AD429">
        <v>0</v>
      </c>
      <c r="AE429">
        <v>206</v>
      </c>
      <c r="AF429">
        <v>119</v>
      </c>
      <c r="AG429">
        <v>193</v>
      </c>
      <c r="AH429">
        <v>636</v>
      </c>
      <c r="AI429">
        <v>823</v>
      </c>
      <c r="AJ429">
        <v>1265</v>
      </c>
      <c r="AK429">
        <v>0</v>
      </c>
      <c r="AL429">
        <v>7</v>
      </c>
      <c r="AM429">
        <v>15</v>
      </c>
      <c r="AN429">
        <v>7</v>
      </c>
      <c r="AO429">
        <v>150.2604675292969</v>
      </c>
      <c r="AP429"/>
      <c r="AQ429"/>
      <c r="AR429"/>
      <c r="AS429">
        <v>0</v>
      </c>
      <c r="AT429">
        <v>0</v>
      </c>
      <c r="AU429">
        <v>0</v>
      </c>
      <c r="AV429">
        <v>0</v>
      </c>
      <c r="AW429">
        <v>0</v>
      </c>
      <c r="AX429">
        <v>0</v>
      </c>
      <c r="AY429">
        <v>0</v>
      </c>
      <c r="AZ429">
        <v>0</v>
      </c>
      <c r="BA429">
        <v>0</v>
      </c>
      <c r="BB429">
        <v>0</v>
      </c>
      <c r="BC429"/>
      <c r="BD429"/>
      <c r="BE429"/>
      <c r="BF429">
        <v>0</v>
      </c>
      <c r="BG429" t="s">
        <v>1196</v>
      </c>
      <c r="BH429" t="s">
        <v>5</v>
      </c>
      <c r="BI429" t="s">
        <v>1100</v>
      </c>
      <c r="BJ429" t="s">
        <v>1100</v>
      </c>
      <c r="BK429" t="s">
        <v>5</v>
      </c>
      <c r="BL429"/>
      <c r="BM429">
        <v>0</v>
      </c>
      <c r="BN429"/>
      <c r="BO429" t="s">
        <v>5</v>
      </c>
      <c r="BP429"/>
      <c r="BQ429"/>
      <c r="BR429"/>
      <c r="BS429"/>
      <c r="BT429" t="s">
        <v>5</v>
      </c>
      <c r="BU429"/>
      <c r="BV429"/>
      <c r="BW429"/>
      <c r="BX429"/>
      <c r="BY429" t="s">
        <v>6</v>
      </c>
      <c r="BZ429" t="s">
        <v>1197</v>
      </c>
      <c r="CA429" t="s">
        <v>1542</v>
      </c>
    </row>
    <row r="430" spans="1:79" ht="15" x14ac:dyDescent="0.25">
      <c r="A430">
        <v>50</v>
      </c>
      <c r="B430" t="s">
        <v>1563</v>
      </c>
      <c r="C430" t="s">
        <v>1564</v>
      </c>
      <c r="D430" t="s">
        <v>1565</v>
      </c>
      <c r="E430">
        <v>1</v>
      </c>
      <c r="F430" t="s">
        <v>1187</v>
      </c>
      <c r="G430" t="s">
        <v>1555</v>
      </c>
      <c r="H430" t="s">
        <v>1556</v>
      </c>
      <c r="I430" t="s">
        <v>1557</v>
      </c>
      <c r="J430" t="s">
        <v>1558</v>
      </c>
      <c r="K430" t="s">
        <v>1559</v>
      </c>
      <c r="L430" t="s">
        <v>1566</v>
      </c>
      <c r="M430">
        <v>7.0512943267822266</v>
      </c>
      <c r="N430" t="s">
        <v>6</v>
      </c>
      <c r="O430" t="s">
        <v>5</v>
      </c>
      <c r="P430" t="s">
        <v>5</v>
      </c>
      <c r="Q430" t="s">
        <v>6</v>
      </c>
      <c r="R430" t="s">
        <v>5</v>
      </c>
      <c r="S430" t="s">
        <v>1561</v>
      </c>
      <c r="T430" t="s">
        <v>1562</v>
      </c>
      <c r="U430" t="s">
        <v>5</v>
      </c>
      <c r="V430" t="s">
        <v>98</v>
      </c>
      <c r="W430">
        <v>6000000</v>
      </c>
      <c r="X430">
        <v>0</v>
      </c>
      <c r="Y430" t="s">
        <v>5</v>
      </c>
      <c r="Z430"/>
      <c r="AA430"/>
      <c r="AB430">
        <v>1.10006320476532</v>
      </c>
      <c r="AC430">
        <v>0.23183286190032959</v>
      </c>
      <c r="AD430">
        <v>0</v>
      </c>
      <c r="AE430">
        <v>206</v>
      </c>
      <c r="AF430">
        <v>119</v>
      </c>
      <c r="AG430">
        <v>193</v>
      </c>
      <c r="AH430">
        <v>636</v>
      </c>
      <c r="AI430">
        <v>823</v>
      </c>
      <c r="AJ430">
        <v>1265</v>
      </c>
      <c r="AK430">
        <v>0</v>
      </c>
      <c r="AL430">
        <v>7</v>
      </c>
      <c r="AM430">
        <v>15</v>
      </c>
      <c r="AN430">
        <v>7</v>
      </c>
      <c r="AO430">
        <v>150.2604675292969</v>
      </c>
      <c r="AP430"/>
      <c r="AQ430"/>
      <c r="AR430"/>
      <c r="AS430">
        <v>0</v>
      </c>
      <c r="AT430">
        <v>24</v>
      </c>
      <c r="AU430">
        <v>0</v>
      </c>
      <c r="AV430">
        <v>24</v>
      </c>
      <c r="AW430">
        <v>72</v>
      </c>
      <c r="AX430">
        <v>0</v>
      </c>
      <c r="AY430">
        <v>0</v>
      </c>
      <c r="AZ430">
        <v>0</v>
      </c>
      <c r="BA430">
        <v>0</v>
      </c>
      <c r="BB430">
        <v>0</v>
      </c>
      <c r="BC430"/>
      <c r="BD430"/>
      <c r="BE430"/>
      <c r="BF430">
        <v>250000</v>
      </c>
      <c r="BG430" t="s">
        <v>1196</v>
      </c>
      <c r="BH430" t="s">
        <v>5</v>
      </c>
      <c r="BI430" t="s">
        <v>1100</v>
      </c>
      <c r="BJ430" t="s">
        <v>1100</v>
      </c>
      <c r="BK430" t="s">
        <v>5</v>
      </c>
      <c r="BL430"/>
      <c r="BM430">
        <v>0</v>
      </c>
      <c r="BN430"/>
      <c r="BO430" t="s">
        <v>5</v>
      </c>
      <c r="BP430"/>
      <c r="BQ430"/>
      <c r="BR430"/>
      <c r="BS430"/>
      <c r="BT430" t="s">
        <v>5</v>
      </c>
      <c r="BU430"/>
      <c r="BV430"/>
      <c r="BW430"/>
      <c r="BX430"/>
      <c r="BY430" t="s">
        <v>6</v>
      </c>
      <c r="BZ430" t="s">
        <v>1197</v>
      </c>
      <c r="CA430" t="s">
        <v>1542</v>
      </c>
    </row>
    <row r="431" spans="1:79" ht="15" x14ac:dyDescent="0.25">
      <c r="A431">
        <v>51</v>
      </c>
      <c r="B431" t="s">
        <v>1567</v>
      </c>
      <c r="C431" t="s">
        <v>1568</v>
      </c>
      <c r="D431" t="s">
        <v>1569</v>
      </c>
      <c r="E431">
        <v>1</v>
      </c>
      <c r="F431" t="s">
        <v>1187</v>
      </c>
      <c r="G431" t="s">
        <v>1555</v>
      </c>
      <c r="H431" t="s">
        <v>1556</v>
      </c>
      <c r="I431" t="s">
        <v>1557</v>
      </c>
      <c r="J431" t="s">
        <v>1558</v>
      </c>
      <c r="K431" t="s">
        <v>1559</v>
      </c>
      <c r="L431" t="s">
        <v>1546</v>
      </c>
      <c r="M431">
        <v>7.0512943267822266</v>
      </c>
      <c r="N431" t="s">
        <v>6</v>
      </c>
      <c r="O431" t="s">
        <v>5</v>
      </c>
      <c r="P431" t="s">
        <v>5</v>
      </c>
      <c r="Q431" t="s">
        <v>6</v>
      </c>
      <c r="R431" t="s">
        <v>5</v>
      </c>
      <c r="S431" t="s">
        <v>1561</v>
      </c>
      <c r="T431" t="s">
        <v>1562</v>
      </c>
      <c r="U431" t="s">
        <v>5</v>
      </c>
      <c r="V431" t="s">
        <v>28</v>
      </c>
      <c r="W431">
        <v>250000</v>
      </c>
      <c r="X431">
        <v>0</v>
      </c>
      <c r="Y431" t="s">
        <v>5</v>
      </c>
      <c r="Z431"/>
      <c r="AA431"/>
      <c r="AB431">
        <v>1.10006320476532</v>
      </c>
      <c r="AC431">
        <v>0.23183286190032959</v>
      </c>
      <c r="AD431">
        <v>0</v>
      </c>
      <c r="AE431">
        <v>206</v>
      </c>
      <c r="AF431">
        <v>119</v>
      </c>
      <c r="AG431">
        <v>193</v>
      </c>
      <c r="AH431">
        <v>636</v>
      </c>
      <c r="AI431">
        <v>823</v>
      </c>
      <c r="AJ431">
        <v>1265</v>
      </c>
      <c r="AK431">
        <v>0</v>
      </c>
      <c r="AL431">
        <v>7</v>
      </c>
      <c r="AM431">
        <v>15</v>
      </c>
      <c r="AN431">
        <v>7</v>
      </c>
      <c r="AO431">
        <v>150.2604675292969</v>
      </c>
      <c r="AP431"/>
      <c r="AQ431"/>
      <c r="AR431"/>
      <c r="AS431">
        <v>0</v>
      </c>
      <c r="AT431">
        <v>0</v>
      </c>
      <c r="AU431">
        <v>0</v>
      </c>
      <c r="AV431">
        <v>0</v>
      </c>
      <c r="AW431">
        <v>0</v>
      </c>
      <c r="AX431">
        <v>0</v>
      </c>
      <c r="AY431">
        <v>0</v>
      </c>
      <c r="AZ431">
        <v>0</v>
      </c>
      <c r="BA431">
        <v>0</v>
      </c>
      <c r="BB431">
        <v>0</v>
      </c>
      <c r="BC431"/>
      <c r="BD431"/>
      <c r="BE431"/>
      <c r="BF431">
        <v>0</v>
      </c>
      <c r="BG431" t="s">
        <v>1196</v>
      </c>
      <c r="BH431" t="s">
        <v>5</v>
      </c>
      <c r="BI431" t="s">
        <v>1100</v>
      </c>
      <c r="BJ431" t="s">
        <v>1100</v>
      </c>
      <c r="BK431" t="s">
        <v>5</v>
      </c>
      <c r="BL431"/>
      <c r="BM431">
        <v>0</v>
      </c>
      <c r="BN431"/>
      <c r="BO431" t="s">
        <v>5</v>
      </c>
      <c r="BP431"/>
      <c r="BQ431"/>
      <c r="BR431"/>
      <c r="BS431"/>
      <c r="BT431" t="s">
        <v>5</v>
      </c>
      <c r="BU431"/>
      <c r="BV431"/>
      <c r="BW431"/>
      <c r="BX431"/>
      <c r="BY431" t="s">
        <v>6</v>
      </c>
      <c r="BZ431" t="s">
        <v>1197</v>
      </c>
      <c r="CA431" t="s">
        <v>1542</v>
      </c>
    </row>
    <row r="432" spans="1:79" ht="15" x14ac:dyDescent="0.25">
      <c r="A432">
        <v>52</v>
      </c>
      <c r="B432" t="s">
        <v>1570</v>
      </c>
      <c r="C432" t="s">
        <v>1571</v>
      </c>
      <c r="D432" t="s">
        <v>1572</v>
      </c>
      <c r="E432">
        <v>1</v>
      </c>
      <c r="F432" t="s">
        <v>1187</v>
      </c>
      <c r="G432" t="s">
        <v>1555</v>
      </c>
      <c r="H432" t="s">
        <v>1556</v>
      </c>
      <c r="I432" t="s">
        <v>1557</v>
      </c>
      <c r="J432" t="s">
        <v>1558</v>
      </c>
      <c r="K432" t="s">
        <v>1559</v>
      </c>
      <c r="L432" t="s">
        <v>1546</v>
      </c>
      <c r="M432">
        <v>7.0512943267822266</v>
      </c>
      <c r="N432" t="s">
        <v>6</v>
      </c>
      <c r="O432" t="s">
        <v>5</v>
      </c>
      <c r="P432" t="s">
        <v>5</v>
      </c>
      <c r="Q432" t="s">
        <v>6</v>
      </c>
      <c r="R432" t="s">
        <v>5</v>
      </c>
      <c r="S432" t="s">
        <v>1561</v>
      </c>
      <c r="T432" t="s">
        <v>1562</v>
      </c>
      <c r="U432" t="s">
        <v>5</v>
      </c>
      <c r="V432" t="s">
        <v>4</v>
      </c>
      <c r="W432">
        <v>100000</v>
      </c>
      <c r="X432">
        <v>0</v>
      </c>
      <c r="Y432" t="s">
        <v>5</v>
      </c>
      <c r="Z432"/>
      <c r="AA432"/>
      <c r="AB432">
        <v>1.10006320476532</v>
      </c>
      <c r="AC432">
        <v>0.23183286190032959</v>
      </c>
      <c r="AD432">
        <v>0</v>
      </c>
      <c r="AE432">
        <v>206</v>
      </c>
      <c r="AF432">
        <v>119</v>
      </c>
      <c r="AG432">
        <v>193</v>
      </c>
      <c r="AH432">
        <v>636</v>
      </c>
      <c r="AI432">
        <v>823</v>
      </c>
      <c r="AJ432">
        <v>1265</v>
      </c>
      <c r="AK432">
        <v>0</v>
      </c>
      <c r="AL432">
        <v>7</v>
      </c>
      <c r="AM432">
        <v>15</v>
      </c>
      <c r="AN432">
        <v>7</v>
      </c>
      <c r="AO432">
        <v>150.2604675292969</v>
      </c>
      <c r="AP432"/>
      <c r="AQ432"/>
      <c r="AR432"/>
      <c r="AS432">
        <v>0</v>
      </c>
      <c r="AT432">
        <v>0</v>
      </c>
      <c r="AU432">
        <v>0</v>
      </c>
      <c r="AV432">
        <v>0</v>
      </c>
      <c r="AW432">
        <v>0</v>
      </c>
      <c r="AX432">
        <v>0</v>
      </c>
      <c r="AY432">
        <v>0</v>
      </c>
      <c r="AZ432">
        <v>0</v>
      </c>
      <c r="BA432">
        <v>0</v>
      </c>
      <c r="BB432">
        <v>0</v>
      </c>
      <c r="BC432"/>
      <c r="BD432"/>
      <c r="BE432"/>
      <c r="BF432">
        <v>0</v>
      </c>
      <c r="BG432" t="s">
        <v>1196</v>
      </c>
      <c r="BH432" t="s">
        <v>5</v>
      </c>
      <c r="BI432" t="s">
        <v>1100</v>
      </c>
      <c r="BJ432" t="s">
        <v>1100</v>
      </c>
      <c r="BK432" t="s">
        <v>5</v>
      </c>
      <c r="BL432"/>
      <c r="BM432">
        <v>0</v>
      </c>
      <c r="BN432"/>
      <c r="BO432" t="s">
        <v>5</v>
      </c>
      <c r="BP432"/>
      <c r="BQ432"/>
      <c r="BR432"/>
      <c r="BS432"/>
      <c r="BT432" t="s">
        <v>5</v>
      </c>
      <c r="BU432"/>
      <c r="BV432"/>
      <c r="BW432"/>
      <c r="BX432"/>
      <c r="BY432" t="s">
        <v>6</v>
      </c>
      <c r="BZ432" t="s">
        <v>1197</v>
      </c>
      <c r="CA432" t="s">
        <v>1542</v>
      </c>
    </row>
    <row r="433" spans="1:79" ht="15" x14ac:dyDescent="0.25">
      <c r="A433">
        <v>53</v>
      </c>
      <c r="B433" t="s">
        <v>1573</v>
      </c>
      <c r="C433" t="s">
        <v>1574</v>
      </c>
      <c r="D433" t="s">
        <v>1575</v>
      </c>
      <c r="E433">
        <v>1</v>
      </c>
      <c r="F433" t="s">
        <v>1187</v>
      </c>
      <c r="G433" t="s">
        <v>1555</v>
      </c>
      <c r="H433" t="s">
        <v>1556</v>
      </c>
      <c r="I433" t="s">
        <v>1557</v>
      </c>
      <c r="J433" t="s">
        <v>1558</v>
      </c>
      <c r="K433" t="s">
        <v>1559</v>
      </c>
      <c r="L433" t="s">
        <v>1193</v>
      </c>
      <c r="M433">
        <v>7.0512943267822266</v>
      </c>
      <c r="N433" t="s">
        <v>6</v>
      </c>
      <c r="O433" t="s">
        <v>5</v>
      </c>
      <c r="P433" t="s">
        <v>5</v>
      </c>
      <c r="Q433" t="s">
        <v>6</v>
      </c>
      <c r="R433" t="s">
        <v>5</v>
      </c>
      <c r="S433" t="s">
        <v>1561</v>
      </c>
      <c r="T433" t="s">
        <v>1562</v>
      </c>
      <c r="U433" t="s">
        <v>5</v>
      </c>
      <c r="V433" t="s">
        <v>50</v>
      </c>
      <c r="W433">
        <v>100000</v>
      </c>
      <c r="X433">
        <v>0</v>
      </c>
      <c r="Y433" t="s">
        <v>5</v>
      </c>
      <c r="Z433"/>
      <c r="AA433"/>
      <c r="AB433">
        <v>1.10006320476532</v>
      </c>
      <c r="AC433">
        <v>0.23183286190032959</v>
      </c>
      <c r="AD433">
        <v>0</v>
      </c>
      <c r="AE433">
        <v>206</v>
      </c>
      <c r="AF433">
        <v>119</v>
      </c>
      <c r="AG433">
        <v>193</v>
      </c>
      <c r="AH433">
        <v>636</v>
      </c>
      <c r="AI433">
        <v>823</v>
      </c>
      <c r="AJ433">
        <v>1265</v>
      </c>
      <c r="AK433">
        <v>0</v>
      </c>
      <c r="AL433">
        <v>7</v>
      </c>
      <c r="AM433">
        <v>15</v>
      </c>
      <c r="AN433">
        <v>7</v>
      </c>
      <c r="AO433">
        <v>150.2604675292969</v>
      </c>
      <c r="AP433"/>
      <c r="AQ433"/>
      <c r="AR433"/>
      <c r="AS433">
        <v>0</v>
      </c>
      <c r="AT433">
        <v>0</v>
      </c>
      <c r="AU433">
        <v>0</v>
      </c>
      <c r="AV433">
        <v>0</v>
      </c>
      <c r="AW433">
        <v>0</v>
      </c>
      <c r="AX433">
        <v>0</v>
      </c>
      <c r="AY433">
        <v>0</v>
      </c>
      <c r="AZ433">
        <v>0</v>
      </c>
      <c r="BA433">
        <v>0</v>
      </c>
      <c r="BB433">
        <v>0</v>
      </c>
      <c r="BC433"/>
      <c r="BD433"/>
      <c r="BE433"/>
      <c r="BF433">
        <v>0</v>
      </c>
      <c r="BG433" t="s">
        <v>1196</v>
      </c>
      <c r="BH433" t="s">
        <v>5</v>
      </c>
      <c r="BI433" t="s">
        <v>1100</v>
      </c>
      <c r="BJ433" t="s">
        <v>1100</v>
      </c>
      <c r="BK433" t="s">
        <v>5</v>
      </c>
      <c r="BL433"/>
      <c r="BM433">
        <v>0</v>
      </c>
      <c r="BN433"/>
      <c r="BO433" t="s">
        <v>5</v>
      </c>
      <c r="BP433"/>
      <c r="BQ433"/>
      <c r="BR433"/>
      <c r="BS433"/>
      <c r="BT433" t="s">
        <v>5</v>
      </c>
      <c r="BU433"/>
      <c r="BV433"/>
      <c r="BW433"/>
      <c r="BX433"/>
      <c r="BY433" t="s">
        <v>6</v>
      </c>
      <c r="BZ433" t="s">
        <v>1197</v>
      </c>
      <c r="CA433" t="s">
        <v>1542</v>
      </c>
    </row>
    <row r="434" spans="1:79" ht="15" x14ac:dyDescent="0.25">
      <c r="A434">
        <v>54</v>
      </c>
      <c r="B434" t="s">
        <v>1576</v>
      </c>
      <c r="C434" t="s">
        <v>1577</v>
      </c>
      <c r="D434" t="s">
        <v>1578</v>
      </c>
      <c r="E434">
        <v>1</v>
      </c>
      <c r="F434" t="s">
        <v>1187</v>
      </c>
      <c r="G434" t="s">
        <v>1555</v>
      </c>
      <c r="H434" t="s">
        <v>1556</v>
      </c>
      <c r="I434" t="s">
        <v>1557</v>
      </c>
      <c r="J434" t="s">
        <v>1558</v>
      </c>
      <c r="K434" t="s">
        <v>1559</v>
      </c>
      <c r="L434" t="s">
        <v>1546</v>
      </c>
      <c r="M434">
        <v>7.0512943267822266</v>
      </c>
      <c r="N434" t="s">
        <v>6</v>
      </c>
      <c r="O434" t="s">
        <v>5</v>
      </c>
      <c r="P434" t="s">
        <v>5</v>
      </c>
      <c r="Q434" t="s">
        <v>6</v>
      </c>
      <c r="R434" t="s">
        <v>5</v>
      </c>
      <c r="S434" t="s">
        <v>1561</v>
      </c>
      <c r="T434" t="s">
        <v>1562</v>
      </c>
      <c r="U434" t="s">
        <v>5</v>
      </c>
      <c r="V434" t="s">
        <v>85</v>
      </c>
      <c r="W434">
        <v>1000000</v>
      </c>
      <c r="X434">
        <v>0</v>
      </c>
      <c r="Y434" t="s">
        <v>5</v>
      </c>
      <c r="Z434"/>
      <c r="AA434"/>
      <c r="AB434">
        <v>1.10006320476532</v>
      </c>
      <c r="AC434">
        <v>0.23183286190032959</v>
      </c>
      <c r="AD434">
        <v>0</v>
      </c>
      <c r="AE434">
        <v>206</v>
      </c>
      <c r="AF434">
        <v>119</v>
      </c>
      <c r="AG434">
        <v>193</v>
      </c>
      <c r="AH434">
        <v>636</v>
      </c>
      <c r="AI434">
        <v>823</v>
      </c>
      <c r="AJ434">
        <v>1265</v>
      </c>
      <c r="AK434">
        <v>0</v>
      </c>
      <c r="AL434">
        <v>7</v>
      </c>
      <c r="AM434">
        <v>15</v>
      </c>
      <c r="AN434">
        <v>7</v>
      </c>
      <c r="AO434">
        <v>150.2604675292969</v>
      </c>
      <c r="AP434"/>
      <c r="AQ434"/>
      <c r="AR434"/>
      <c r="AS434">
        <v>0</v>
      </c>
      <c r="AT434">
        <v>0</v>
      </c>
      <c r="AU434">
        <v>0</v>
      </c>
      <c r="AV434">
        <v>0</v>
      </c>
      <c r="AW434">
        <v>0</v>
      </c>
      <c r="AX434">
        <v>0</v>
      </c>
      <c r="AY434">
        <v>0</v>
      </c>
      <c r="AZ434">
        <v>0</v>
      </c>
      <c r="BA434">
        <v>0</v>
      </c>
      <c r="BB434">
        <v>0</v>
      </c>
      <c r="BC434"/>
      <c r="BD434"/>
      <c r="BE434"/>
      <c r="BF434">
        <v>0</v>
      </c>
      <c r="BG434" t="s">
        <v>1196</v>
      </c>
      <c r="BH434" t="s">
        <v>5</v>
      </c>
      <c r="BI434" t="s">
        <v>1100</v>
      </c>
      <c r="BJ434" t="s">
        <v>1100</v>
      </c>
      <c r="BK434" t="s">
        <v>5</v>
      </c>
      <c r="BL434"/>
      <c r="BM434">
        <v>0</v>
      </c>
      <c r="BN434"/>
      <c r="BO434" t="s">
        <v>5</v>
      </c>
      <c r="BP434"/>
      <c r="BQ434"/>
      <c r="BR434"/>
      <c r="BS434"/>
      <c r="BT434" t="s">
        <v>5</v>
      </c>
      <c r="BU434"/>
      <c r="BV434"/>
      <c r="BW434"/>
      <c r="BX434"/>
      <c r="BY434" t="s">
        <v>6</v>
      </c>
      <c r="BZ434" t="s">
        <v>1197</v>
      </c>
      <c r="CA434" t="s">
        <v>1542</v>
      </c>
    </row>
    <row r="435" spans="1:79" ht="15" x14ac:dyDescent="0.25">
      <c r="A435">
        <v>55</v>
      </c>
      <c r="B435" t="s">
        <v>1579</v>
      </c>
      <c r="C435" t="s">
        <v>1580</v>
      </c>
      <c r="D435" t="s">
        <v>1581</v>
      </c>
      <c r="E435">
        <v>1</v>
      </c>
      <c r="F435" t="s">
        <v>1187</v>
      </c>
      <c r="G435"/>
      <c r="H435"/>
      <c r="I435"/>
      <c r="J435"/>
      <c r="K435"/>
      <c r="L435" t="s">
        <v>1560</v>
      </c>
      <c r="M435">
        <v>34626.1171875</v>
      </c>
      <c r="N435" t="s">
        <v>6</v>
      </c>
      <c r="O435" t="s">
        <v>5</v>
      </c>
      <c r="P435" t="s">
        <v>5</v>
      </c>
      <c r="Q435" t="s">
        <v>6</v>
      </c>
      <c r="R435" t="s">
        <v>5</v>
      </c>
      <c r="S435" t="s">
        <v>1547</v>
      </c>
      <c r="T435" t="s">
        <v>1547</v>
      </c>
      <c r="U435" t="s">
        <v>5</v>
      </c>
      <c r="V435" t="s">
        <v>50</v>
      </c>
      <c r="W435">
        <v>100000</v>
      </c>
      <c r="X435">
        <v>0</v>
      </c>
      <c r="Y435" t="s">
        <v>5</v>
      </c>
      <c r="Z435"/>
      <c r="AA435"/>
      <c r="AB435">
        <v>4305.263671875</v>
      </c>
      <c r="AC435">
        <v>929.55096435546875</v>
      </c>
      <c r="AD435">
        <v>0.2439257204532623</v>
      </c>
      <c r="AE435">
        <v>11544</v>
      </c>
      <c r="AF435">
        <v>12170</v>
      </c>
      <c r="AG435">
        <v>6885</v>
      </c>
      <c r="AH435">
        <v>26657</v>
      </c>
      <c r="AI435">
        <v>20374</v>
      </c>
      <c r="AJ435">
        <v>41795</v>
      </c>
      <c r="AK435">
        <v>160</v>
      </c>
      <c r="AL435">
        <v>803</v>
      </c>
      <c r="AM435">
        <v>2299</v>
      </c>
      <c r="AN435">
        <v>1250</v>
      </c>
      <c r="AO435">
        <v>2425093.5</v>
      </c>
      <c r="AP435"/>
      <c r="AQ435"/>
      <c r="AR435"/>
      <c r="AS435">
        <v>0</v>
      </c>
      <c r="AT435">
        <v>0</v>
      </c>
      <c r="AU435">
        <v>0</v>
      </c>
      <c r="AV435">
        <v>0</v>
      </c>
      <c r="AW435">
        <v>0</v>
      </c>
      <c r="AX435">
        <v>0</v>
      </c>
      <c r="AY435">
        <v>0</v>
      </c>
      <c r="AZ435">
        <v>0</v>
      </c>
      <c r="BA435">
        <v>0</v>
      </c>
      <c r="BB435">
        <v>0</v>
      </c>
      <c r="BC435"/>
      <c r="BD435"/>
      <c r="BE435"/>
      <c r="BF435">
        <v>0</v>
      </c>
      <c r="BG435" t="s">
        <v>1196</v>
      </c>
      <c r="BH435" t="s">
        <v>5</v>
      </c>
      <c r="BI435" t="s">
        <v>1100</v>
      </c>
      <c r="BJ435" t="s">
        <v>1100</v>
      </c>
      <c r="BK435" t="s">
        <v>5</v>
      </c>
      <c r="BL435"/>
      <c r="BM435">
        <v>0</v>
      </c>
      <c r="BN435"/>
      <c r="BO435" t="s">
        <v>5</v>
      </c>
      <c r="BP435"/>
      <c r="BQ435"/>
      <c r="BR435"/>
      <c r="BS435"/>
      <c r="BT435" t="s">
        <v>5</v>
      </c>
      <c r="BU435"/>
      <c r="BV435"/>
      <c r="BW435"/>
      <c r="BX435"/>
      <c r="BY435" t="s">
        <v>6</v>
      </c>
      <c r="BZ435" t="s">
        <v>1197</v>
      </c>
      <c r="CA435" t="s">
        <v>1548</v>
      </c>
    </row>
    <row r="436" spans="1:79" ht="15" x14ac:dyDescent="0.25">
      <c r="A436">
        <v>56</v>
      </c>
      <c r="B436" t="s">
        <v>1582</v>
      </c>
      <c r="C436" t="s">
        <v>1583</v>
      </c>
      <c r="D436" t="s">
        <v>1584</v>
      </c>
      <c r="E436">
        <v>1</v>
      </c>
      <c r="F436" t="s">
        <v>1187</v>
      </c>
      <c r="G436" t="s">
        <v>1585</v>
      </c>
      <c r="H436" t="s">
        <v>1586</v>
      </c>
      <c r="I436" t="s">
        <v>1587</v>
      </c>
      <c r="J436" t="s">
        <v>1588</v>
      </c>
      <c r="K436" t="s">
        <v>1589</v>
      </c>
      <c r="L436" t="s">
        <v>1566</v>
      </c>
      <c r="M436">
        <v>101.60166168212891</v>
      </c>
      <c r="N436" t="s">
        <v>6</v>
      </c>
      <c r="O436" t="s">
        <v>5</v>
      </c>
      <c r="P436" t="s">
        <v>5</v>
      </c>
      <c r="Q436" t="s">
        <v>6</v>
      </c>
      <c r="R436" t="s">
        <v>5</v>
      </c>
      <c r="S436" t="s">
        <v>1590</v>
      </c>
      <c r="T436" t="s">
        <v>1591</v>
      </c>
      <c r="U436" t="s">
        <v>5</v>
      </c>
      <c r="V436" t="s">
        <v>50</v>
      </c>
      <c r="W436">
        <v>100000</v>
      </c>
      <c r="X436">
        <v>0</v>
      </c>
      <c r="Y436" t="s">
        <v>6</v>
      </c>
      <c r="Z436" t="s">
        <v>1592</v>
      </c>
      <c r="AA436">
        <v>25000</v>
      </c>
      <c r="AB436">
        <v>10.47114181518555</v>
      </c>
      <c r="AC436">
        <v>4.6840405464172363</v>
      </c>
      <c r="AD436">
        <v>1.212299976032227E-4</v>
      </c>
      <c r="AE436">
        <v>1703</v>
      </c>
      <c r="AF436">
        <v>2950</v>
      </c>
      <c r="AG436">
        <v>1382</v>
      </c>
      <c r="AH436">
        <v>8883</v>
      </c>
      <c r="AI436">
        <v>4674</v>
      </c>
      <c r="AJ436">
        <v>12344</v>
      </c>
      <c r="AK436">
        <v>7</v>
      </c>
      <c r="AL436">
        <v>6</v>
      </c>
      <c r="AM436">
        <v>103</v>
      </c>
      <c r="AN436">
        <v>6</v>
      </c>
      <c r="AO436">
        <v>212.75544738769531</v>
      </c>
      <c r="AP436"/>
      <c r="AQ436"/>
      <c r="AR436"/>
      <c r="AS436">
        <v>0</v>
      </c>
      <c r="AT436">
        <v>0</v>
      </c>
      <c r="AU436">
        <v>0</v>
      </c>
      <c r="AV436">
        <v>0</v>
      </c>
      <c r="AW436">
        <v>0</v>
      </c>
      <c r="AX436">
        <v>0</v>
      </c>
      <c r="AY436">
        <v>0</v>
      </c>
      <c r="AZ436">
        <v>0</v>
      </c>
      <c r="BA436">
        <v>0</v>
      </c>
      <c r="BB436">
        <v>0</v>
      </c>
      <c r="BC436"/>
      <c r="BD436"/>
      <c r="BE436"/>
      <c r="BF436">
        <v>0</v>
      </c>
      <c r="BG436" t="s">
        <v>1196</v>
      </c>
      <c r="BH436" t="s">
        <v>5</v>
      </c>
      <c r="BI436" t="s">
        <v>1100</v>
      </c>
      <c r="BJ436" t="s">
        <v>1100</v>
      </c>
      <c r="BK436" t="s">
        <v>5</v>
      </c>
      <c r="BL436"/>
      <c r="BM436">
        <v>0</v>
      </c>
      <c r="BN436"/>
      <c r="BO436" t="s">
        <v>5</v>
      </c>
      <c r="BP436"/>
      <c r="BQ436"/>
      <c r="BR436"/>
      <c r="BS436"/>
      <c r="BT436" t="s">
        <v>5</v>
      </c>
      <c r="BU436"/>
      <c r="BV436"/>
      <c r="BW436"/>
      <c r="BX436"/>
      <c r="BY436" t="s">
        <v>6</v>
      </c>
      <c r="BZ436" t="s">
        <v>1197</v>
      </c>
      <c r="CA436" t="s">
        <v>1593</v>
      </c>
    </row>
    <row r="437" spans="1:79" ht="15" x14ac:dyDescent="0.25">
      <c r="A437">
        <v>57</v>
      </c>
      <c r="B437" t="s">
        <v>1594</v>
      </c>
      <c r="C437" t="s">
        <v>1595</v>
      </c>
      <c r="D437" t="s">
        <v>1596</v>
      </c>
      <c r="E437">
        <v>1</v>
      </c>
      <c r="F437" t="s">
        <v>1187</v>
      </c>
      <c r="G437" t="s">
        <v>1585</v>
      </c>
      <c r="H437" t="s">
        <v>1586</v>
      </c>
      <c r="I437" t="s">
        <v>1587</v>
      </c>
      <c r="J437" t="s">
        <v>1588</v>
      </c>
      <c r="K437" t="s">
        <v>1589</v>
      </c>
      <c r="L437" t="s">
        <v>1566</v>
      </c>
      <c r="M437">
        <v>101.60166168212891</v>
      </c>
      <c r="N437" t="s">
        <v>6</v>
      </c>
      <c r="O437" t="s">
        <v>5</v>
      </c>
      <c r="P437" t="s">
        <v>5</v>
      </c>
      <c r="Q437" t="s">
        <v>6</v>
      </c>
      <c r="R437" t="s">
        <v>5</v>
      </c>
      <c r="S437" t="s">
        <v>1590</v>
      </c>
      <c r="T437" t="s">
        <v>1591</v>
      </c>
      <c r="U437" t="s">
        <v>5</v>
      </c>
      <c r="V437" t="s">
        <v>50</v>
      </c>
      <c r="W437">
        <v>100000</v>
      </c>
      <c r="X437">
        <v>0</v>
      </c>
      <c r="Y437" t="s">
        <v>6</v>
      </c>
      <c r="Z437" t="s">
        <v>1592</v>
      </c>
      <c r="AA437">
        <v>25000</v>
      </c>
      <c r="AB437">
        <v>10.47114181518555</v>
      </c>
      <c r="AC437">
        <v>4.6840405464172363</v>
      </c>
      <c r="AD437">
        <v>1.212299976032227E-4</v>
      </c>
      <c r="AE437">
        <v>1703</v>
      </c>
      <c r="AF437">
        <v>2950</v>
      </c>
      <c r="AG437">
        <v>1382</v>
      </c>
      <c r="AH437">
        <v>8883</v>
      </c>
      <c r="AI437">
        <v>4674</v>
      </c>
      <c r="AJ437">
        <v>12344</v>
      </c>
      <c r="AK437">
        <v>7</v>
      </c>
      <c r="AL437">
        <v>6</v>
      </c>
      <c r="AM437">
        <v>103</v>
      </c>
      <c r="AN437">
        <v>6</v>
      </c>
      <c r="AO437">
        <v>212.75544738769531</v>
      </c>
      <c r="AP437"/>
      <c r="AQ437"/>
      <c r="AR437"/>
      <c r="AS437">
        <v>0</v>
      </c>
      <c r="AT437">
        <v>0</v>
      </c>
      <c r="AU437">
        <v>0</v>
      </c>
      <c r="AV437">
        <v>0</v>
      </c>
      <c r="AW437">
        <v>0</v>
      </c>
      <c r="AX437">
        <v>0</v>
      </c>
      <c r="AY437">
        <v>0</v>
      </c>
      <c r="AZ437">
        <v>0</v>
      </c>
      <c r="BA437">
        <v>0</v>
      </c>
      <c r="BB437">
        <v>0</v>
      </c>
      <c r="BC437"/>
      <c r="BD437"/>
      <c r="BE437"/>
      <c r="BF437">
        <v>0</v>
      </c>
      <c r="BG437" t="s">
        <v>1597</v>
      </c>
      <c r="BH437" t="s">
        <v>5</v>
      </c>
      <c r="BI437" t="s">
        <v>1100</v>
      </c>
      <c r="BJ437" t="s">
        <v>1100</v>
      </c>
      <c r="BK437" t="s">
        <v>5</v>
      </c>
      <c r="BL437"/>
      <c r="BM437">
        <v>0</v>
      </c>
      <c r="BN437"/>
      <c r="BO437" t="s">
        <v>5</v>
      </c>
      <c r="BP437"/>
      <c r="BQ437"/>
      <c r="BR437"/>
      <c r="BS437"/>
      <c r="BT437" t="s">
        <v>5</v>
      </c>
      <c r="BU437"/>
      <c r="BV437"/>
      <c r="BW437"/>
      <c r="BX437"/>
      <c r="BY437" t="s">
        <v>6</v>
      </c>
      <c r="BZ437" t="s">
        <v>1197</v>
      </c>
      <c r="CA437" t="s">
        <v>1593</v>
      </c>
    </row>
    <row r="438" spans="1:79" ht="15" x14ac:dyDescent="0.25">
      <c r="A438">
        <v>58</v>
      </c>
      <c r="B438" t="s">
        <v>1598</v>
      </c>
      <c r="C438" t="s">
        <v>1599</v>
      </c>
      <c r="D438" t="s">
        <v>1600</v>
      </c>
      <c r="E438">
        <v>1</v>
      </c>
      <c r="F438" t="s">
        <v>1187</v>
      </c>
      <c r="G438" t="s">
        <v>1585</v>
      </c>
      <c r="H438" t="s">
        <v>1586</v>
      </c>
      <c r="I438" t="s">
        <v>1587</v>
      </c>
      <c r="J438" t="s">
        <v>1588</v>
      </c>
      <c r="K438" t="s">
        <v>1589</v>
      </c>
      <c r="L438" t="s">
        <v>1601</v>
      </c>
      <c r="M438">
        <v>101.60166168212891</v>
      </c>
      <c r="N438" t="s">
        <v>6</v>
      </c>
      <c r="O438" t="s">
        <v>5</v>
      </c>
      <c r="P438" t="s">
        <v>5</v>
      </c>
      <c r="Q438" t="s">
        <v>6</v>
      </c>
      <c r="R438" t="s">
        <v>5</v>
      </c>
      <c r="S438" t="s">
        <v>1590</v>
      </c>
      <c r="T438" t="s">
        <v>1591</v>
      </c>
      <c r="U438" t="s">
        <v>5</v>
      </c>
      <c r="V438" t="s">
        <v>28</v>
      </c>
      <c r="W438">
        <v>250000</v>
      </c>
      <c r="X438">
        <v>0</v>
      </c>
      <c r="Y438" t="s">
        <v>6</v>
      </c>
      <c r="Z438" t="s">
        <v>1592</v>
      </c>
      <c r="AA438">
        <v>62500</v>
      </c>
      <c r="AB438">
        <v>10.47114181518555</v>
      </c>
      <c r="AC438">
        <v>4.6840405464172363</v>
      </c>
      <c r="AD438">
        <v>1.212299976032227E-4</v>
      </c>
      <c r="AE438">
        <v>1703</v>
      </c>
      <c r="AF438">
        <v>2950</v>
      </c>
      <c r="AG438">
        <v>1382</v>
      </c>
      <c r="AH438">
        <v>8883</v>
      </c>
      <c r="AI438">
        <v>4674</v>
      </c>
      <c r="AJ438">
        <v>12344</v>
      </c>
      <c r="AK438">
        <v>7</v>
      </c>
      <c r="AL438">
        <v>6</v>
      </c>
      <c r="AM438">
        <v>103</v>
      </c>
      <c r="AN438">
        <v>6</v>
      </c>
      <c r="AO438">
        <v>212.75544738769531</v>
      </c>
      <c r="AP438"/>
      <c r="AQ438"/>
      <c r="AR438"/>
      <c r="AS438">
        <v>0</v>
      </c>
      <c r="AT438">
        <v>0</v>
      </c>
      <c r="AU438">
        <v>0</v>
      </c>
      <c r="AV438">
        <v>0</v>
      </c>
      <c r="AW438">
        <v>0</v>
      </c>
      <c r="AX438">
        <v>0</v>
      </c>
      <c r="AY438">
        <v>0</v>
      </c>
      <c r="AZ438">
        <v>0</v>
      </c>
      <c r="BA438">
        <v>0</v>
      </c>
      <c r="BB438">
        <v>0</v>
      </c>
      <c r="BC438"/>
      <c r="BD438"/>
      <c r="BE438"/>
      <c r="BF438">
        <v>0</v>
      </c>
      <c r="BG438" t="s">
        <v>1196</v>
      </c>
      <c r="BH438" t="s">
        <v>5</v>
      </c>
      <c r="BI438" t="s">
        <v>1100</v>
      </c>
      <c r="BJ438" t="s">
        <v>1100</v>
      </c>
      <c r="BK438" t="s">
        <v>5</v>
      </c>
      <c r="BL438"/>
      <c r="BM438">
        <v>0</v>
      </c>
      <c r="BN438"/>
      <c r="BO438" t="s">
        <v>5</v>
      </c>
      <c r="BP438"/>
      <c r="BQ438"/>
      <c r="BR438"/>
      <c r="BS438"/>
      <c r="BT438" t="s">
        <v>5</v>
      </c>
      <c r="BU438"/>
      <c r="BV438"/>
      <c r="BW438"/>
      <c r="BX438"/>
      <c r="BY438" t="s">
        <v>6</v>
      </c>
      <c r="BZ438" t="s">
        <v>1197</v>
      </c>
      <c r="CA438" t="s">
        <v>1593</v>
      </c>
    </row>
    <row r="439" spans="1:79" ht="15" x14ac:dyDescent="0.25">
      <c r="A439">
        <v>59</v>
      </c>
      <c r="B439" t="s">
        <v>1602</v>
      </c>
      <c r="C439" t="s">
        <v>1603</v>
      </c>
      <c r="D439" t="s">
        <v>1604</v>
      </c>
      <c r="E439">
        <v>1</v>
      </c>
      <c r="F439" t="s">
        <v>1187</v>
      </c>
      <c r="G439" t="s">
        <v>1585</v>
      </c>
      <c r="H439" t="s">
        <v>1586</v>
      </c>
      <c r="I439" t="s">
        <v>1587</v>
      </c>
      <c r="J439" t="s">
        <v>1588</v>
      </c>
      <c r="K439" t="s">
        <v>1589</v>
      </c>
      <c r="L439" t="s">
        <v>1546</v>
      </c>
      <c r="M439">
        <v>101.60166168212891</v>
      </c>
      <c r="N439" t="s">
        <v>6</v>
      </c>
      <c r="O439" t="s">
        <v>5</v>
      </c>
      <c r="P439" t="s">
        <v>5</v>
      </c>
      <c r="Q439" t="s">
        <v>6</v>
      </c>
      <c r="R439" t="s">
        <v>5</v>
      </c>
      <c r="S439" t="s">
        <v>1590</v>
      </c>
      <c r="T439" t="s">
        <v>1591</v>
      </c>
      <c r="U439" t="s">
        <v>5</v>
      </c>
      <c r="V439" t="s">
        <v>28</v>
      </c>
      <c r="W439">
        <v>250000</v>
      </c>
      <c r="X439">
        <v>0</v>
      </c>
      <c r="Y439" t="s">
        <v>6</v>
      </c>
      <c r="Z439" t="s">
        <v>1592</v>
      </c>
      <c r="AA439">
        <v>62500</v>
      </c>
      <c r="AB439">
        <v>10.47114181518555</v>
      </c>
      <c r="AC439">
        <v>4.6840405464172363</v>
      </c>
      <c r="AD439">
        <v>1.212299976032227E-4</v>
      </c>
      <c r="AE439">
        <v>1703</v>
      </c>
      <c r="AF439">
        <v>2950</v>
      </c>
      <c r="AG439">
        <v>1382</v>
      </c>
      <c r="AH439">
        <v>8883</v>
      </c>
      <c r="AI439">
        <v>4674</v>
      </c>
      <c r="AJ439">
        <v>12344</v>
      </c>
      <c r="AK439">
        <v>7</v>
      </c>
      <c r="AL439">
        <v>6</v>
      </c>
      <c r="AM439">
        <v>103</v>
      </c>
      <c r="AN439">
        <v>6</v>
      </c>
      <c r="AO439">
        <v>212.75544738769531</v>
      </c>
      <c r="AP439"/>
      <c r="AQ439"/>
      <c r="AR439"/>
      <c r="AS439">
        <v>0</v>
      </c>
      <c r="AT439">
        <v>0</v>
      </c>
      <c r="AU439">
        <v>0</v>
      </c>
      <c r="AV439">
        <v>0</v>
      </c>
      <c r="AW439">
        <v>0</v>
      </c>
      <c r="AX439">
        <v>0</v>
      </c>
      <c r="AY439">
        <v>0</v>
      </c>
      <c r="AZ439">
        <v>0</v>
      </c>
      <c r="BA439">
        <v>0</v>
      </c>
      <c r="BB439">
        <v>0</v>
      </c>
      <c r="BC439"/>
      <c r="BD439"/>
      <c r="BE439"/>
      <c r="BF439">
        <v>0</v>
      </c>
      <c r="BG439" t="s">
        <v>1196</v>
      </c>
      <c r="BH439" t="s">
        <v>5</v>
      </c>
      <c r="BI439" t="s">
        <v>1100</v>
      </c>
      <c r="BJ439" t="s">
        <v>1100</v>
      </c>
      <c r="BK439" t="s">
        <v>5</v>
      </c>
      <c r="BL439"/>
      <c r="BM439">
        <v>0</v>
      </c>
      <c r="BN439"/>
      <c r="BO439" t="s">
        <v>5</v>
      </c>
      <c r="BP439"/>
      <c r="BQ439"/>
      <c r="BR439"/>
      <c r="BS439"/>
      <c r="BT439" t="s">
        <v>5</v>
      </c>
      <c r="BU439"/>
      <c r="BV439"/>
      <c r="BW439"/>
      <c r="BX439"/>
      <c r="BY439" t="s">
        <v>6</v>
      </c>
      <c r="BZ439" t="s">
        <v>1197</v>
      </c>
      <c r="CA439" t="s">
        <v>1593</v>
      </c>
    </row>
    <row r="440" spans="1:79" ht="15" x14ac:dyDescent="0.25">
      <c r="A440">
        <v>60</v>
      </c>
      <c r="B440" t="s">
        <v>1605</v>
      </c>
      <c r="C440" t="s">
        <v>1606</v>
      </c>
      <c r="D440" t="s">
        <v>1607</v>
      </c>
      <c r="E440">
        <v>1</v>
      </c>
      <c r="F440" t="s">
        <v>1187</v>
      </c>
      <c r="G440" t="s">
        <v>1302</v>
      </c>
      <c r="H440" t="s">
        <v>1608</v>
      </c>
      <c r="I440" t="s">
        <v>1609</v>
      </c>
      <c r="J440"/>
      <c r="K440"/>
      <c r="L440" t="s">
        <v>1601</v>
      </c>
      <c r="M440">
        <v>617.2584228515625</v>
      </c>
      <c r="N440" t="s">
        <v>6</v>
      </c>
      <c r="O440" t="s">
        <v>5</v>
      </c>
      <c r="P440" t="s">
        <v>5</v>
      </c>
      <c r="Q440" t="s">
        <v>6</v>
      </c>
      <c r="R440" t="s">
        <v>5</v>
      </c>
      <c r="S440" t="s">
        <v>1610</v>
      </c>
      <c r="T440" t="s">
        <v>1611</v>
      </c>
      <c r="U440" t="s">
        <v>5</v>
      </c>
      <c r="V440" t="s">
        <v>50</v>
      </c>
      <c r="W440">
        <v>100000</v>
      </c>
      <c r="X440">
        <v>0</v>
      </c>
      <c r="Y440" t="s">
        <v>5</v>
      </c>
      <c r="Z440"/>
      <c r="AA440"/>
      <c r="AB440">
        <v>116.1639938354492</v>
      </c>
      <c r="AC440">
        <v>30.190399169921879</v>
      </c>
      <c r="AD440">
        <v>8.3098016679286957E-2</v>
      </c>
      <c r="AE440">
        <v>3986</v>
      </c>
      <c r="AF440">
        <v>5442</v>
      </c>
      <c r="AG440">
        <v>2926</v>
      </c>
      <c r="AH440">
        <v>10515</v>
      </c>
      <c r="AI440">
        <v>7494</v>
      </c>
      <c r="AJ440">
        <v>15949</v>
      </c>
      <c r="AK440">
        <v>72</v>
      </c>
      <c r="AL440">
        <v>174</v>
      </c>
      <c r="AM440">
        <v>193</v>
      </c>
      <c r="AN440">
        <v>267</v>
      </c>
      <c r="AO440">
        <v>49700.4140625</v>
      </c>
      <c r="AP440"/>
      <c r="AQ440"/>
      <c r="AR440"/>
      <c r="AS440">
        <v>0</v>
      </c>
      <c r="AT440">
        <v>0</v>
      </c>
      <c r="AU440">
        <v>0</v>
      </c>
      <c r="AV440">
        <v>0</v>
      </c>
      <c r="AW440">
        <v>0</v>
      </c>
      <c r="AX440">
        <v>0</v>
      </c>
      <c r="AY440">
        <v>0</v>
      </c>
      <c r="AZ440">
        <v>0</v>
      </c>
      <c r="BA440">
        <v>0</v>
      </c>
      <c r="BB440">
        <v>0</v>
      </c>
      <c r="BC440"/>
      <c r="BD440"/>
      <c r="BE440"/>
      <c r="BF440">
        <v>0</v>
      </c>
      <c r="BG440" t="s">
        <v>1196</v>
      </c>
      <c r="BH440" t="s">
        <v>5</v>
      </c>
      <c r="BI440" t="s">
        <v>1100</v>
      </c>
      <c r="BJ440" t="s">
        <v>1100</v>
      </c>
      <c r="BK440" t="s">
        <v>5</v>
      </c>
      <c r="BL440"/>
      <c r="BM440">
        <v>0</v>
      </c>
      <c r="BN440"/>
      <c r="BO440" t="s">
        <v>5</v>
      </c>
      <c r="BP440"/>
      <c r="BQ440"/>
      <c r="BR440"/>
      <c r="BS440"/>
      <c r="BT440" t="s">
        <v>5</v>
      </c>
      <c r="BU440"/>
      <c r="BV440"/>
      <c r="BW440"/>
      <c r="BX440"/>
      <c r="BY440" t="s">
        <v>6</v>
      </c>
      <c r="BZ440" t="s">
        <v>1197</v>
      </c>
      <c r="CA440" t="s">
        <v>1612</v>
      </c>
    </row>
    <row r="441" spans="1:79" ht="15" x14ac:dyDescent="0.25">
      <c r="A441">
        <v>234</v>
      </c>
      <c r="B441" t="s">
        <v>2763</v>
      </c>
      <c r="C441" t="s">
        <v>2764</v>
      </c>
      <c r="D441" t="s">
        <v>2765</v>
      </c>
      <c r="E441">
        <v>4</v>
      </c>
      <c r="F441" t="s">
        <v>2766</v>
      </c>
      <c r="G441" t="s">
        <v>2323</v>
      </c>
      <c r="H441" t="s">
        <v>2767</v>
      </c>
      <c r="I441" t="s">
        <v>2768</v>
      </c>
      <c r="J441" t="s">
        <v>2769</v>
      </c>
      <c r="K441" t="s">
        <v>2770</v>
      </c>
      <c r="L441" t="s">
        <v>2771</v>
      </c>
      <c r="M441">
        <v>856.371826171875</v>
      </c>
      <c r="N441" t="s">
        <v>6</v>
      </c>
      <c r="O441" t="s">
        <v>5</v>
      </c>
      <c r="P441" t="s">
        <v>5</v>
      </c>
      <c r="Q441" t="s">
        <v>5</v>
      </c>
      <c r="R441" t="s">
        <v>5</v>
      </c>
      <c r="S441" t="s">
        <v>2742</v>
      </c>
      <c r="T441" t="s">
        <v>2742</v>
      </c>
      <c r="U441" t="s">
        <v>5</v>
      </c>
      <c r="V441" t="s">
        <v>50</v>
      </c>
      <c r="W441">
        <v>10000</v>
      </c>
      <c r="X441"/>
      <c r="Y441" t="s">
        <v>6</v>
      </c>
      <c r="Z441"/>
      <c r="AA441">
        <v>0</v>
      </c>
      <c r="AB441">
        <v>203.25132751464841</v>
      </c>
      <c r="AC441">
        <v>10.48973178863525</v>
      </c>
      <c r="AD441">
        <v>0</v>
      </c>
      <c r="AE441">
        <v>1080</v>
      </c>
      <c r="AF441">
        <v>150</v>
      </c>
      <c r="AG441">
        <v>452</v>
      </c>
      <c r="AH441">
        <v>1471</v>
      </c>
      <c r="AI441">
        <v>713</v>
      </c>
      <c r="AJ441">
        <v>1954</v>
      </c>
      <c r="AK441">
        <v>13</v>
      </c>
      <c r="AL441">
        <v>9</v>
      </c>
      <c r="AM441">
        <v>79</v>
      </c>
      <c r="AN441">
        <v>9</v>
      </c>
      <c r="AO441">
        <v>26372.447265625</v>
      </c>
      <c r="AP441"/>
      <c r="AQ441"/>
      <c r="AR441"/>
      <c r="AS441">
        <v>0</v>
      </c>
      <c r="AT441">
        <v>0</v>
      </c>
      <c r="AU441">
        <v>0</v>
      </c>
      <c r="AV441">
        <v>0</v>
      </c>
      <c r="AW441">
        <v>0</v>
      </c>
      <c r="AX441">
        <v>0</v>
      </c>
      <c r="AY441">
        <v>0</v>
      </c>
      <c r="AZ441">
        <v>0</v>
      </c>
      <c r="BA441">
        <v>0</v>
      </c>
      <c r="BB441">
        <v>0</v>
      </c>
      <c r="BC441"/>
      <c r="BD441"/>
      <c r="BE441"/>
      <c r="BF441">
        <v>0</v>
      </c>
      <c r="BG441" t="s">
        <v>2772</v>
      </c>
      <c r="BH441" t="s">
        <v>5</v>
      </c>
      <c r="BI441" t="s">
        <v>1100</v>
      </c>
      <c r="BJ441" t="s">
        <v>2773</v>
      </c>
      <c r="BK441" t="s">
        <v>5</v>
      </c>
      <c r="BL441" t="s">
        <v>1196</v>
      </c>
      <c r="BM441">
        <v>0</v>
      </c>
      <c r="BN441"/>
      <c r="BO441" t="s">
        <v>5</v>
      </c>
      <c r="BP441" t="s">
        <v>2774</v>
      </c>
      <c r="BQ441" t="s">
        <v>2774</v>
      </c>
      <c r="BR441" t="s">
        <v>2774</v>
      </c>
      <c r="BS441" t="s">
        <v>2774</v>
      </c>
      <c r="BT441" t="s">
        <v>6</v>
      </c>
      <c r="BU441" t="s">
        <v>2774</v>
      </c>
      <c r="BV441" t="s">
        <v>2774</v>
      </c>
      <c r="BW441" t="s">
        <v>2774</v>
      </c>
      <c r="BX441" t="s">
        <v>2774</v>
      </c>
      <c r="BY441" t="s">
        <v>6</v>
      </c>
      <c r="BZ441" t="s">
        <v>2775</v>
      </c>
      <c r="CA441"/>
    </row>
    <row r="442" spans="1:79" ht="15" x14ac:dyDescent="0.25">
      <c r="A442">
        <v>235</v>
      </c>
      <c r="B442" t="s">
        <v>2776</v>
      </c>
      <c r="C442" t="s">
        <v>2777</v>
      </c>
      <c r="D442" t="s">
        <v>2778</v>
      </c>
      <c r="E442">
        <v>4</v>
      </c>
      <c r="F442" t="s">
        <v>2766</v>
      </c>
      <c r="G442" t="s">
        <v>2638</v>
      </c>
      <c r="H442" t="s">
        <v>2767</v>
      </c>
      <c r="I442" t="s">
        <v>2779</v>
      </c>
      <c r="J442" t="s">
        <v>2780</v>
      </c>
      <c r="K442" t="s">
        <v>2781</v>
      </c>
      <c r="L442" t="s">
        <v>2782</v>
      </c>
      <c r="M442">
        <v>148.07856750488281</v>
      </c>
      <c r="N442" t="s">
        <v>6</v>
      </c>
      <c r="O442" t="s">
        <v>5</v>
      </c>
      <c r="P442" t="s">
        <v>5</v>
      </c>
      <c r="Q442" t="s">
        <v>5</v>
      </c>
      <c r="R442" t="s">
        <v>5</v>
      </c>
      <c r="S442" t="s">
        <v>2048</v>
      </c>
      <c r="T442" t="s">
        <v>2048</v>
      </c>
      <c r="U442" t="s">
        <v>5</v>
      </c>
      <c r="V442" t="s">
        <v>13</v>
      </c>
      <c r="W442">
        <v>2775</v>
      </c>
      <c r="X442"/>
      <c r="Y442" t="s">
        <v>6</v>
      </c>
      <c r="Z442"/>
      <c r="AA442">
        <v>0</v>
      </c>
      <c r="AB442">
        <v>15.242386817932131</v>
      </c>
      <c r="AC442">
        <v>1.0584380626678469</v>
      </c>
      <c r="AD442">
        <v>0</v>
      </c>
      <c r="AE442">
        <v>191</v>
      </c>
      <c r="AF442">
        <v>58</v>
      </c>
      <c r="AG442">
        <v>149</v>
      </c>
      <c r="AH442">
        <v>286</v>
      </c>
      <c r="AI442">
        <v>673</v>
      </c>
      <c r="AJ442">
        <v>786</v>
      </c>
      <c r="AK442">
        <v>0</v>
      </c>
      <c r="AL442">
        <v>11</v>
      </c>
      <c r="AM442">
        <v>15</v>
      </c>
      <c r="AN442">
        <v>11</v>
      </c>
      <c r="AO442">
        <v>3040.42626953125</v>
      </c>
      <c r="AP442"/>
      <c r="AQ442"/>
      <c r="AR442"/>
      <c r="AS442">
        <v>0</v>
      </c>
      <c r="AT442">
        <v>0</v>
      </c>
      <c r="AU442">
        <v>0</v>
      </c>
      <c r="AV442">
        <v>0</v>
      </c>
      <c r="AW442">
        <v>0</v>
      </c>
      <c r="AX442">
        <v>0</v>
      </c>
      <c r="AY442">
        <v>0</v>
      </c>
      <c r="AZ442">
        <v>0</v>
      </c>
      <c r="BA442">
        <v>0</v>
      </c>
      <c r="BB442">
        <v>0</v>
      </c>
      <c r="BC442"/>
      <c r="BD442"/>
      <c r="BE442"/>
      <c r="BF442">
        <v>0</v>
      </c>
      <c r="BG442" t="s">
        <v>2772</v>
      </c>
      <c r="BH442" t="s">
        <v>5</v>
      </c>
      <c r="BI442" t="s">
        <v>1100</v>
      </c>
      <c r="BJ442" t="s">
        <v>2773</v>
      </c>
      <c r="BK442" t="s">
        <v>5</v>
      </c>
      <c r="BL442" t="s">
        <v>1196</v>
      </c>
      <c r="BM442">
        <v>0</v>
      </c>
      <c r="BN442"/>
      <c r="BO442" t="s">
        <v>5</v>
      </c>
      <c r="BP442" t="s">
        <v>2774</v>
      </c>
      <c r="BQ442" t="s">
        <v>2774</v>
      </c>
      <c r="BR442" t="s">
        <v>2774</v>
      </c>
      <c r="BS442" t="s">
        <v>2774</v>
      </c>
      <c r="BT442" t="s">
        <v>6</v>
      </c>
      <c r="BU442" t="s">
        <v>2774</v>
      </c>
      <c r="BV442" t="s">
        <v>2774</v>
      </c>
      <c r="BW442" t="s">
        <v>2774</v>
      </c>
      <c r="BX442" t="s">
        <v>2774</v>
      </c>
      <c r="BY442" t="s">
        <v>6</v>
      </c>
      <c r="BZ442" t="s">
        <v>2775</v>
      </c>
      <c r="CA442"/>
    </row>
    <row r="443" spans="1:79" ht="15" x14ac:dyDescent="0.25">
      <c r="A443">
        <v>236</v>
      </c>
      <c r="B443" t="s">
        <v>2783</v>
      </c>
      <c r="C443" t="s">
        <v>2784</v>
      </c>
      <c r="D443" t="s">
        <v>2785</v>
      </c>
      <c r="E443">
        <v>4</v>
      </c>
      <c r="F443" t="s">
        <v>2766</v>
      </c>
      <c r="G443" t="s">
        <v>2323</v>
      </c>
      <c r="H443" t="s">
        <v>2767</v>
      </c>
      <c r="I443" t="s">
        <v>2786</v>
      </c>
      <c r="J443" t="s">
        <v>2787</v>
      </c>
      <c r="K443" t="s">
        <v>2788</v>
      </c>
      <c r="L443" t="s">
        <v>2789</v>
      </c>
      <c r="M443">
        <v>1.4051921367645259</v>
      </c>
      <c r="N443" t="s">
        <v>6</v>
      </c>
      <c r="O443" t="s">
        <v>5</v>
      </c>
      <c r="P443" t="s">
        <v>5</v>
      </c>
      <c r="Q443" t="s">
        <v>5</v>
      </c>
      <c r="R443" t="s">
        <v>5</v>
      </c>
      <c r="S443" t="s">
        <v>2790</v>
      </c>
      <c r="T443" t="s">
        <v>2790</v>
      </c>
      <c r="U443" t="s">
        <v>5</v>
      </c>
      <c r="V443" t="s">
        <v>28</v>
      </c>
      <c r="W443">
        <v>10000</v>
      </c>
      <c r="X443"/>
      <c r="Y443" t="s">
        <v>6</v>
      </c>
      <c r="Z443"/>
      <c r="AA443">
        <v>0</v>
      </c>
      <c r="AB443">
        <v>0.27930712699890142</v>
      </c>
      <c r="AC443">
        <v>2.286113053560257E-2</v>
      </c>
      <c r="AD443">
        <v>0</v>
      </c>
      <c r="AE443">
        <v>27</v>
      </c>
      <c r="AF443">
        <v>2</v>
      </c>
      <c r="AG443">
        <v>11</v>
      </c>
      <c r="AH443">
        <v>17</v>
      </c>
      <c r="AI443">
        <v>22</v>
      </c>
      <c r="AJ443">
        <v>32</v>
      </c>
      <c r="AK443">
        <v>0</v>
      </c>
      <c r="AL443">
        <v>0</v>
      </c>
      <c r="AM443">
        <v>1</v>
      </c>
      <c r="AN443">
        <v>0</v>
      </c>
      <c r="AO443">
        <v>28.89719200134277</v>
      </c>
      <c r="AP443"/>
      <c r="AQ443"/>
      <c r="AR443"/>
      <c r="AS443">
        <v>0</v>
      </c>
      <c r="AT443">
        <v>0</v>
      </c>
      <c r="AU443">
        <v>0</v>
      </c>
      <c r="AV443">
        <v>0</v>
      </c>
      <c r="AW443">
        <v>0</v>
      </c>
      <c r="AX443">
        <v>0</v>
      </c>
      <c r="AY443">
        <v>0</v>
      </c>
      <c r="AZ443">
        <v>0</v>
      </c>
      <c r="BA443">
        <v>0</v>
      </c>
      <c r="BB443">
        <v>0</v>
      </c>
      <c r="BC443"/>
      <c r="BD443"/>
      <c r="BE443"/>
      <c r="BF443">
        <v>0</v>
      </c>
      <c r="BG443" t="s">
        <v>2772</v>
      </c>
      <c r="BH443" t="s">
        <v>5</v>
      </c>
      <c r="BI443" t="s">
        <v>1100</v>
      </c>
      <c r="BJ443" t="s">
        <v>2773</v>
      </c>
      <c r="BK443" t="s">
        <v>5</v>
      </c>
      <c r="BL443" t="s">
        <v>1196</v>
      </c>
      <c r="BM443">
        <v>0</v>
      </c>
      <c r="BN443"/>
      <c r="BO443" t="s">
        <v>5</v>
      </c>
      <c r="BP443" t="s">
        <v>2774</v>
      </c>
      <c r="BQ443" t="s">
        <v>2774</v>
      </c>
      <c r="BR443" t="s">
        <v>2774</v>
      </c>
      <c r="BS443" t="s">
        <v>2774</v>
      </c>
      <c r="BT443" t="s">
        <v>6</v>
      </c>
      <c r="BU443" t="s">
        <v>2774</v>
      </c>
      <c r="BV443" t="s">
        <v>2774</v>
      </c>
      <c r="BW443" t="s">
        <v>2774</v>
      </c>
      <c r="BX443" t="s">
        <v>2774</v>
      </c>
      <c r="BY443" t="s">
        <v>6</v>
      </c>
      <c r="BZ443" t="s">
        <v>2775</v>
      </c>
      <c r="CA443"/>
    </row>
    <row r="444" spans="1:79" ht="15" x14ac:dyDescent="0.25">
      <c r="A444">
        <v>237</v>
      </c>
      <c r="B444" t="s">
        <v>2791</v>
      </c>
      <c r="C444" t="s">
        <v>2792</v>
      </c>
      <c r="D444" t="s">
        <v>2793</v>
      </c>
      <c r="E444">
        <v>4</v>
      </c>
      <c r="F444" t="s">
        <v>2766</v>
      </c>
      <c r="G444" t="s">
        <v>1680</v>
      </c>
      <c r="H444" t="s">
        <v>2767</v>
      </c>
      <c r="I444" t="s">
        <v>2794</v>
      </c>
      <c r="J444" t="s">
        <v>2795</v>
      </c>
      <c r="K444" t="s">
        <v>2796</v>
      </c>
      <c r="L444" t="s">
        <v>2771</v>
      </c>
      <c r="M444">
        <v>33.000045776367188</v>
      </c>
      <c r="N444" t="s">
        <v>6</v>
      </c>
      <c r="O444" t="s">
        <v>5</v>
      </c>
      <c r="P444" t="s">
        <v>5</v>
      </c>
      <c r="Q444" t="s">
        <v>5</v>
      </c>
      <c r="R444" t="s">
        <v>5</v>
      </c>
      <c r="S444" t="s">
        <v>2797</v>
      </c>
      <c r="T444" t="s">
        <v>2797</v>
      </c>
      <c r="U444" t="s">
        <v>5</v>
      </c>
      <c r="V444" t="s">
        <v>50</v>
      </c>
      <c r="W444">
        <v>10000</v>
      </c>
      <c r="X444"/>
      <c r="Y444" t="s">
        <v>6</v>
      </c>
      <c r="Z444"/>
      <c r="AA444">
        <v>0</v>
      </c>
      <c r="AB444">
        <v>13.52732086181641</v>
      </c>
      <c r="AC444">
        <v>1.263975262641907</v>
      </c>
      <c r="AD444">
        <v>0</v>
      </c>
      <c r="AE444">
        <v>429</v>
      </c>
      <c r="AF444">
        <v>161</v>
      </c>
      <c r="AG444">
        <v>254</v>
      </c>
      <c r="AH444">
        <v>5509</v>
      </c>
      <c r="AI444">
        <v>1102</v>
      </c>
      <c r="AJ444">
        <v>6227</v>
      </c>
      <c r="AK444">
        <v>28</v>
      </c>
      <c r="AL444">
        <v>0</v>
      </c>
      <c r="AM444">
        <v>26</v>
      </c>
      <c r="AN444">
        <v>0</v>
      </c>
      <c r="AO444">
        <v>1338.850463867188</v>
      </c>
      <c r="AP444"/>
      <c r="AQ444"/>
      <c r="AR444"/>
      <c r="AS444">
        <v>0</v>
      </c>
      <c r="AT444">
        <v>0</v>
      </c>
      <c r="AU444">
        <v>0</v>
      </c>
      <c r="AV444">
        <v>0</v>
      </c>
      <c r="AW444">
        <v>0</v>
      </c>
      <c r="AX444">
        <v>0</v>
      </c>
      <c r="AY444">
        <v>0</v>
      </c>
      <c r="AZ444">
        <v>0</v>
      </c>
      <c r="BA444">
        <v>0</v>
      </c>
      <c r="BB444">
        <v>0</v>
      </c>
      <c r="BC444"/>
      <c r="BD444"/>
      <c r="BE444"/>
      <c r="BF444">
        <v>0</v>
      </c>
      <c r="BG444" t="s">
        <v>2772</v>
      </c>
      <c r="BH444" t="s">
        <v>5</v>
      </c>
      <c r="BI444" t="s">
        <v>1100</v>
      </c>
      <c r="BJ444" t="s">
        <v>2773</v>
      </c>
      <c r="BK444" t="s">
        <v>5</v>
      </c>
      <c r="BL444" t="s">
        <v>1196</v>
      </c>
      <c r="BM444">
        <v>0</v>
      </c>
      <c r="BN444"/>
      <c r="BO444" t="s">
        <v>5</v>
      </c>
      <c r="BP444" t="s">
        <v>2774</v>
      </c>
      <c r="BQ444" t="s">
        <v>2774</v>
      </c>
      <c r="BR444" t="s">
        <v>2774</v>
      </c>
      <c r="BS444" t="s">
        <v>2774</v>
      </c>
      <c r="BT444" t="s">
        <v>6</v>
      </c>
      <c r="BU444" t="s">
        <v>2774</v>
      </c>
      <c r="BV444" t="s">
        <v>2774</v>
      </c>
      <c r="BW444" t="s">
        <v>2774</v>
      </c>
      <c r="BX444" t="s">
        <v>2774</v>
      </c>
      <c r="BY444" t="s">
        <v>6</v>
      </c>
      <c r="BZ444" t="s">
        <v>2775</v>
      </c>
      <c r="CA444"/>
    </row>
    <row r="445" spans="1:79" ht="15" x14ac:dyDescent="0.25">
      <c r="A445">
        <v>238</v>
      </c>
      <c r="B445" t="s">
        <v>2798</v>
      </c>
      <c r="C445" t="s">
        <v>2799</v>
      </c>
      <c r="D445" t="s">
        <v>2800</v>
      </c>
      <c r="E445">
        <v>4</v>
      </c>
      <c r="F445" t="s">
        <v>2766</v>
      </c>
      <c r="G445" t="s">
        <v>2323</v>
      </c>
      <c r="H445" t="s">
        <v>2767</v>
      </c>
      <c r="I445" t="s">
        <v>2801</v>
      </c>
      <c r="J445" t="s">
        <v>2802</v>
      </c>
      <c r="K445" t="s">
        <v>2803</v>
      </c>
      <c r="L445" t="s">
        <v>2771</v>
      </c>
      <c r="M445">
        <v>1.900088429450989</v>
      </c>
      <c r="N445" t="s">
        <v>6</v>
      </c>
      <c r="O445" t="s">
        <v>5</v>
      </c>
      <c r="P445" t="s">
        <v>5</v>
      </c>
      <c r="Q445" t="s">
        <v>5</v>
      </c>
      <c r="R445" t="s">
        <v>5</v>
      </c>
      <c r="S445" t="s">
        <v>2804</v>
      </c>
      <c r="T445" t="s">
        <v>2804</v>
      </c>
      <c r="U445" t="s">
        <v>5</v>
      </c>
      <c r="V445" t="s">
        <v>50</v>
      </c>
      <c r="W445">
        <v>10000</v>
      </c>
      <c r="X445"/>
      <c r="Y445" t="s">
        <v>6</v>
      </c>
      <c r="Z445"/>
      <c r="AA445">
        <v>0</v>
      </c>
      <c r="AB445">
        <v>0.98897528648376465</v>
      </c>
      <c r="AC445">
        <v>4.4477280229330063E-2</v>
      </c>
      <c r="AD445">
        <v>0</v>
      </c>
      <c r="AE445">
        <v>4</v>
      </c>
      <c r="AF445">
        <v>2</v>
      </c>
      <c r="AG445">
        <v>1</v>
      </c>
      <c r="AH445">
        <v>4</v>
      </c>
      <c r="AI445">
        <v>12</v>
      </c>
      <c r="AJ445">
        <v>12</v>
      </c>
      <c r="AK445">
        <v>0</v>
      </c>
      <c r="AL445">
        <v>0</v>
      </c>
      <c r="AM445">
        <v>2</v>
      </c>
      <c r="AN445">
        <v>0</v>
      </c>
      <c r="AO445">
        <v>126.89296722412109</v>
      </c>
      <c r="AP445"/>
      <c r="AQ445"/>
      <c r="AR445"/>
      <c r="AS445">
        <v>0</v>
      </c>
      <c r="AT445">
        <v>0</v>
      </c>
      <c r="AU445">
        <v>0</v>
      </c>
      <c r="AV445">
        <v>0</v>
      </c>
      <c r="AW445">
        <v>0</v>
      </c>
      <c r="AX445">
        <v>0</v>
      </c>
      <c r="AY445">
        <v>0</v>
      </c>
      <c r="AZ445">
        <v>0</v>
      </c>
      <c r="BA445">
        <v>0</v>
      </c>
      <c r="BB445">
        <v>0</v>
      </c>
      <c r="BC445"/>
      <c r="BD445"/>
      <c r="BE445"/>
      <c r="BF445">
        <v>0</v>
      </c>
      <c r="BG445" t="s">
        <v>2772</v>
      </c>
      <c r="BH445" t="s">
        <v>5</v>
      </c>
      <c r="BI445" t="s">
        <v>1100</v>
      </c>
      <c r="BJ445" t="s">
        <v>2773</v>
      </c>
      <c r="BK445" t="s">
        <v>5</v>
      </c>
      <c r="BL445" t="s">
        <v>1196</v>
      </c>
      <c r="BM445">
        <v>0</v>
      </c>
      <c r="BN445"/>
      <c r="BO445" t="s">
        <v>5</v>
      </c>
      <c r="BP445" t="s">
        <v>2774</v>
      </c>
      <c r="BQ445" t="s">
        <v>2774</v>
      </c>
      <c r="BR445" t="s">
        <v>2774</v>
      </c>
      <c r="BS445" t="s">
        <v>2774</v>
      </c>
      <c r="BT445" t="s">
        <v>6</v>
      </c>
      <c r="BU445" t="s">
        <v>2774</v>
      </c>
      <c r="BV445" t="s">
        <v>2774</v>
      </c>
      <c r="BW445" t="s">
        <v>2774</v>
      </c>
      <c r="BX445" t="s">
        <v>2774</v>
      </c>
      <c r="BY445" t="s">
        <v>6</v>
      </c>
      <c r="BZ445" t="s">
        <v>2775</v>
      </c>
      <c r="CA445"/>
    </row>
    <row r="446" spans="1:79" ht="15" x14ac:dyDescent="0.25">
      <c r="A446">
        <v>239</v>
      </c>
      <c r="B446" t="s">
        <v>2805</v>
      </c>
      <c r="C446" t="s">
        <v>2806</v>
      </c>
      <c r="D446" t="s">
        <v>2807</v>
      </c>
      <c r="E446">
        <v>4</v>
      </c>
      <c r="F446" t="s">
        <v>2766</v>
      </c>
      <c r="G446" t="s">
        <v>2323</v>
      </c>
      <c r="H446" t="s">
        <v>2767</v>
      </c>
      <c r="I446" t="s">
        <v>2801</v>
      </c>
      <c r="J446" t="s">
        <v>2802</v>
      </c>
      <c r="K446" t="s">
        <v>2803</v>
      </c>
      <c r="L446" t="s">
        <v>2808</v>
      </c>
      <c r="M446">
        <v>1.900088429450989</v>
      </c>
      <c r="N446" t="s">
        <v>6</v>
      </c>
      <c r="O446" t="s">
        <v>5</v>
      </c>
      <c r="P446" t="s">
        <v>5</v>
      </c>
      <c r="Q446" t="s">
        <v>5</v>
      </c>
      <c r="R446" t="s">
        <v>5</v>
      </c>
      <c r="S446" t="s">
        <v>2804</v>
      </c>
      <c r="T446" t="s">
        <v>2804</v>
      </c>
      <c r="U446" t="s">
        <v>5</v>
      </c>
      <c r="V446" t="s">
        <v>28</v>
      </c>
      <c r="W446">
        <v>10000</v>
      </c>
      <c r="X446"/>
      <c r="Y446" t="s">
        <v>6</v>
      </c>
      <c r="Z446"/>
      <c r="AA446">
        <v>0</v>
      </c>
      <c r="AB446">
        <v>0.98897528648376465</v>
      </c>
      <c r="AC446">
        <v>4.4477280229330063E-2</v>
      </c>
      <c r="AD446">
        <v>0</v>
      </c>
      <c r="AE446">
        <v>4</v>
      </c>
      <c r="AF446">
        <v>2</v>
      </c>
      <c r="AG446">
        <v>1</v>
      </c>
      <c r="AH446">
        <v>4</v>
      </c>
      <c r="AI446">
        <v>12</v>
      </c>
      <c r="AJ446">
        <v>12</v>
      </c>
      <c r="AK446">
        <v>0</v>
      </c>
      <c r="AL446">
        <v>0</v>
      </c>
      <c r="AM446">
        <v>2</v>
      </c>
      <c r="AN446">
        <v>0</v>
      </c>
      <c r="AO446">
        <v>126.89296722412109</v>
      </c>
      <c r="AP446"/>
      <c r="AQ446"/>
      <c r="AR446"/>
      <c r="AS446">
        <v>0</v>
      </c>
      <c r="AT446">
        <v>0</v>
      </c>
      <c r="AU446">
        <v>0</v>
      </c>
      <c r="AV446">
        <v>0</v>
      </c>
      <c r="AW446">
        <v>0</v>
      </c>
      <c r="AX446">
        <v>0</v>
      </c>
      <c r="AY446">
        <v>0</v>
      </c>
      <c r="AZ446">
        <v>0</v>
      </c>
      <c r="BA446">
        <v>0</v>
      </c>
      <c r="BB446">
        <v>0</v>
      </c>
      <c r="BC446"/>
      <c r="BD446"/>
      <c r="BE446"/>
      <c r="BF446">
        <v>0</v>
      </c>
      <c r="BG446" t="s">
        <v>2772</v>
      </c>
      <c r="BH446" t="s">
        <v>5</v>
      </c>
      <c r="BI446" t="s">
        <v>1100</v>
      </c>
      <c r="BJ446" t="s">
        <v>2773</v>
      </c>
      <c r="BK446" t="s">
        <v>5</v>
      </c>
      <c r="BL446" t="s">
        <v>1196</v>
      </c>
      <c r="BM446">
        <v>0</v>
      </c>
      <c r="BN446"/>
      <c r="BO446" t="s">
        <v>5</v>
      </c>
      <c r="BP446" t="s">
        <v>2774</v>
      </c>
      <c r="BQ446" t="s">
        <v>2774</v>
      </c>
      <c r="BR446" t="s">
        <v>2774</v>
      </c>
      <c r="BS446" t="s">
        <v>2774</v>
      </c>
      <c r="BT446" t="s">
        <v>6</v>
      </c>
      <c r="BU446" t="s">
        <v>2774</v>
      </c>
      <c r="BV446" t="s">
        <v>2774</v>
      </c>
      <c r="BW446" t="s">
        <v>2774</v>
      </c>
      <c r="BX446" t="s">
        <v>2774</v>
      </c>
      <c r="BY446" t="s">
        <v>6</v>
      </c>
      <c r="BZ446" t="s">
        <v>2775</v>
      </c>
      <c r="CA446"/>
    </row>
    <row r="447" spans="1:79" ht="15" x14ac:dyDescent="0.25">
      <c r="A447">
        <v>240</v>
      </c>
      <c r="B447" t="s">
        <v>2809</v>
      </c>
      <c r="C447" t="s">
        <v>2810</v>
      </c>
      <c r="D447" t="s">
        <v>2800</v>
      </c>
      <c r="E447">
        <v>4</v>
      </c>
      <c r="F447" t="s">
        <v>2766</v>
      </c>
      <c r="G447" t="s">
        <v>2323</v>
      </c>
      <c r="H447" t="s">
        <v>2767</v>
      </c>
      <c r="I447" t="s">
        <v>2811</v>
      </c>
      <c r="J447" t="s">
        <v>2812</v>
      </c>
      <c r="K447" t="s">
        <v>2813</v>
      </c>
      <c r="L447" t="s">
        <v>2771</v>
      </c>
      <c r="M447">
        <v>2.9807465076446529</v>
      </c>
      <c r="N447" t="s">
        <v>6</v>
      </c>
      <c r="O447" t="s">
        <v>5</v>
      </c>
      <c r="P447" t="s">
        <v>5</v>
      </c>
      <c r="Q447" t="s">
        <v>5</v>
      </c>
      <c r="R447" t="s">
        <v>5</v>
      </c>
      <c r="S447" t="s">
        <v>2814</v>
      </c>
      <c r="T447" t="s">
        <v>2814</v>
      </c>
      <c r="U447" t="s">
        <v>5</v>
      </c>
      <c r="V447" t="s">
        <v>50</v>
      </c>
      <c r="W447">
        <v>10000</v>
      </c>
      <c r="X447"/>
      <c r="Y447" t="s">
        <v>6</v>
      </c>
      <c r="Z447"/>
      <c r="AA447">
        <v>0</v>
      </c>
      <c r="AB447">
        <v>7.0580397732555866E-3</v>
      </c>
      <c r="AC447">
        <v>4.646299930755049E-4</v>
      </c>
      <c r="AD447">
        <v>0</v>
      </c>
      <c r="AE447">
        <v>0</v>
      </c>
      <c r="AF447">
        <v>0</v>
      </c>
      <c r="AG447">
        <v>0</v>
      </c>
      <c r="AH447">
        <v>0</v>
      </c>
      <c r="AI447">
        <v>0</v>
      </c>
      <c r="AJ447">
        <v>0</v>
      </c>
      <c r="AK447">
        <v>0</v>
      </c>
      <c r="AL447">
        <v>0</v>
      </c>
      <c r="AM447">
        <v>0</v>
      </c>
      <c r="AN447">
        <v>0</v>
      </c>
      <c r="AO447">
        <v>0.38747164607048029</v>
      </c>
      <c r="AP447"/>
      <c r="AQ447"/>
      <c r="AR447"/>
      <c r="AS447">
        <v>0</v>
      </c>
      <c r="AT447">
        <v>0</v>
      </c>
      <c r="AU447">
        <v>0</v>
      </c>
      <c r="AV447">
        <v>0</v>
      </c>
      <c r="AW447">
        <v>0</v>
      </c>
      <c r="AX447">
        <v>0</v>
      </c>
      <c r="AY447">
        <v>0</v>
      </c>
      <c r="AZ447">
        <v>0</v>
      </c>
      <c r="BA447">
        <v>0</v>
      </c>
      <c r="BB447">
        <v>0</v>
      </c>
      <c r="BC447"/>
      <c r="BD447"/>
      <c r="BE447"/>
      <c r="BF447">
        <v>0</v>
      </c>
      <c r="BG447" t="s">
        <v>2772</v>
      </c>
      <c r="BH447" t="s">
        <v>5</v>
      </c>
      <c r="BI447" t="s">
        <v>1100</v>
      </c>
      <c r="BJ447" t="s">
        <v>2773</v>
      </c>
      <c r="BK447" t="s">
        <v>5</v>
      </c>
      <c r="BL447" t="s">
        <v>1196</v>
      </c>
      <c r="BM447">
        <v>0</v>
      </c>
      <c r="BN447"/>
      <c r="BO447" t="s">
        <v>5</v>
      </c>
      <c r="BP447" t="s">
        <v>2774</v>
      </c>
      <c r="BQ447" t="s">
        <v>2774</v>
      </c>
      <c r="BR447" t="s">
        <v>2774</v>
      </c>
      <c r="BS447" t="s">
        <v>2774</v>
      </c>
      <c r="BT447" t="s">
        <v>6</v>
      </c>
      <c r="BU447" t="s">
        <v>2774</v>
      </c>
      <c r="BV447" t="s">
        <v>2774</v>
      </c>
      <c r="BW447" t="s">
        <v>2774</v>
      </c>
      <c r="BX447" t="s">
        <v>2774</v>
      </c>
      <c r="BY447" t="s">
        <v>6</v>
      </c>
      <c r="BZ447" t="s">
        <v>2775</v>
      </c>
      <c r="CA447"/>
    </row>
    <row r="448" spans="1:79" ht="15" x14ac:dyDescent="0.25">
      <c r="A448">
        <v>242</v>
      </c>
      <c r="B448" t="s">
        <v>2819</v>
      </c>
      <c r="C448" t="s">
        <v>2820</v>
      </c>
      <c r="D448" t="s">
        <v>2800</v>
      </c>
      <c r="E448">
        <v>4</v>
      </c>
      <c r="F448" t="s">
        <v>2766</v>
      </c>
      <c r="G448" t="s">
        <v>2323</v>
      </c>
      <c r="H448" t="s">
        <v>2767</v>
      </c>
      <c r="I448" t="s">
        <v>2811</v>
      </c>
      <c r="J448" t="s">
        <v>2821</v>
      </c>
      <c r="K448" t="s">
        <v>2822</v>
      </c>
      <c r="L448" t="s">
        <v>2771</v>
      </c>
      <c r="M448">
        <v>2.1081779003143311</v>
      </c>
      <c r="N448" t="s">
        <v>6</v>
      </c>
      <c r="O448" t="s">
        <v>5</v>
      </c>
      <c r="P448" t="s">
        <v>5</v>
      </c>
      <c r="Q448" t="s">
        <v>5</v>
      </c>
      <c r="R448" t="s">
        <v>5</v>
      </c>
      <c r="S448" t="s">
        <v>2823</v>
      </c>
      <c r="T448" t="s">
        <v>2823</v>
      </c>
      <c r="U448" t="s">
        <v>5</v>
      </c>
      <c r="V448" t="s">
        <v>50</v>
      </c>
      <c r="W448">
        <v>10000</v>
      </c>
      <c r="X448"/>
      <c r="Y448" t="s">
        <v>6</v>
      </c>
      <c r="Z448"/>
      <c r="AA448">
        <v>0</v>
      </c>
      <c r="AB448">
        <v>0.59901773929595947</v>
      </c>
      <c r="AC448">
        <v>7.2796761989593506E-2</v>
      </c>
      <c r="AD448">
        <v>0</v>
      </c>
      <c r="AE448">
        <v>82</v>
      </c>
      <c r="AF448">
        <v>24</v>
      </c>
      <c r="AG448">
        <v>34</v>
      </c>
      <c r="AH448">
        <v>178</v>
      </c>
      <c r="AI448">
        <v>115</v>
      </c>
      <c r="AJ448">
        <v>225</v>
      </c>
      <c r="AK448">
        <v>1</v>
      </c>
      <c r="AL448">
        <v>0</v>
      </c>
      <c r="AM448">
        <v>2</v>
      </c>
      <c r="AN448">
        <v>0</v>
      </c>
      <c r="AO448">
        <v>24.295906066894531</v>
      </c>
      <c r="AP448"/>
      <c r="AQ448"/>
      <c r="AR448"/>
      <c r="AS448">
        <v>0</v>
      </c>
      <c r="AT448">
        <v>0</v>
      </c>
      <c r="AU448">
        <v>0</v>
      </c>
      <c r="AV448">
        <v>0</v>
      </c>
      <c r="AW448">
        <v>0</v>
      </c>
      <c r="AX448">
        <v>0</v>
      </c>
      <c r="AY448">
        <v>0</v>
      </c>
      <c r="AZ448">
        <v>0</v>
      </c>
      <c r="BA448">
        <v>0</v>
      </c>
      <c r="BB448">
        <v>0</v>
      </c>
      <c r="BC448"/>
      <c r="BD448"/>
      <c r="BE448"/>
      <c r="BF448">
        <v>0</v>
      </c>
      <c r="BG448" t="s">
        <v>2772</v>
      </c>
      <c r="BH448" t="s">
        <v>5</v>
      </c>
      <c r="BI448" t="s">
        <v>1100</v>
      </c>
      <c r="BJ448" t="s">
        <v>2773</v>
      </c>
      <c r="BK448" t="s">
        <v>5</v>
      </c>
      <c r="BL448" t="s">
        <v>1196</v>
      </c>
      <c r="BM448">
        <v>0</v>
      </c>
      <c r="BN448"/>
      <c r="BO448" t="s">
        <v>5</v>
      </c>
      <c r="BP448" t="s">
        <v>2774</v>
      </c>
      <c r="BQ448" t="s">
        <v>2774</v>
      </c>
      <c r="BR448" t="s">
        <v>2774</v>
      </c>
      <c r="BS448" t="s">
        <v>2774</v>
      </c>
      <c r="BT448" t="s">
        <v>6</v>
      </c>
      <c r="BU448" t="s">
        <v>2774</v>
      </c>
      <c r="BV448" t="s">
        <v>2774</v>
      </c>
      <c r="BW448" t="s">
        <v>2774</v>
      </c>
      <c r="BX448" t="s">
        <v>2774</v>
      </c>
      <c r="BY448" t="s">
        <v>6</v>
      </c>
      <c r="BZ448" t="s">
        <v>2775</v>
      </c>
      <c r="CA448"/>
    </row>
    <row r="449" spans="1:79" ht="15" x14ac:dyDescent="0.25">
      <c r="A449">
        <v>243</v>
      </c>
      <c r="B449" t="s">
        <v>2824</v>
      </c>
      <c r="C449" t="s">
        <v>2825</v>
      </c>
      <c r="D449" t="s">
        <v>2800</v>
      </c>
      <c r="E449">
        <v>4</v>
      </c>
      <c r="F449" t="s">
        <v>2766</v>
      </c>
      <c r="G449" t="s">
        <v>2323</v>
      </c>
      <c r="H449" t="s">
        <v>2767</v>
      </c>
      <c r="I449" t="s">
        <v>2786</v>
      </c>
      <c r="J449" t="s">
        <v>2826</v>
      </c>
      <c r="K449" t="s">
        <v>2827</v>
      </c>
      <c r="L449" t="s">
        <v>2771</v>
      </c>
      <c r="M449">
        <v>3.6676278114318852</v>
      </c>
      <c r="N449" t="s">
        <v>6</v>
      </c>
      <c r="O449" t="s">
        <v>5</v>
      </c>
      <c r="P449" t="s">
        <v>5</v>
      </c>
      <c r="Q449" t="s">
        <v>5</v>
      </c>
      <c r="R449" t="s">
        <v>5</v>
      </c>
      <c r="S449" t="s">
        <v>2328</v>
      </c>
      <c r="T449" t="s">
        <v>2328</v>
      </c>
      <c r="U449" t="s">
        <v>5</v>
      </c>
      <c r="V449" t="s">
        <v>50</v>
      </c>
      <c r="W449">
        <v>10000</v>
      </c>
      <c r="X449"/>
      <c r="Y449" t="s">
        <v>6</v>
      </c>
      <c r="Z449"/>
      <c r="AA449">
        <v>0</v>
      </c>
      <c r="AB449">
        <v>0.3215312659740448</v>
      </c>
      <c r="AC449">
        <v>3.7706591188907623E-2</v>
      </c>
      <c r="AD449">
        <v>0</v>
      </c>
      <c r="AE449">
        <v>12</v>
      </c>
      <c r="AF449">
        <v>1</v>
      </c>
      <c r="AG449">
        <v>4</v>
      </c>
      <c r="AH449">
        <v>29</v>
      </c>
      <c r="AI449">
        <v>10</v>
      </c>
      <c r="AJ449">
        <v>36</v>
      </c>
      <c r="AK449">
        <v>0</v>
      </c>
      <c r="AL449">
        <v>0</v>
      </c>
      <c r="AM449">
        <v>0</v>
      </c>
      <c r="AN449">
        <v>0</v>
      </c>
      <c r="AO449">
        <v>47.200588226318359</v>
      </c>
      <c r="AP449"/>
      <c r="AQ449"/>
      <c r="AR449"/>
      <c r="AS449">
        <v>0</v>
      </c>
      <c r="AT449">
        <v>0</v>
      </c>
      <c r="AU449">
        <v>0</v>
      </c>
      <c r="AV449">
        <v>0</v>
      </c>
      <c r="AW449">
        <v>0</v>
      </c>
      <c r="AX449">
        <v>0</v>
      </c>
      <c r="AY449">
        <v>0</v>
      </c>
      <c r="AZ449">
        <v>0</v>
      </c>
      <c r="BA449">
        <v>0</v>
      </c>
      <c r="BB449">
        <v>0</v>
      </c>
      <c r="BC449"/>
      <c r="BD449"/>
      <c r="BE449"/>
      <c r="BF449">
        <v>0</v>
      </c>
      <c r="BG449" t="s">
        <v>2772</v>
      </c>
      <c r="BH449" t="s">
        <v>5</v>
      </c>
      <c r="BI449" t="s">
        <v>1100</v>
      </c>
      <c r="BJ449" t="s">
        <v>2773</v>
      </c>
      <c r="BK449" t="s">
        <v>5</v>
      </c>
      <c r="BL449" t="s">
        <v>1196</v>
      </c>
      <c r="BM449">
        <v>0</v>
      </c>
      <c r="BN449"/>
      <c r="BO449" t="s">
        <v>5</v>
      </c>
      <c r="BP449" t="s">
        <v>2774</v>
      </c>
      <c r="BQ449" t="s">
        <v>2774</v>
      </c>
      <c r="BR449" t="s">
        <v>2774</v>
      </c>
      <c r="BS449" t="s">
        <v>2774</v>
      </c>
      <c r="BT449" t="s">
        <v>6</v>
      </c>
      <c r="BU449" t="s">
        <v>2774</v>
      </c>
      <c r="BV449" t="s">
        <v>2774</v>
      </c>
      <c r="BW449" t="s">
        <v>2774</v>
      </c>
      <c r="BX449" t="s">
        <v>2774</v>
      </c>
      <c r="BY449" t="s">
        <v>6</v>
      </c>
      <c r="BZ449" t="s">
        <v>2775</v>
      </c>
      <c r="CA449"/>
    </row>
    <row r="450" spans="1:79" ht="15" x14ac:dyDescent="0.25">
      <c r="A450">
        <v>244</v>
      </c>
      <c r="B450" t="s">
        <v>2828</v>
      </c>
      <c r="C450" t="s">
        <v>2829</v>
      </c>
      <c r="D450" t="s">
        <v>2807</v>
      </c>
      <c r="E450">
        <v>4</v>
      </c>
      <c r="F450" t="s">
        <v>2766</v>
      </c>
      <c r="G450" t="s">
        <v>2323</v>
      </c>
      <c r="H450" t="s">
        <v>2767</v>
      </c>
      <c r="I450" t="s">
        <v>2786</v>
      </c>
      <c r="J450" t="s">
        <v>2826</v>
      </c>
      <c r="K450" t="s">
        <v>2827</v>
      </c>
      <c r="L450" t="s">
        <v>2808</v>
      </c>
      <c r="M450">
        <v>3.6676278114318852</v>
      </c>
      <c r="N450" t="s">
        <v>6</v>
      </c>
      <c r="O450" t="s">
        <v>5</v>
      </c>
      <c r="P450" t="s">
        <v>5</v>
      </c>
      <c r="Q450" t="s">
        <v>5</v>
      </c>
      <c r="R450" t="s">
        <v>5</v>
      </c>
      <c r="S450" t="s">
        <v>2328</v>
      </c>
      <c r="T450" t="s">
        <v>2328</v>
      </c>
      <c r="U450" t="s">
        <v>5</v>
      </c>
      <c r="V450" t="s">
        <v>28</v>
      </c>
      <c r="W450">
        <v>10200</v>
      </c>
      <c r="X450"/>
      <c r="Y450" t="s">
        <v>6</v>
      </c>
      <c r="Z450"/>
      <c r="AA450">
        <v>0</v>
      </c>
      <c r="AB450">
        <v>0.3215312659740448</v>
      </c>
      <c r="AC450">
        <v>3.7706591188907623E-2</v>
      </c>
      <c r="AD450">
        <v>0</v>
      </c>
      <c r="AE450">
        <v>12</v>
      </c>
      <c r="AF450">
        <v>1</v>
      </c>
      <c r="AG450">
        <v>4</v>
      </c>
      <c r="AH450">
        <v>29</v>
      </c>
      <c r="AI450">
        <v>10</v>
      </c>
      <c r="AJ450">
        <v>36</v>
      </c>
      <c r="AK450">
        <v>0</v>
      </c>
      <c r="AL450">
        <v>0</v>
      </c>
      <c r="AM450">
        <v>0</v>
      </c>
      <c r="AN450">
        <v>0</v>
      </c>
      <c r="AO450">
        <v>47.200588226318359</v>
      </c>
      <c r="AP450"/>
      <c r="AQ450"/>
      <c r="AR450"/>
      <c r="AS450">
        <v>0</v>
      </c>
      <c r="AT450">
        <v>0</v>
      </c>
      <c r="AU450">
        <v>0</v>
      </c>
      <c r="AV450">
        <v>0</v>
      </c>
      <c r="AW450">
        <v>0</v>
      </c>
      <c r="AX450">
        <v>0</v>
      </c>
      <c r="AY450">
        <v>0</v>
      </c>
      <c r="AZ450">
        <v>0</v>
      </c>
      <c r="BA450">
        <v>0</v>
      </c>
      <c r="BB450">
        <v>0</v>
      </c>
      <c r="BC450"/>
      <c r="BD450"/>
      <c r="BE450"/>
      <c r="BF450">
        <v>0</v>
      </c>
      <c r="BG450" t="s">
        <v>2772</v>
      </c>
      <c r="BH450" t="s">
        <v>5</v>
      </c>
      <c r="BI450" t="s">
        <v>1100</v>
      </c>
      <c r="BJ450" t="s">
        <v>2773</v>
      </c>
      <c r="BK450" t="s">
        <v>5</v>
      </c>
      <c r="BL450" t="s">
        <v>1196</v>
      </c>
      <c r="BM450">
        <v>0</v>
      </c>
      <c r="BN450"/>
      <c r="BO450" t="s">
        <v>5</v>
      </c>
      <c r="BP450" t="s">
        <v>2774</v>
      </c>
      <c r="BQ450" t="s">
        <v>2774</v>
      </c>
      <c r="BR450" t="s">
        <v>2774</v>
      </c>
      <c r="BS450" t="s">
        <v>2774</v>
      </c>
      <c r="BT450" t="s">
        <v>6</v>
      </c>
      <c r="BU450" t="s">
        <v>2774</v>
      </c>
      <c r="BV450" t="s">
        <v>2774</v>
      </c>
      <c r="BW450" t="s">
        <v>2774</v>
      </c>
      <c r="BX450" t="s">
        <v>2774</v>
      </c>
      <c r="BY450" t="s">
        <v>6</v>
      </c>
      <c r="BZ450" t="s">
        <v>2775</v>
      </c>
      <c r="CA450"/>
    </row>
    <row r="451" spans="1:79" ht="15" x14ac:dyDescent="0.25">
      <c r="A451">
        <v>246</v>
      </c>
      <c r="B451" t="s">
        <v>2832</v>
      </c>
      <c r="C451" t="s">
        <v>2833</v>
      </c>
      <c r="D451" t="s">
        <v>2834</v>
      </c>
      <c r="E451">
        <v>4</v>
      </c>
      <c r="F451" t="s">
        <v>2766</v>
      </c>
      <c r="G451" t="s">
        <v>2323</v>
      </c>
      <c r="H451" t="s">
        <v>2767</v>
      </c>
      <c r="I451" t="s">
        <v>2786</v>
      </c>
      <c r="J451" t="s">
        <v>2826</v>
      </c>
      <c r="K451" t="s">
        <v>2827</v>
      </c>
      <c r="L451" t="s">
        <v>2835</v>
      </c>
      <c r="M451">
        <v>3.6676278114318852</v>
      </c>
      <c r="N451" t="s">
        <v>6</v>
      </c>
      <c r="O451" t="s">
        <v>5</v>
      </c>
      <c r="P451" t="s">
        <v>5</v>
      </c>
      <c r="Q451" t="s">
        <v>5</v>
      </c>
      <c r="R451" t="s">
        <v>5</v>
      </c>
      <c r="S451" t="s">
        <v>2328</v>
      </c>
      <c r="T451" t="s">
        <v>2328</v>
      </c>
      <c r="U451" t="s">
        <v>5</v>
      </c>
      <c r="V451" t="s">
        <v>13</v>
      </c>
      <c r="W451">
        <v>10200</v>
      </c>
      <c r="X451"/>
      <c r="Y451" t="s">
        <v>6</v>
      </c>
      <c r="Z451"/>
      <c r="AA451">
        <v>0</v>
      </c>
      <c r="AB451">
        <v>0.3215312659740448</v>
      </c>
      <c r="AC451">
        <v>3.7706591188907623E-2</v>
      </c>
      <c r="AD451">
        <v>0</v>
      </c>
      <c r="AE451">
        <v>12</v>
      </c>
      <c r="AF451">
        <v>1</v>
      </c>
      <c r="AG451">
        <v>4</v>
      </c>
      <c r="AH451">
        <v>29</v>
      </c>
      <c r="AI451">
        <v>10</v>
      </c>
      <c r="AJ451">
        <v>36</v>
      </c>
      <c r="AK451">
        <v>0</v>
      </c>
      <c r="AL451">
        <v>0</v>
      </c>
      <c r="AM451">
        <v>0</v>
      </c>
      <c r="AN451">
        <v>0</v>
      </c>
      <c r="AO451">
        <v>47.200588226318359</v>
      </c>
      <c r="AP451"/>
      <c r="AQ451"/>
      <c r="AR451"/>
      <c r="AS451">
        <v>0</v>
      </c>
      <c r="AT451">
        <v>0</v>
      </c>
      <c r="AU451">
        <v>0</v>
      </c>
      <c r="AV451">
        <v>0</v>
      </c>
      <c r="AW451">
        <v>0</v>
      </c>
      <c r="AX451">
        <v>0</v>
      </c>
      <c r="AY451">
        <v>0</v>
      </c>
      <c r="AZ451">
        <v>0</v>
      </c>
      <c r="BA451">
        <v>0</v>
      </c>
      <c r="BB451">
        <v>0</v>
      </c>
      <c r="BC451"/>
      <c r="BD451"/>
      <c r="BE451"/>
      <c r="BF451">
        <v>0</v>
      </c>
      <c r="BG451" t="s">
        <v>2772</v>
      </c>
      <c r="BH451" t="s">
        <v>5</v>
      </c>
      <c r="BI451" t="s">
        <v>1100</v>
      </c>
      <c r="BJ451" t="s">
        <v>2773</v>
      </c>
      <c r="BK451" t="s">
        <v>5</v>
      </c>
      <c r="BL451" t="s">
        <v>1196</v>
      </c>
      <c r="BM451">
        <v>0</v>
      </c>
      <c r="BN451"/>
      <c r="BO451" t="s">
        <v>5</v>
      </c>
      <c r="BP451" t="s">
        <v>2774</v>
      </c>
      <c r="BQ451" t="s">
        <v>2774</v>
      </c>
      <c r="BR451" t="s">
        <v>2774</v>
      </c>
      <c r="BS451" t="s">
        <v>2774</v>
      </c>
      <c r="BT451" t="s">
        <v>6</v>
      </c>
      <c r="BU451" t="s">
        <v>2774</v>
      </c>
      <c r="BV451" t="s">
        <v>2774</v>
      </c>
      <c r="BW451" t="s">
        <v>2774</v>
      </c>
      <c r="BX451" t="s">
        <v>2774</v>
      </c>
      <c r="BY451" t="s">
        <v>6</v>
      </c>
      <c r="BZ451" t="s">
        <v>2775</v>
      </c>
      <c r="CA451"/>
    </row>
    <row r="452" spans="1:79" ht="15" x14ac:dyDescent="0.25">
      <c r="A452">
        <v>247</v>
      </c>
      <c r="B452" t="s">
        <v>2836</v>
      </c>
      <c r="C452" t="s">
        <v>2837</v>
      </c>
      <c r="D452" t="s">
        <v>2838</v>
      </c>
      <c r="E452">
        <v>4</v>
      </c>
      <c r="F452" t="s">
        <v>2766</v>
      </c>
      <c r="G452" t="s">
        <v>2839</v>
      </c>
      <c r="H452" t="s">
        <v>2840</v>
      </c>
      <c r="I452" t="s">
        <v>2841</v>
      </c>
      <c r="J452" t="s">
        <v>2842</v>
      </c>
      <c r="K452" t="s">
        <v>2843</v>
      </c>
      <c r="L452" t="s">
        <v>2782</v>
      </c>
      <c r="M452">
        <v>12.047787666320801</v>
      </c>
      <c r="N452" t="s">
        <v>6</v>
      </c>
      <c r="O452" t="s">
        <v>5</v>
      </c>
      <c r="P452" t="s">
        <v>5</v>
      </c>
      <c r="Q452" t="s">
        <v>5</v>
      </c>
      <c r="R452" t="s">
        <v>5</v>
      </c>
      <c r="S452" t="s">
        <v>2844</v>
      </c>
      <c r="T452" t="s">
        <v>2844</v>
      </c>
      <c r="U452" t="s">
        <v>5</v>
      </c>
      <c r="V452" t="s">
        <v>13</v>
      </c>
      <c r="W452">
        <v>10000</v>
      </c>
      <c r="X452"/>
      <c r="Y452" t="s">
        <v>6</v>
      </c>
      <c r="Z452"/>
      <c r="AA452">
        <v>0</v>
      </c>
      <c r="AB452">
        <v>7.4491415023803711</v>
      </c>
      <c r="AC452">
        <v>0.65742373466491699</v>
      </c>
      <c r="AD452">
        <v>0</v>
      </c>
      <c r="AE452">
        <v>146</v>
      </c>
      <c r="AF452">
        <v>31</v>
      </c>
      <c r="AG452">
        <v>103</v>
      </c>
      <c r="AH452">
        <v>152</v>
      </c>
      <c r="AI452">
        <v>225</v>
      </c>
      <c r="AJ452">
        <v>300</v>
      </c>
      <c r="AK452">
        <v>0</v>
      </c>
      <c r="AL452">
        <v>0</v>
      </c>
      <c r="AM452">
        <v>4</v>
      </c>
      <c r="AN452">
        <v>0</v>
      </c>
      <c r="AO452">
        <v>307.5699462890625</v>
      </c>
      <c r="AP452"/>
      <c r="AQ452"/>
      <c r="AR452"/>
      <c r="AS452">
        <v>0</v>
      </c>
      <c r="AT452">
        <v>0</v>
      </c>
      <c r="AU452">
        <v>0</v>
      </c>
      <c r="AV452">
        <v>0</v>
      </c>
      <c r="AW452">
        <v>0</v>
      </c>
      <c r="AX452">
        <v>0</v>
      </c>
      <c r="AY452">
        <v>0</v>
      </c>
      <c r="AZ452">
        <v>0</v>
      </c>
      <c r="BA452">
        <v>0</v>
      </c>
      <c r="BB452">
        <v>0</v>
      </c>
      <c r="BC452"/>
      <c r="BD452"/>
      <c r="BE452"/>
      <c r="BF452">
        <v>0</v>
      </c>
      <c r="BG452" t="s">
        <v>2772</v>
      </c>
      <c r="BH452" t="s">
        <v>5</v>
      </c>
      <c r="BI452" t="s">
        <v>1100</v>
      </c>
      <c r="BJ452" t="s">
        <v>2773</v>
      </c>
      <c r="BK452" t="s">
        <v>5</v>
      </c>
      <c r="BL452" t="s">
        <v>1196</v>
      </c>
      <c r="BM452">
        <v>0</v>
      </c>
      <c r="BN452"/>
      <c r="BO452" t="s">
        <v>5</v>
      </c>
      <c r="BP452" t="s">
        <v>2774</v>
      </c>
      <c r="BQ452" t="s">
        <v>2774</v>
      </c>
      <c r="BR452" t="s">
        <v>2774</v>
      </c>
      <c r="BS452" t="s">
        <v>2774</v>
      </c>
      <c r="BT452" t="s">
        <v>6</v>
      </c>
      <c r="BU452" t="s">
        <v>2774</v>
      </c>
      <c r="BV452" t="s">
        <v>2774</v>
      </c>
      <c r="BW452" t="s">
        <v>2774</v>
      </c>
      <c r="BX452" t="s">
        <v>2774</v>
      </c>
      <c r="BY452" t="s">
        <v>6</v>
      </c>
      <c r="BZ452" t="s">
        <v>2775</v>
      </c>
      <c r="CA452"/>
    </row>
    <row r="453" spans="1:79" ht="15" x14ac:dyDescent="0.25">
      <c r="A453">
        <v>248</v>
      </c>
      <c r="B453" t="s">
        <v>2845</v>
      </c>
      <c r="C453" t="s">
        <v>2837</v>
      </c>
      <c r="D453" t="s">
        <v>2846</v>
      </c>
      <c r="E453">
        <v>4</v>
      </c>
      <c r="F453" t="s">
        <v>2766</v>
      </c>
      <c r="G453" t="s">
        <v>2839</v>
      </c>
      <c r="H453" t="s">
        <v>2840</v>
      </c>
      <c r="I453" t="s">
        <v>2841</v>
      </c>
      <c r="J453" t="s">
        <v>2842</v>
      </c>
      <c r="K453" t="s">
        <v>2843</v>
      </c>
      <c r="L453" t="s">
        <v>2782</v>
      </c>
      <c r="M453">
        <v>12.047787666320801</v>
      </c>
      <c r="N453" t="s">
        <v>6</v>
      </c>
      <c r="O453" t="s">
        <v>5</v>
      </c>
      <c r="P453" t="s">
        <v>5</v>
      </c>
      <c r="Q453" t="s">
        <v>5</v>
      </c>
      <c r="R453" t="s">
        <v>5</v>
      </c>
      <c r="S453" t="s">
        <v>2844</v>
      </c>
      <c r="T453" t="s">
        <v>2844</v>
      </c>
      <c r="U453" t="s">
        <v>5</v>
      </c>
      <c r="V453" t="s">
        <v>13</v>
      </c>
      <c r="W453">
        <v>10000</v>
      </c>
      <c r="X453"/>
      <c r="Y453" t="s">
        <v>6</v>
      </c>
      <c r="Z453"/>
      <c r="AA453">
        <v>0</v>
      </c>
      <c r="AB453">
        <v>7.4491415023803711</v>
      </c>
      <c r="AC453">
        <v>0.65742373466491699</v>
      </c>
      <c r="AD453">
        <v>0</v>
      </c>
      <c r="AE453">
        <v>146</v>
      </c>
      <c r="AF453">
        <v>31</v>
      </c>
      <c r="AG453">
        <v>103</v>
      </c>
      <c r="AH453">
        <v>152</v>
      </c>
      <c r="AI453">
        <v>225</v>
      </c>
      <c r="AJ453">
        <v>300</v>
      </c>
      <c r="AK453">
        <v>0</v>
      </c>
      <c r="AL453">
        <v>0</v>
      </c>
      <c r="AM453">
        <v>4</v>
      </c>
      <c r="AN453">
        <v>0</v>
      </c>
      <c r="AO453">
        <v>307.5699462890625</v>
      </c>
      <c r="AP453"/>
      <c r="AQ453"/>
      <c r="AR453"/>
      <c r="AS453">
        <v>0</v>
      </c>
      <c r="AT453">
        <v>0</v>
      </c>
      <c r="AU453">
        <v>0</v>
      </c>
      <c r="AV453">
        <v>0</v>
      </c>
      <c r="AW453">
        <v>0</v>
      </c>
      <c r="AX453">
        <v>0</v>
      </c>
      <c r="AY453">
        <v>0</v>
      </c>
      <c r="AZ453">
        <v>0</v>
      </c>
      <c r="BA453">
        <v>0</v>
      </c>
      <c r="BB453">
        <v>0</v>
      </c>
      <c r="BC453"/>
      <c r="BD453"/>
      <c r="BE453"/>
      <c r="BF453">
        <v>0</v>
      </c>
      <c r="BG453" t="s">
        <v>2772</v>
      </c>
      <c r="BH453" t="s">
        <v>5</v>
      </c>
      <c r="BI453" t="s">
        <v>1100</v>
      </c>
      <c r="BJ453" t="s">
        <v>2773</v>
      </c>
      <c r="BK453" t="s">
        <v>5</v>
      </c>
      <c r="BL453" t="s">
        <v>1196</v>
      </c>
      <c r="BM453">
        <v>0</v>
      </c>
      <c r="BN453"/>
      <c r="BO453" t="s">
        <v>5</v>
      </c>
      <c r="BP453" t="s">
        <v>2774</v>
      </c>
      <c r="BQ453" t="s">
        <v>2774</v>
      </c>
      <c r="BR453" t="s">
        <v>2774</v>
      </c>
      <c r="BS453" t="s">
        <v>2774</v>
      </c>
      <c r="BT453" t="s">
        <v>6</v>
      </c>
      <c r="BU453" t="s">
        <v>2774</v>
      </c>
      <c r="BV453" t="s">
        <v>2774</v>
      </c>
      <c r="BW453" t="s">
        <v>2774</v>
      </c>
      <c r="BX453" t="s">
        <v>2774</v>
      </c>
      <c r="BY453" t="s">
        <v>6</v>
      </c>
      <c r="BZ453" t="s">
        <v>2775</v>
      </c>
      <c r="CA453"/>
    </row>
    <row r="454" spans="1:79" ht="15" x14ac:dyDescent="0.25">
      <c r="A454">
        <v>250</v>
      </c>
      <c r="B454" t="s">
        <v>2850</v>
      </c>
      <c r="C454" t="s">
        <v>2851</v>
      </c>
      <c r="D454" t="s">
        <v>2852</v>
      </c>
      <c r="E454">
        <v>4</v>
      </c>
      <c r="F454" t="s">
        <v>2766</v>
      </c>
      <c r="G454" t="s">
        <v>2853</v>
      </c>
      <c r="H454" t="s">
        <v>2840</v>
      </c>
      <c r="I454" t="s">
        <v>2854</v>
      </c>
      <c r="J454" t="s">
        <v>2855</v>
      </c>
      <c r="K454" t="s">
        <v>2856</v>
      </c>
      <c r="L454" t="s">
        <v>2782</v>
      </c>
      <c r="M454">
        <v>18.57613372802734</v>
      </c>
      <c r="N454" t="s">
        <v>6</v>
      </c>
      <c r="O454" t="s">
        <v>5</v>
      </c>
      <c r="P454" t="s">
        <v>5</v>
      </c>
      <c r="Q454" t="s">
        <v>5</v>
      </c>
      <c r="R454" t="s">
        <v>5</v>
      </c>
      <c r="S454" t="s">
        <v>2857</v>
      </c>
      <c r="T454" t="s">
        <v>2857</v>
      </c>
      <c r="U454" t="s">
        <v>5</v>
      </c>
      <c r="V454" t="s">
        <v>13</v>
      </c>
      <c r="W454">
        <v>5000</v>
      </c>
      <c r="X454"/>
      <c r="Y454" t="s">
        <v>6</v>
      </c>
      <c r="Z454"/>
      <c r="AA454">
        <v>0</v>
      </c>
      <c r="AB454">
        <v>7.0252437591552734</v>
      </c>
      <c r="AC454">
        <v>0.94301044940948486</v>
      </c>
      <c r="AD454">
        <v>0</v>
      </c>
      <c r="AE454">
        <v>296</v>
      </c>
      <c r="AF454">
        <v>58</v>
      </c>
      <c r="AG454">
        <v>224</v>
      </c>
      <c r="AH454">
        <v>870</v>
      </c>
      <c r="AI454">
        <v>599</v>
      </c>
      <c r="AJ454">
        <v>1284</v>
      </c>
      <c r="AK454">
        <v>3</v>
      </c>
      <c r="AL454">
        <v>3</v>
      </c>
      <c r="AM454">
        <v>15</v>
      </c>
      <c r="AN454">
        <v>3</v>
      </c>
      <c r="AO454">
        <v>95.777946472167969</v>
      </c>
      <c r="AP454"/>
      <c r="AQ454"/>
      <c r="AR454"/>
      <c r="AS454">
        <v>0</v>
      </c>
      <c r="AT454">
        <v>0</v>
      </c>
      <c r="AU454">
        <v>0</v>
      </c>
      <c r="AV454">
        <v>0</v>
      </c>
      <c r="AW454">
        <v>0</v>
      </c>
      <c r="AX454">
        <v>0</v>
      </c>
      <c r="AY454">
        <v>0</v>
      </c>
      <c r="AZ454">
        <v>0</v>
      </c>
      <c r="BA454">
        <v>0</v>
      </c>
      <c r="BB454">
        <v>0</v>
      </c>
      <c r="BC454"/>
      <c r="BD454"/>
      <c r="BE454"/>
      <c r="BF454">
        <v>0</v>
      </c>
      <c r="BG454" t="s">
        <v>2772</v>
      </c>
      <c r="BH454" t="s">
        <v>5</v>
      </c>
      <c r="BI454" t="s">
        <v>1100</v>
      </c>
      <c r="BJ454" t="s">
        <v>2773</v>
      </c>
      <c r="BK454" t="s">
        <v>5</v>
      </c>
      <c r="BL454" t="s">
        <v>1196</v>
      </c>
      <c r="BM454">
        <v>0</v>
      </c>
      <c r="BN454"/>
      <c r="BO454" t="s">
        <v>5</v>
      </c>
      <c r="BP454" t="s">
        <v>2774</v>
      </c>
      <c r="BQ454" t="s">
        <v>2774</v>
      </c>
      <c r="BR454" t="s">
        <v>2774</v>
      </c>
      <c r="BS454" t="s">
        <v>2774</v>
      </c>
      <c r="BT454" t="s">
        <v>6</v>
      </c>
      <c r="BU454" t="s">
        <v>2774</v>
      </c>
      <c r="BV454" t="s">
        <v>2774</v>
      </c>
      <c r="BW454" t="s">
        <v>2774</v>
      </c>
      <c r="BX454" t="s">
        <v>2774</v>
      </c>
      <c r="BY454" t="s">
        <v>6</v>
      </c>
      <c r="BZ454" t="s">
        <v>2775</v>
      </c>
      <c r="CA454"/>
    </row>
    <row r="455" spans="1:79" ht="15" x14ac:dyDescent="0.25">
      <c r="A455">
        <v>252</v>
      </c>
      <c r="B455" t="s">
        <v>2865</v>
      </c>
      <c r="C455" t="s">
        <v>2837</v>
      </c>
      <c r="D455" t="s">
        <v>2866</v>
      </c>
      <c r="E455">
        <v>4</v>
      </c>
      <c r="F455" t="s">
        <v>2766</v>
      </c>
      <c r="G455" t="s">
        <v>2839</v>
      </c>
      <c r="H455" t="s">
        <v>2840</v>
      </c>
      <c r="I455" t="s">
        <v>2861</v>
      </c>
      <c r="J455" t="s">
        <v>2862</v>
      </c>
      <c r="K455" t="s">
        <v>2863</v>
      </c>
      <c r="L455" t="s">
        <v>2782</v>
      </c>
      <c r="M455">
        <v>6.5063614845275879</v>
      </c>
      <c r="N455" t="s">
        <v>6</v>
      </c>
      <c r="O455" t="s">
        <v>5</v>
      </c>
      <c r="P455" t="s">
        <v>5</v>
      </c>
      <c r="Q455" t="s">
        <v>5</v>
      </c>
      <c r="R455" t="s">
        <v>5</v>
      </c>
      <c r="S455" t="s">
        <v>2844</v>
      </c>
      <c r="T455" t="s">
        <v>2844</v>
      </c>
      <c r="U455" t="s">
        <v>5</v>
      </c>
      <c r="V455" t="s">
        <v>13</v>
      </c>
      <c r="W455">
        <v>10000</v>
      </c>
      <c r="X455"/>
      <c r="Y455" t="s">
        <v>6</v>
      </c>
      <c r="Z455"/>
      <c r="AA455">
        <v>0</v>
      </c>
      <c r="AB455">
        <v>3.5004251003265381</v>
      </c>
      <c r="AC455">
        <v>0.26418346166610718</v>
      </c>
      <c r="AD455">
        <v>0</v>
      </c>
      <c r="AE455">
        <v>25</v>
      </c>
      <c r="AF455">
        <v>7</v>
      </c>
      <c r="AG455">
        <v>9</v>
      </c>
      <c r="AH455">
        <v>28</v>
      </c>
      <c r="AI455">
        <v>29</v>
      </c>
      <c r="AJ455">
        <v>49</v>
      </c>
      <c r="AK455">
        <v>0</v>
      </c>
      <c r="AL455">
        <v>0</v>
      </c>
      <c r="AM455">
        <v>1</v>
      </c>
      <c r="AN455">
        <v>0</v>
      </c>
      <c r="AO455">
        <v>118.14279937744141</v>
      </c>
      <c r="AP455"/>
      <c r="AQ455"/>
      <c r="AR455"/>
      <c r="AS455">
        <v>0</v>
      </c>
      <c r="AT455">
        <v>0</v>
      </c>
      <c r="AU455">
        <v>0</v>
      </c>
      <c r="AV455">
        <v>0</v>
      </c>
      <c r="AW455">
        <v>0</v>
      </c>
      <c r="AX455">
        <v>0</v>
      </c>
      <c r="AY455">
        <v>0</v>
      </c>
      <c r="AZ455">
        <v>0</v>
      </c>
      <c r="BA455">
        <v>0</v>
      </c>
      <c r="BB455">
        <v>0</v>
      </c>
      <c r="BC455"/>
      <c r="BD455"/>
      <c r="BE455"/>
      <c r="BF455">
        <v>0</v>
      </c>
      <c r="BG455" t="s">
        <v>2772</v>
      </c>
      <c r="BH455" t="s">
        <v>5</v>
      </c>
      <c r="BI455" t="s">
        <v>1100</v>
      </c>
      <c r="BJ455" t="s">
        <v>2773</v>
      </c>
      <c r="BK455" t="s">
        <v>5</v>
      </c>
      <c r="BL455" t="s">
        <v>1196</v>
      </c>
      <c r="BM455">
        <v>0</v>
      </c>
      <c r="BN455"/>
      <c r="BO455" t="s">
        <v>5</v>
      </c>
      <c r="BP455" t="s">
        <v>2774</v>
      </c>
      <c r="BQ455" t="s">
        <v>2774</v>
      </c>
      <c r="BR455" t="s">
        <v>2774</v>
      </c>
      <c r="BS455" t="s">
        <v>2774</v>
      </c>
      <c r="BT455" t="s">
        <v>6</v>
      </c>
      <c r="BU455" t="s">
        <v>2774</v>
      </c>
      <c r="BV455" t="s">
        <v>2774</v>
      </c>
      <c r="BW455" t="s">
        <v>2774</v>
      </c>
      <c r="BX455" t="s">
        <v>2774</v>
      </c>
      <c r="BY455" t="s">
        <v>6</v>
      </c>
      <c r="BZ455" t="s">
        <v>2775</v>
      </c>
      <c r="CA455"/>
    </row>
    <row r="456" spans="1:79" ht="15" x14ac:dyDescent="0.25">
      <c r="A456">
        <v>253</v>
      </c>
      <c r="B456" t="s">
        <v>2867</v>
      </c>
      <c r="C456" t="s">
        <v>2868</v>
      </c>
      <c r="D456" t="s">
        <v>2869</v>
      </c>
      <c r="E456">
        <v>4</v>
      </c>
      <c r="F456" t="s">
        <v>2766</v>
      </c>
      <c r="G456" t="s">
        <v>2870</v>
      </c>
      <c r="H456" t="s">
        <v>2840</v>
      </c>
      <c r="I456" t="s">
        <v>2871</v>
      </c>
      <c r="J456" t="s">
        <v>2872</v>
      </c>
      <c r="K456" t="s">
        <v>2873</v>
      </c>
      <c r="L456" t="s">
        <v>2782</v>
      </c>
      <c r="M456">
        <v>55.714336395263672</v>
      </c>
      <c r="N456" t="s">
        <v>6</v>
      </c>
      <c r="O456" t="s">
        <v>5</v>
      </c>
      <c r="P456" t="s">
        <v>5</v>
      </c>
      <c r="Q456" t="s">
        <v>5</v>
      </c>
      <c r="R456" t="s">
        <v>5</v>
      </c>
      <c r="S456" t="s">
        <v>2874</v>
      </c>
      <c r="T456" t="s">
        <v>2874</v>
      </c>
      <c r="U456" t="s">
        <v>5</v>
      </c>
      <c r="V456" t="s">
        <v>13</v>
      </c>
      <c r="W456">
        <v>10000</v>
      </c>
      <c r="X456"/>
      <c r="Y456" t="s">
        <v>6</v>
      </c>
      <c r="Z456"/>
      <c r="AA456">
        <v>0</v>
      </c>
      <c r="AB456">
        <v>17.052947998046879</v>
      </c>
      <c r="AC456">
        <v>2.191315889358521</v>
      </c>
      <c r="AD456">
        <v>0</v>
      </c>
      <c r="AE456">
        <v>1379</v>
      </c>
      <c r="AF456">
        <v>419</v>
      </c>
      <c r="AG456">
        <v>1024</v>
      </c>
      <c r="AH456">
        <v>10126</v>
      </c>
      <c r="AI456">
        <v>3757</v>
      </c>
      <c r="AJ456">
        <v>12707</v>
      </c>
      <c r="AK456">
        <v>9</v>
      </c>
      <c r="AL456">
        <v>0</v>
      </c>
      <c r="AM456">
        <v>41</v>
      </c>
      <c r="AN456">
        <v>0</v>
      </c>
      <c r="AO456">
        <v>294.66531372070313</v>
      </c>
      <c r="AP456"/>
      <c r="AQ456"/>
      <c r="AR456"/>
      <c r="AS456">
        <v>0</v>
      </c>
      <c r="AT456">
        <v>0</v>
      </c>
      <c r="AU456">
        <v>0</v>
      </c>
      <c r="AV456">
        <v>0</v>
      </c>
      <c r="AW456">
        <v>0</v>
      </c>
      <c r="AX456">
        <v>0</v>
      </c>
      <c r="AY456">
        <v>0</v>
      </c>
      <c r="AZ456">
        <v>0</v>
      </c>
      <c r="BA456">
        <v>0</v>
      </c>
      <c r="BB456">
        <v>0</v>
      </c>
      <c r="BC456"/>
      <c r="BD456"/>
      <c r="BE456"/>
      <c r="BF456">
        <v>0</v>
      </c>
      <c r="BG456" t="s">
        <v>2772</v>
      </c>
      <c r="BH456" t="s">
        <v>5</v>
      </c>
      <c r="BI456" t="s">
        <v>1100</v>
      </c>
      <c r="BJ456" t="s">
        <v>2773</v>
      </c>
      <c r="BK456" t="s">
        <v>5</v>
      </c>
      <c r="BL456" t="s">
        <v>1196</v>
      </c>
      <c r="BM456">
        <v>0</v>
      </c>
      <c r="BN456"/>
      <c r="BO456" t="s">
        <v>5</v>
      </c>
      <c r="BP456" t="s">
        <v>2774</v>
      </c>
      <c r="BQ456" t="s">
        <v>2774</v>
      </c>
      <c r="BR456" t="s">
        <v>2774</v>
      </c>
      <c r="BS456" t="s">
        <v>2774</v>
      </c>
      <c r="BT456" t="s">
        <v>6</v>
      </c>
      <c r="BU456" t="s">
        <v>2774</v>
      </c>
      <c r="BV456" t="s">
        <v>2774</v>
      </c>
      <c r="BW456" t="s">
        <v>2774</v>
      </c>
      <c r="BX456" t="s">
        <v>2774</v>
      </c>
      <c r="BY456" t="s">
        <v>6</v>
      </c>
      <c r="BZ456" t="s">
        <v>2775</v>
      </c>
      <c r="CA456"/>
    </row>
    <row r="457" spans="1:79" ht="15" x14ac:dyDescent="0.25">
      <c r="A457">
        <v>254</v>
      </c>
      <c r="B457" t="s">
        <v>2875</v>
      </c>
      <c r="C457" t="s">
        <v>2876</v>
      </c>
      <c r="D457" t="s">
        <v>2877</v>
      </c>
      <c r="E457">
        <v>4</v>
      </c>
      <c r="F457" t="s">
        <v>2766</v>
      </c>
      <c r="G457" t="s">
        <v>2870</v>
      </c>
      <c r="H457" t="s">
        <v>2840</v>
      </c>
      <c r="I457" t="s">
        <v>2871</v>
      </c>
      <c r="J457" t="s">
        <v>2872</v>
      </c>
      <c r="K457" t="s">
        <v>2873</v>
      </c>
      <c r="L457" t="s">
        <v>2771</v>
      </c>
      <c r="M457">
        <v>55.714336395263672</v>
      </c>
      <c r="N457" t="s">
        <v>6</v>
      </c>
      <c r="O457" t="s">
        <v>5</v>
      </c>
      <c r="P457" t="s">
        <v>5</v>
      </c>
      <c r="Q457" t="s">
        <v>5</v>
      </c>
      <c r="R457" t="s">
        <v>5</v>
      </c>
      <c r="S457" t="s">
        <v>2874</v>
      </c>
      <c r="T457" t="s">
        <v>2874</v>
      </c>
      <c r="U457" t="s">
        <v>5</v>
      </c>
      <c r="V457" t="s">
        <v>50</v>
      </c>
      <c r="W457">
        <v>2000</v>
      </c>
      <c r="X457"/>
      <c r="Y457" t="s">
        <v>6</v>
      </c>
      <c r="Z457"/>
      <c r="AA457">
        <v>0</v>
      </c>
      <c r="AB457">
        <v>17.052947998046879</v>
      </c>
      <c r="AC457">
        <v>2.191315889358521</v>
      </c>
      <c r="AD457">
        <v>0</v>
      </c>
      <c r="AE457">
        <v>1379</v>
      </c>
      <c r="AF457">
        <v>419</v>
      </c>
      <c r="AG457">
        <v>1024</v>
      </c>
      <c r="AH457">
        <v>10126</v>
      </c>
      <c r="AI457">
        <v>3757</v>
      </c>
      <c r="AJ457">
        <v>12707</v>
      </c>
      <c r="AK457">
        <v>9</v>
      </c>
      <c r="AL457">
        <v>0</v>
      </c>
      <c r="AM457">
        <v>41</v>
      </c>
      <c r="AN457">
        <v>0</v>
      </c>
      <c r="AO457">
        <v>294.66531372070313</v>
      </c>
      <c r="AP457"/>
      <c r="AQ457"/>
      <c r="AR457"/>
      <c r="AS457">
        <v>0</v>
      </c>
      <c r="AT457">
        <v>0</v>
      </c>
      <c r="AU457">
        <v>0</v>
      </c>
      <c r="AV457">
        <v>0</v>
      </c>
      <c r="AW457">
        <v>0</v>
      </c>
      <c r="AX457">
        <v>0</v>
      </c>
      <c r="AY457">
        <v>0</v>
      </c>
      <c r="AZ457">
        <v>0</v>
      </c>
      <c r="BA457">
        <v>0</v>
      </c>
      <c r="BB457">
        <v>0</v>
      </c>
      <c r="BC457"/>
      <c r="BD457"/>
      <c r="BE457"/>
      <c r="BF457">
        <v>0</v>
      </c>
      <c r="BG457" t="s">
        <v>2772</v>
      </c>
      <c r="BH457" t="s">
        <v>5</v>
      </c>
      <c r="BI457" t="s">
        <v>1100</v>
      </c>
      <c r="BJ457" t="s">
        <v>2773</v>
      </c>
      <c r="BK457" t="s">
        <v>5</v>
      </c>
      <c r="BL457" t="s">
        <v>1196</v>
      </c>
      <c r="BM457">
        <v>0</v>
      </c>
      <c r="BN457"/>
      <c r="BO457" t="s">
        <v>5</v>
      </c>
      <c r="BP457" t="s">
        <v>2774</v>
      </c>
      <c r="BQ457" t="s">
        <v>2774</v>
      </c>
      <c r="BR457" t="s">
        <v>2774</v>
      </c>
      <c r="BS457" t="s">
        <v>2774</v>
      </c>
      <c r="BT457" t="s">
        <v>6</v>
      </c>
      <c r="BU457" t="s">
        <v>2774</v>
      </c>
      <c r="BV457" t="s">
        <v>2774</v>
      </c>
      <c r="BW457" t="s">
        <v>2774</v>
      </c>
      <c r="BX457" t="s">
        <v>2774</v>
      </c>
      <c r="BY457" t="s">
        <v>6</v>
      </c>
      <c r="BZ457" t="s">
        <v>2775</v>
      </c>
      <c r="CA457"/>
    </row>
    <row r="458" spans="1:79" ht="15" x14ac:dyDescent="0.25">
      <c r="A458">
        <v>255</v>
      </c>
      <c r="B458" t="s">
        <v>2878</v>
      </c>
      <c r="C458" t="s">
        <v>2879</v>
      </c>
      <c r="D458" t="s">
        <v>2880</v>
      </c>
      <c r="E458">
        <v>4</v>
      </c>
      <c r="F458" t="s">
        <v>2766</v>
      </c>
      <c r="G458" t="s">
        <v>2870</v>
      </c>
      <c r="H458" t="s">
        <v>2840</v>
      </c>
      <c r="I458" t="s">
        <v>2871</v>
      </c>
      <c r="J458" t="s">
        <v>2872</v>
      </c>
      <c r="K458" t="s">
        <v>2873</v>
      </c>
      <c r="L458" t="s">
        <v>2771</v>
      </c>
      <c r="M458">
        <v>55.714336395263672</v>
      </c>
      <c r="N458" t="s">
        <v>6</v>
      </c>
      <c r="O458" t="s">
        <v>5</v>
      </c>
      <c r="P458" t="s">
        <v>5</v>
      </c>
      <c r="Q458" t="s">
        <v>5</v>
      </c>
      <c r="R458" t="s">
        <v>5</v>
      </c>
      <c r="S458" t="s">
        <v>2874</v>
      </c>
      <c r="T458" t="s">
        <v>2874</v>
      </c>
      <c r="U458" t="s">
        <v>5</v>
      </c>
      <c r="V458" t="s">
        <v>50</v>
      </c>
      <c r="W458">
        <v>0</v>
      </c>
      <c r="X458"/>
      <c r="Y458" t="s">
        <v>6</v>
      </c>
      <c r="Z458"/>
      <c r="AA458">
        <v>0</v>
      </c>
      <c r="AB458">
        <v>17.052947998046879</v>
      </c>
      <c r="AC458">
        <v>2.191315889358521</v>
      </c>
      <c r="AD458">
        <v>0</v>
      </c>
      <c r="AE458">
        <v>1379</v>
      </c>
      <c r="AF458">
        <v>419</v>
      </c>
      <c r="AG458">
        <v>1024</v>
      </c>
      <c r="AH458">
        <v>10126</v>
      </c>
      <c r="AI458">
        <v>3757</v>
      </c>
      <c r="AJ458">
        <v>12707</v>
      </c>
      <c r="AK458">
        <v>9</v>
      </c>
      <c r="AL458">
        <v>0</v>
      </c>
      <c r="AM458">
        <v>41</v>
      </c>
      <c r="AN458">
        <v>0</v>
      </c>
      <c r="AO458">
        <v>294.66531372070313</v>
      </c>
      <c r="AP458"/>
      <c r="AQ458"/>
      <c r="AR458"/>
      <c r="AS458">
        <v>0</v>
      </c>
      <c r="AT458">
        <v>0</v>
      </c>
      <c r="AU458">
        <v>0</v>
      </c>
      <c r="AV458">
        <v>0</v>
      </c>
      <c r="AW458">
        <v>0</v>
      </c>
      <c r="AX458">
        <v>0</v>
      </c>
      <c r="AY458">
        <v>0</v>
      </c>
      <c r="AZ458">
        <v>0</v>
      </c>
      <c r="BA458">
        <v>0</v>
      </c>
      <c r="BB458">
        <v>0</v>
      </c>
      <c r="BC458"/>
      <c r="BD458"/>
      <c r="BE458"/>
      <c r="BF458">
        <v>0</v>
      </c>
      <c r="BG458" t="s">
        <v>2772</v>
      </c>
      <c r="BH458" t="s">
        <v>5</v>
      </c>
      <c r="BI458" t="s">
        <v>1100</v>
      </c>
      <c r="BJ458" t="s">
        <v>2773</v>
      </c>
      <c r="BK458" t="s">
        <v>5</v>
      </c>
      <c r="BL458" t="s">
        <v>1196</v>
      </c>
      <c r="BM458">
        <v>0</v>
      </c>
      <c r="BN458"/>
      <c r="BO458" t="s">
        <v>5</v>
      </c>
      <c r="BP458" t="s">
        <v>2774</v>
      </c>
      <c r="BQ458" t="s">
        <v>2774</v>
      </c>
      <c r="BR458" t="s">
        <v>2774</v>
      </c>
      <c r="BS458" t="s">
        <v>2774</v>
      </c>
      <c r="BT458" t="s">
        <v>6</v>
      </c>
      <c r="BU458" t="s">
        <v>2774</v>
      </c>
      <c r="BV458" t="s">
        <v>2774</v>
      </c>
      <c r="BW458" t="s">
        <v>2774</v>
      </c>
      <c r="BX458" t="s">
        <v>2774</v>
      </c>
      <c r="BY458" t="s">
        <v>6</v>
      </c>
      <c r="BZ458" t="s">
        <v>2775</v>
      </c>
      <c r="CA458"/>
    </row>
    <row r="459" spans="1:79" ht="15" x14ac:dyDescent="0.25">
      <c r="A459">
        <v>256</v>
      </c>
      <c r="B459" t="s">
        <v>2881</v>
      </c>
      <c r="C459" t="s">
        <v>2882</v>
      </c>
      <c r="D459" t="s">
        <v>2883</v>
      </c>
      <c r="E459">
        <v>4</v>
      </c>
      <c r="F459" t="s">
        <v>2766</v>
      </c>
      <c r="G459" t="s">
        <v>2870</v>
      </c>
      <c r="H459" t="s">
        <v>2840</v>
      </c>
      <c r="I459" t="s">
        <v>2871</v>
      </c>
      <c r="J459" t="s">
        <v>2872</v>
      </c>
      <c r="K459" t="s">
        <v>2873</v>
      </c>
      <c r="L459" t="s">
        <v>2782</v>
      </c>
      <c r="M459">
        <v>55.714336395263672</v>
      </c>
      <c r="N459" t="s">
        <v>6</v>
      </c>
      <c r="O459" t="s">
        <v>5</v>
      </c>
      <c r="P459" t="s">
        <v>5</v>
      </c>
      <c r="Q459" t="s">
        <v>5</v>
      </c>
      <c r="R459" t="s">
        <v>5</v>
      </c>
      <c r="S459" t="s">
        <v>2874</v>
      </c>
      <c r="T459" t="s">
        <v>2874</v>
      </c>
      <c r="U459" t="s">
        <v>5</v>
      </c>
      <c r="V459" t="s">
        <v>13</v>
      </c>
      <c r="W459">
        <v>0</v>
      </c>
      <c r="X459"/>
      <c r="Y459" t="s">
        <v>6</v>
      </c>
      <c r="Z459"/>
      <c r="AA459">
        <v>0</v>
      </c>
      <c r="AB459">
        <v>17.052947998046879</v>
      </c>
      <c r="AC459">
        <v>2.191315889358521</v>
      </c>
      <c r="AD459">
        <v>0</v>
      </c>
      <c r="AE459">
        <v>1379</v>
      </c>
      <c r="AF459">
        <v>419</v>
      </c>
      <c r="AG459">
        <v>1024</v>
      </c>
      <c r="AH459">
        <v>10126</v>
      </c>
      <c r="AI459">
        <v>3757</v>
      </c>
      <c r="AJ459">
        <v>12707</v>
      </c>
      <c r="AK459">
        <v>9</v>
      </c>
      <c r="AL459">
        <v>0</v>
      </c>
      <c r="AM459">
        <v>41</v>
      </c>
      <c r="AN459">
        <v>0</v>
      </c>
      <c r="AO459">
        <v>294.66531372070313</v>
      </c>
      <c r="AP459"/>
      <c r="AQ459"/>
      <c r="AR459"/>
      <c r="AS459">
        <v>0</v>
      </c>
      <c r="AT459">
        <v>0</v>
      </c>
      <c r="AU459">
        <v>0</v>
      </c>
      <c r="AV459">
        <v>0</v>
      </c>
      <c r="AW459">
        <v>0</v>
      </c>
      <c r="AX459">
        <v>0</v>
      </c>
      <c r="AY459">
        <v>0</v>
      </c>
      <c r="AZ459">
        <v>0</v>
      </c>
      <c r="BA459">
        <v>0</v>
      </c>
      <c r="BB459">
        <v>0</v>
      </c>
      <c r="BC459"/>
      <c r="BD459"/>
      <c r="BE459"/>
      <c r="BF459">
        <v>0</v>
      </c>
      <c r="BG459" t="s">
        <v>2772</v>
      </c>
      <c r="BH459" t="s">
        <v>5</v>
      </c>
      <c r="BI459" t="s">
        <v>1100</v>
      </c>
      <c r="BJ459" t="s">
        <v>2773</v>
      </c>
      <c r="BK459" t="s">
        <v>5</v>
      </c>
      <c r="BL459" t="s">
        <v>1196</v>
      </c>
      <c r="BM459">
        <v>0</v>
      </c>
      <c r="BN459"/>
      <c r="BO459" t="s">
        <v>5</v>
      </c>
      <c r="BP459" t="s">
        <v>2774</v>
      </c>
      <c r="BQ459" t="s">
        <v>2774</v>
      </c>
      <c r="BR459" t="s">
        <v>2774</v>
      </c>
      <c r="BS459" t="s">
        <v>2774</v>
      </c>
      <c r="BT459" t="s">
        <v>6</v>
      </c>
      <c r="BU459" t="s">
        <v>2774</v>
      </c>
      <c r="BV459" t="s">
        <v>2774</v>
      </c>
      <c r="BW459" t="s">
        <v>2774</v>
      </c>
      <c r="BX459" t="s">
        <v>2774</v>
      </c>
      <c r="BY459" t="s">
        <v>6</v>
      </c>
      <c r="BZ459" t="s">
        <v>2775</v>
      </c>
      <c r="CA459"/>
    </row>
    <row r="460" spans="1:79" ht="15" x14ac:dyDescent="0.25">
      <c r="A460">
        <v>257</v>
      </c>
      <c r="B460" t="s">
        <v>2884</v>
      </c>
      <c r="C460" t="s">
        <v>2885</v>
      </c>
      <c r="D460" t="s">
        <v>2886</v>
      </c>
      <c r="E460">
        <v>4</v>
      </c>
      <c r="F460" t="s">
        <v>2766</v>
      </c>
      <c r="G460" t="s">
        <v>2870</v>
      </c>
      <c r="H460" t="s">
        <v>2840</v>
      </c>
      <c r="I460" t="s">
        <v>2871</v>
      </c>
      <c r="J460" t="s">
        <v>2872</v>
      </c>
      <c r="K460" t="s">
        <v>2873</v>
      </c>
      <c r="L460" t="s">
        <v>2771</v>
      </c>
      <c r="M460">
        <v>55.714336395263672</v>
      </c>
      <c r="N460" t="s">
        <v>6</v>
      </c>
      <c r="O460" t="s">
        <v>5</v>
      </c>
      <c r="P460" t="s">
        <v>5</v>
      </c>
      <c r="Q460" t="s">
        <v>5</v>
      </c>
      <c r="R460" t="s">
        <v>5</v>
      </c>
      <c r="S460" t="s">
        <v>2874</v>
      </c>
      <c r="T460" t="s">
        <v>2874</v>
      </c>
      <c r="U460" t="s">
        <v>5</v>
      </c>
      <c r="V460" t="s">
        <v>50</v>
      </c>
      <c r="W460">
        <v>0</v>
      </c>
      <c r="X460"/>
      <c r="Y460" t="s">
        <v>6</v>
      </c>
      <c r="Z460"/>
      <c r="AA460">
        <v>0</v>
      </c>
      <c r="AB460">
        <v>17.052947998046879</v>
      </c>
      <c r="AC460">
        <v>2.191315889358521</v>
      </c>
      <c r="AD460">
        <v>0</v>
      </c>
      <c r="AE460">
        <v>1379</v>
      </c>
      <c r="AF460">
        <v>419</v>
      </c>
      <c r="AG460">
        <v>1024</v>
      </c>
      <c r="AH460">
        <v>10126</v>
      </c>
      <c r="AI460">
        <v>3757</v>
      </c>
      <c r="AJ460">
        <v>12707</v>
      </c>
      <c r="AK460">
        <v>9</v>
      </c>
      <c r="AL460">
        <v>0</v>
      </c>
      <c r="AM460">
        <v>41</v>
      </c>
      <c r="AN460">
        <v>0</v>
      </c>
      <c r="AO460">
        <v>294.66531372070313</v>
      </c>
      <c r="AP460"/>
      <c r="AQ460"/>
      <c r="AR460"/>
      <c r="AS460">
        <v>0</v>
      </c>
      <c r="AT460">
        <v>0</v>
      </c>
      <c r="AU460">
        <v>0</v>
      </c>
      <c r="AV460">
        <v>0</v>
      </c>
      <c r="AW460">
        <v>0</v>
      </c>
      <c r="AX460">
        <v>0</v>
      </c>
      <c r="AY460">
        <v>0</v>
      </c>
      <c r="AZ460">
        <v>0</v>
      </c>
      <c r="BA460">
        <v>0</v>
      </c>
      <c r="BB460">
        <v>0</v>
      </c>
      <c r="BC460"/>
      <c r="BD460"/>
      <c r="BE460"/>
      <c r="BF460">
        <v>0</v>
      </c>
      <c r="BG460" t="s">
        <v>2772</v>
      </c>
      <c r="BH460" t="s">
        <v>5</v>
      </c>
      <c r="BI460" t="s">
        <v>1100</v>
      </c>
      <c r="BJ460" t="s">
        <v>2773</v>
      </c>
      <c r="BK460" t="s">
        <v>5</v>
      </c>
      <c r="BL460" t="s">
        <v>1196</v>
      </c>
      <c r="BM460">
        <v>0</v>
      </c>
      <c r="BN460"/>
      <c r="BO460" t="s">
        <v>5</v>
      </c>
      <c r="BP460" t="s">
        <v>2774</v>
      </c>
      <c r="BQ460" t="s">
        <v>2774</v>
      </c>
      <c r="BR460" t="s">
        <v>2774</v>
      </c>
      <c r="BS460" t="s">
        <v>2774</v>
      </c>
      <c r="BT460" t="s">
        <v>6</v>
      </c>
      <c r="BU460" t="s">
        <v>2774</v>
      </c>
      <c r="BV460" t="s">
        <v>2774</v>
      </c>
      <c r="BW460" t="s">
        <v>2774</v>
      </c>
      <c r="BX460" t="s">
        <v>2774</v>
      </c>
      <c r="BY460" t="s">
        <v>6</v>
      </c>
      <c r="BZ460" t="s">
        <v>2775</v>
      </c>
      <c r="CA460"/>
    </row>
    <row r="461" spans="1:79" ht="15" x14ac:dyDescent="0.25">
      <c r="A461">
        <v>258</v>
      </c>
      <c r="B461" t="s">
        <v>2887</v>
      </c>
      <c r="C461" t="s">
        <v>2888</v>
      </c>
      <c r="D461" t="s">
        <v>2889</v>
      </c>
      <c r="E461">
        <v>4</v>
      </c>
      <c r="F461" t="s">
        <v>2766</v>
      </c>
      <c r="G461" t="s">
        <v>2870</v>
      </c>
      <c r="H461" t="s">
        <v>2840</v>
      </c>
      <c r="I461" t="s">
        <v>2871</v>
      </c>
      <c r="J461" t="s">
        <v>2872</v>
      </c>
      <c r="K461" t="s">
        <v>2873</v>
      </c>
      <c r="L461" t="s">
        <v>2890</v>
      </c>
      <c r="M461">
        <v>55.714336395263672</v>
      </c>
      <c r="N461" t="s">
        <v>6</v>
      </c>
      <c r="O461" t="s">
        <v>5</v>
      </c>
      <c r="P461" t="s">
        <v>5</v>
      </c>
      <c r="Q461" t="s">
        <v>5</v>
      </c>
      <c r="R461" t="s">
        <v>5</v>
      </c>
      <c r="S461" t="s">
        <v>2874</v>
      </c>
      <c r="T461" t="s">
        <v>2874</v>
      </c>
      <c r="U461" t="s">
        <v>5</v>
      </c>
      <c r="V461" t="s">
        <v>98</v>
      </c>
      <c r="W461">
        <v>100000</v>
      </c>
      <c r="X461"/>
      <c r="Y461" t="s">
        <v>6</v>
      </c>
      <c r="Z461"/>
      <c r="AA461">
        <v>0</v>
      </c>
      <c r="AB461">
        <v>17.052947998046879</v>
      </c>
      <c r="AC461">
        <v>2.191315889358521</v>
      </c>
      <c r="AD461">
        <v>0</v>
      </c>
      <c r="AE461">
        <v>1379</v>
      </c>
      <c r="AF461">
        <v>419</v>
      </c>
      <c r="AG461">
        <v>1024</v>
      </c>
      <c r="AH461">
        <v>10126</v>
      </c>
      <c r="AI461">
        <v>3757</v>
      </c>
      <c r="AJ461">
        <v>12707</v>
      </c>
      <c r="AK461">
        <v>9</v>
      </c>
      <c r="AL461">
        <v>0</v>
      </c>
      <c r="AM461">
        <v>41</v>
      </c>
      <c r="AN461">
        <v>0</v>
      </c>
      <c r="AO461">
        <v>294.66531372070313</v>
      </c>
      <c r="AP461"/>
      <c r="AQ461"/>
      <c r="AR461"/>
      <c r="AS461">
        <v>0</v>
      </c>
      <c r="AT461">
        <v>0</v>
      </c>
      <c r="AU461">
        <v>0</v>
      </c>
      <c r="AV461">
        <v>0</v>
      </c>
      <c r="AW461">
        <v>0</v>
      </c>
      <c r="AX461">
        <v>0</v>
      </c>
      <c r="AY461">
        <v>0</v>
      </c>
      <c r="AZ461">
        <v>0</v>
      </c>
      <c r="BA461">
        <v>0</v>
      </c>
      <c r="BB461">
        <v>0</v>
      </c>
      <c r="BC461"/>
      <c r="BD461"/>
      <c r="BE461"/>
      <c r="BF461">
        <v>0</v>
      </c>
      <c r="BG461" t="s">
        <v>369</v>
      </c>
      <c r="BH461" t="s">
        <v>5</v>
      </c>
      <c r="BI461" t="s">
        <v>1100</v>
      </c>
      <c r="BJ461" t="s">
        <v>2773</v>
      </c>
      <c r="BK461" t="s">
        <v>5</v>
      </c>
      <c r="BL461" t="s">
        <v>1196</v>
      </c>
      <c r="BM461">
        <v>0</v>
      </c>
      <c r="BN461"/>
      <c r="BO461" t="s">
        <v>5</v>
      </c>
      <c r="BP461" t="s">
        <v>2774</v>
      </c>
      <c r="BQ461" t="s">
        <v>2774</v>
      </c>
      <c r="BR461" t="s">
        <v>2774</v>
      </c>
      <c r="BS461" t="s">
        <v>2774</v>
      </c>
      <c r="BT461" t="s">
        <v>6</v>
      </c>
      <c r="BU461" t="s">
        <v>2774</v>
      </c>
      <c r="BV461" t="s">
        <v>2774</v>
      </c>
      <c r="BW461" t="s">
        <v>2774</v>
      </c>
      <c r="BX461" t="s">
        <v>2774</v>
      </c>
      <c r="BY461" t="s">
        <v>6</v>
      </c>
      <c r="BZ461" t="s">
        <v>2775</v>
      </c>
      <c r="CA461"/>
    </row>
    <row r="462" spans="1:79" ht="15" x14ac:dyDescent="0.25">
      <c r="A462">
        <v>259</v>
      </c>
      <c r="B462" t="s">
        <v>2891</v>
      </c>
      <c r="C462" t="s">
        <v>2892</v>
      </c>
      <c r="D462" t="s">
        <v>2893</v>
      </c>
      <c r="E462">
        <v>4</v>
      </c>
      <c r="F462" t="s">
        <v>2766</v>
      </c>
      <c r="G462" t="s">
        <v>2894</v>
      </c>
      <c r="H462" t="s">
        <v>2840</v>
      </c>
      <c r="I462" t="s">
        <v>2895</v>
      </c>
      <c r="J462" t="s">
        <v>2896</v>
      </c>
      <c r="K462" t="s">
        <v>2897</v>
      </c>
      <c r="L462" t="s">
        <v>2782</v>
      </c>
      <c r="M462">
        <v>2.4208247661590581</v>
      </c>
      <c r="N462" t="s">
        <v>6</v>
      </c>
      <c r="O462" t="s">
        <v>5</v>
      </c>
      <c r="P462" t="s">
        <v>5</v>
      </c>
      <c r="Q462" t="s">
        <v>5</v>
      </c>
      <c r="R462" t="s">
        <v>5</v>
      </c>
      <c r="S462" t="s">
        <v>2898</v>
      </c>
      <c r="T462" t="s">
        <v>2898</v>
      </c>
      <c r="U462" t="s">
        <v>5</v>
      </c>
      <c r="V462" t="s">
        <v>13</v>
      </c>
      <c r="W462">
        <v>10500</v>
      </c>
      <c r="X462"/>
      <c r="Y462" t="s">
        <v>6</v>
      </c>
      <c r="Z462"/>
      <c r="AA462">
        <v>0</v>
      </c>
      <c r="AB462">
        <v>1.215219259262085</v>
      </c>
      <c r="AC462">
        <v>5.0339870154857642E-2</v>
      </c>
      <c r="AD462">
        <v>0</v>
      </c>
      <c r="AE462">
        <v>249</v>
      </c>
      <c r="AF462">
        <v>41</v>
      </c>
      <c r="AG462">
        <v>224</v>
      </c>
      <c r="AH462">
        <v>89</v>
      </c>
      <c r="AI462">
        <v>364</v>
      </c>
      <c r="AJ462">
        <v>365</v>
      </c>
      <c r="AK462">
        <v>0</v>
      </c>
      <c r="AL462">
        <v>0</v>
      </c>
      <c r="AM462">
        <v>1</v>
      </c>
      <c r="AN462">
        <v>0</v>
      </c>
      <c r="AO462">
        <v>4.3455944061279297</v>
      </c>
      <c r="AP462"/>
      <c r="AQ462"/>
      <c r="AR462"/>
      <c r="AS462">
        <v>0</v>
      </c>
      <c r="AT462">
        <v>0</v>
      </c>
      <c r="AU462">
        <v>0</v>
      </c>
      <c r="AV462">
        <v>0</v>
      </c>
      <c r="AW462">
        <v>0</v>
      </c>
      <c r="AX462">
        <v>0</v>
      </c>
      <c r="AY462">
        <v>0</v>
      </c>
      <c r="AZ462">
        <v>0</v>
      </c>
      <c r="BA462">
        <v>0</v>
      </c>
      <c r="BB462">
        <v>0</v>
      </c>
      <c r="BC462"/>
      <c r="BD462"/>
      <c r="BE462"/>
      <c r="BF462">
        <v>0</v>
      </c>
      <c r="BG462" t="s">
        <v>2772</v>
      </c>
      <c r="BH462" t="s">
        <v>5</v>
      </c>
      <c r="BI462" t="s">
        <v>1100</v>
      </c>
      <c r="BJ462" t="s">
        <v>2773</v>
      </c>
      <c r="BK462" t="s">
        <v>5</v>
      </c>
      <c r="BL462" t="s">
        <v>1196</v>
      </c>
      <c r="BM462">
        <v>0</v>
      </c>
      <c r="BN462"/>
      <c r="BO462" t="s">
        <v>5</v>
      </c>
      <c r="BP462" t="s">
        <v>2774</v>
      </c>
      <c r="BQ462" t="s">
        <v>2774</v>
      </c>
      <c r="BR462" t="s">
        <v>2774</v>
      </c>
      <c r="BS462" t="s">
        <v>2774</v>
      </c>
      <c r="BT462" t="s">
        <v>6</v>
      </c>
      <c r="BU462" t="s">
        <v>2774</v>
      </c>
      <c r="BV462" t="s">
        <v>2774</v>
      </c>
      <c r="BW462" t="s">
        <v>2774</v>
      </c>
      <c r="BX462" t="s">
        <v>2774</v>
      </c>
      <c r="BY462" t="s">
        <v>6</v>
      </c>
      <c r="BZ462" t="s">
        <v>2775</v>
      </c>
      <c r="CA462"/>
    </row>
    <row r="463" spans="1:79" ht="15" x14ac:dyDescent="0.25">
      <c r="A463">
        <v>260</v>
      </c>
      <c r="B463" t="s">
        <v>2899</v>
      </c>
      <c r="C463" t="s">
        <v>2900</v>
      </c>
      <c r="D463" t="s">
        <v>2901</v>
      </c>
      <c r="E463">
        <v>4</v>
      </c>
      <c r="F463" t="s">
        <v>2766</v>
      </c>
      <c r="G463" t="s">
        <v>2894</v>
      </c>
      <c r="H463" t="s">
        <v>2840</v>
      </c>
      <c r="I463" t="s">
        <v>2895</v>
      </c>
      <c r="J463" t="s">
        <v>2896</v>
      </c>
      <c r="K463" t="s">
        <v>2897</v>
      </c>
      <c r="L463" t="s">
        <v>2771</v>
      </c>
      <c r="M463">
        <v>2.4208247661590581</v>
      </c>
      <c r="N463" t="s">
        <v>6</v>
      </c>
      <c r="O463" t="s">
        <v>5</v>
      </c>
      <c r="P463" t="s">
        <v>5</v>
      </c>
      <c r="Q463" t="s">
        <v>5</v>
      </c>
      <c r="R463" t="s">
        <v>5</v>
      </c>
      <c r="S463" t="s">
        <v>2898</v>
      </c>
      <c r="T463" t="s">
        <v>2898</v>
      </c>
      <c r="U463" t="s">
        <v>5</v>
      </c>
      <c r="V463" t="s">
        <v>50</v>
      </c>
      <c r="W463">
        <v>10000</v>
      </c>
      <c r="X463"/>
      <c r="Y463" t="s">
        <v>6</v>
      </c>
      <c r="Z463"/>
      <c r="AA463">
        <v>0</v>
      </c>
      <c r="AB463">
        <v>1.215219259262085</v>
      </c>
      <c r="AC463">
        <v>5.0339870154857642E-2</v>
      </c>
      <c r="AD463">
        <v>0</v>
      </c>
      <c r="AE463">
        <v>249</v>
      </c>
      <c r="AF463">
        <v>41</v>
      </c>
      <c r="AG463">
        <v>224</v>
      </c>
      <c r="AH463">
        <v>89</v>
      </c>
      <c r="AI463">
        <v>364</v>
      </c>
      <c r="AJ463">
        <v>365</v>
      </c>
      <c r="AK463">
        <v>0</v>
      </c>
      <c r="AL463">
        <v>0</v>
      </c>
      <c r="AM463">
        <v>1</v>
      </c>
      <c r="AN463">
        <v>0</v>
      </c>
      <c r="AO463">
        <v>4.3455944061279297</v>
      </c>
      <c r="AP463"/>
      <c r="AQ463"/>
      <c r="AR463"/>
      <c r="AS463">
        <v>0</v>
      </c>
      <c r="AT463">
        <v>0</v>
      </c>
      <c r="AU463">
        <v>0</v>
      </c>
      <c r="AV463">
        <v>0</v>
      </c>
      <c r="AW463">
        <v>0</v>
      </c>
      <c r="AX463">
        <v>0</v>
      </c>
      <c r="AY463">
        <v>0</v>
      </c>
      <c r="AZ463">
        <v>0</v>
      </c>
      <c r="BA463">
        <v>0</v>
      </c>
      <c r="BB463">
        <v>0</v>
      </c>
      <c r="BC463"/>
      <c r="BD463"/>
      <c r="BE463"/>
      <c r="BF463">
        <v>0</v>
      </c>
      <c r="BG463" t="s">
        <v>2772</v>
      </c>
      <c r="BH463" t="s">
        <v>5</v>
      </c>
      <c r="BI463" t="s">
        <v>1100</v>
      </c>
      <c r="BJ463" t="s">
        <v>2773</v>
      </c>
      <c r="BK463" t="s">
        <v>5</v>
      </c>
      <c r="BL463" t="s">
        <v>1196</v>
      </c>
      <c r="BM463">
        <v>0</v>
      </c>
      <c r="BN463"/>
      <c r="BO463" t="s">
        <v>5</v>
      </c>
      <c r="BP463" t="s">
        <v>2774</v>
      </c>
      <c r="BQ463" t="s">
        <v>2774</v>
      </c>
      <c r="BR463" t="s">
        <v>2774</v>
      </c>
      <c r="BS463" t="s">
        <v>2774</v>
      </c>
      <c r="BT463" t="s">
        <v>6</v>
      </c>
      <c r="BU463" t="s">
        <v>2774</v>
      </c>
      <c r="BV463" t="s">
        <v>2774</v>
      </c>
      <c r="BW463" t="s">
        <v>2774</v>
      </c>
      <c r="BX463" t="s">
        <v>2774</v>
      </c>
      <c r="BY463" t="s">
        <v>6</v>
      </c>
      <c r="BZ463" t="s">
        <v>2775</v>
      </c>
      <c r="CA463"/>
    </row>
    <row r="464" spans="1:79" ht="15" x14ac:dyDescent="0.25">
      <c r="A464">
        <v>261</v>
      </c>
      <c r="B464" t="s">
        <v>2902</v>
      </c>
      <c r="C464" t="s">
        <v>2892</v>
      </c>
      <c r="D464" t="s">
        <v>2903</v>
      </c>
      <c r="E464">
        <v>4</v>
      </c>
      <c r="F464" t="s">
        <v>2766</v>
      </c>
      <c r="G464" t="s">
        <v>2894</v>
      </c>
      <c r="H464" t="s">
        <v>2840</v>
      </c>
      <c r="I464" t="s">
        <v>2895</v>
      </c>
      <c r="J464" t="s">
        <v>2896</v>
      </c>
      <c r="K464" t="s">
        <v>2897</v>
      </c>
      <c r="L464" t="s">
        <v>2782</v>
      </c>
      <c r="M464">
        <v>2.4208247661590581</v>
      </c>
      <c r="N464" t="s">
        <v>6</v>
      </c>
      <c r="O464" t="s">
        <v>5</v>
      </c>
      <c r="P464" t="s">
        <v>5</v>
      </c>
      <c r="Q464" t="s">
        <v>5</v>
      </c>
      <c r="R464" t="s">
        <v>5</v>
      </c>
      <c r="S464" t="s">
        <v>2898</v>
      </c>
      <c r="T464" t="s">
        <v>2898</v>
      </c>
      <c r="U464" t="s">
        <v>5</v>
      </c>
      <c r="V464" t="s">
        <v>13</v>
      </c>
      <c r="W464">
        <v>10500</v>
      </c>
      <c r="X464"/>
      <c r="Y464" t="s">
        <v>6</v>
      </c>
      <c r="Z464"/>
      <c r="AA464">
        <v>0</v>
      </c>
      <c r="AB464">
        <v>1.215219259262085</v>
      </c>
      <c r="AC464">
        <v>5.0339870154857642E-2</v>
      </c>
      <c r="AD464">
        <v>0</v>
      </c>
      <c r="AE464">
        <v>249</v>
      </c>
      <c r="AF464">
        <v>41</v>
      </c>
      <c r="AG464">
        <v>224</v>
      </c>
      <c r="AH464">
        <v>89</v>
      </c>
      <c r="AI464">
        <v>364</v>
      </c>
      <c r="AJ464">
        <v>365</v>
      </c>
      <c r="AK464">
        <v>0</v>
      </c>
      <c r="AL464">
        <v>0</v>
      </c>
      <c r="AM464">
        <v>1</v>
      </c>
      <c r="AN464">
        <v>0</v>
      </c>
      <c r="AO464">
        <v>4.3455944061279297</v>
      </c>
      <c r="AP464"/>
      <c r="AQ464"/>
      <c r="AR464"/>
      <c r="AS464">
        <v>0</v>
      </c>
      <c r="AT464">
        <v>0</v>
      </c>
      <c r="AU464">
        <v>0</v>
      </c>
      <c r="AV464">
        <v>0</v>
      </c>
      <c r="AW464">
        <v>0</v>
      </c>
      <c r="AX464">
        <v>0</v>
      </c>
      <c r="AY464">
        <v>0</v>
      </c>
      <c r="AZ464">
        <v>0</v>
      </c>
      <c r="BA464">
        <v>0</v>
      </c>
      <c r="BB464">
        <v>0</v>
      </c>
      <c r="BC464"/>
      <c r="BD464"/>
      <c r="BE464"/>
      <c r="BF464">
        <v>0</v>
      </c>
      <c r="BG464" t="s">
        <v>2772</v>
      </c>
      <c r="BH464" t="s">
        <v>5</v>
      </c>
      <c r="BI464" t="s">
        <v>1100</v>
      </c>
      <c r="BJ464" t="s">
        <v>2773</v>
      </c>
      <c r="BK464" t="s">
        <v>5</v>
      </c>
      <c r="BL464" t="s">
        <v>1196</v>
      </c>
      <c r="BM464">
        <v>0</v>
      </c>
      <c r="BN464"/>
      <c r="BO464" t="s">
        <v>5</v>
      </c>
      <c r="BP464" t="s">
        <v>2774</v>
      </c>
      <c r="BQ464" t="s">
        <v>2774</v>
      </c>
      <c r="BR464" t="s">
        <v>2774</v>
      </c>
      <c r="BS464" t="s">
        <v>2774</v>
      </c>
      <c r="BT464" t="s">
        <v>6</v>
      </c>
      <c r="BU464" t="s">
        <v>2774</v>
      </c>
      <c r="BV464" t="s">
        <v>2774</v>
      </c>
      <c r="BW464" t="s">
        <v>2774</v>
      </c>
      <c r="BX464" t="s">
        <v>2774</v>
      </c>
      <c r="BY464" t="s">
        <v>6</v>
      </c>
      <c r="BZ464" t="s">
        <v>2775</v>
      </c>
      <c r="CA464"/>
    </row>
    <row r="465" spans="1:79" ht="15" x14ac:dyDescent="0.25">
      <c r="A465">
        <v>262</v>
      </c>
      <c r="B465" t="s">
        <v>2904</v>
      </c>
      <c r="C465" t="s">
        <v>2905</v>
      </c>
      <c r="D465" t="s">
        <v>2906</v>
      </c>
      <c r="E465">
        <v>4</v>
      </c>
      <c r="F465" t="s">
        <v>2766</v>
      </c>
      <c r="G465" t="s">
        <v>2894</v>
      </c>
      <c r="H465" t="s">
        <v>2840</v>
      </c>
      <c r="I465" t="s">
        <v>2907</v>
      </c>
      <c r="J465" t="s">
        <v>2908</v>
      </c>
      <c r="K465" t="s">
        <v>2909</v>
      </c>
      <c r="L465" t="s">
        <v>2782</v>
      </c>
      <c r="M465">
        <v>1.550689697265625</v>
      </c>
      <c r="N465" t="s">
        <v>6</v>
      </c>
      <c r="O465" t="s">
        <v>5</v>
      </c>
      <c r="P465" t="s">
        <v>5</v>
      </c>
      <c r="Q465" t="s">
        <v>5</v>
      </c>
      <c r="R465" t="s">
        <v>5</v>
      </c>
      <c r="S465" t="s">
        <v>2910</v>
      </c>
      <c r="T465" t="s">
        <v>2910</v>
      </c>
      <c r="U465" t="s">
        <v>5</v>
      </c>
      <c r="V465" t="s">
        <v>13</v>
      </c>
      <c r="W465">
        <v>104000</v>
      </c>
      <c r="X465"/>
      <c r="Y465" t="s">
        <v>6</v>
      </c>
      <c r="Z465"/>
      <c r="AA465">
        <v>0</v>
      </c>
      <c r="AB465">
        <v>0.65966016054153442</v>
      </c>
      <c r="AC465">
        <v>8.3246633410453796E-2</v>
      </c>
      <c r="AD465">
        <v>0</v>
      </c>
      <c r="AE465">
        <v>8</v>
      </c>
      <c r="AF465">
        <v>2</v>
      </c>
      <c r="AG465">
        <v>4</v>
      </c>
      <c r="AH465">
        <v>8</v>
      </c>
      <c r="AI465">
        <v>1</v>
      </c>
      <c r="AJ465">
        <v>9</v>
      </c>
      <c r="AK465">
        <v>0</v>
      </c>
      <c r="AL465">
        <v>0</v>
      </c>
      <c r="AM465">
        <v>0</v>
      </c>
      <c r="AN465">
        <v>0</v>
      </c>
      <c r="AO465">
        <v>25.93487548828125</v>
      </c>
      <c r="AP465"/>
      <c r="AQ465"/>
      <c r="AR465"/>
      <c r="AS465">
        <v>0</v>
      </c>
      <c r="AT465">
        <v>0</v>
      </c>
      <c r="AU465">
        <v>0</v>
      </c>
      <c r="AV465">
        <v>0</v>
      </c>
      <c r="AW465">
        <v>0</v>
      </c>
      <c r="AX465">
        <v>0</v>
      </c>
      <c r="AY465">
        <v>0</v>
      </c>
      <c r="AZ465">
        <v>0</v>
      </c>
      <c r="BA465">
        <v>0</v>
      </c>
      <c r="BB465">
        <v>0</v>
      </c>
      <c r="BC465"/>
      <c r="BD465"/>
      <c r="BE465"/>
      <c r="BF465">
        <v>0</v>
      </c>
      <c r="BG465" t="s">
        <v>2772</v>
      </c>
      <c r="BH465" t="s">
        <v>5</v>
      </c>
      <c r="BI465" t="s">
        <v>1100</v>
      </c>
      <c r="BJ465" t="s">
        <v>2773</v>
      </c>
      <c r="BK465" t="s">
        <v>5</v>
      </c>
      <c r="BL465" t="s">
        <v>1196</v>
      </c>
      <c r="BM465">
        <v>0</v>
      </c>
      <c r="BN465"/>
      <c r="BO465" t="s">
        <v>5</v>
      </c>
      <c r="BP465" t="s">
        <v>2774</v>
      </c>
      <c r="BQ465" t="s">
        <v>2774</v>
      </c>
      <c r="BR465" t="s">
        <v>2774</v>
      </c>
      <c r="BS465" t="s">
        <v>2774</v>
      </c>
      <c r="BT465" t="s">
        <v>6</v>
      </c>
      <c r="BU465" t="s">
        <v>2774</v>
      </c>
      <c r="BV465" t="s">
        <v>2774</v>
      </c>
      <c r="BW465" t="s">
        <v>2774</v>
      </c>
      <c r="BX465" t="s">
        <v>2774</v>
      </c>
      <c r="BY465" t="s">
        <v>6</v>
      </c>
      <c r="BZ465" t="s">
        <v>2775</v>
      </c>
      <c r="CA465"/>
    </row>
    <row r="466" spans="1:79" ht="15" x14ac:dyDescent="0.25">
      <c r="A466">
        <v>263</v>
      </c>
      <c r="B466" t="s">
        <v>2911</v>
      </c>
      <c r="C466" t="s">
        <v>2912</v>
      </c>
      <c r="D466" t="s">
        <v>2913</v>
      </c>
      <c r="E466">
        <v>4</v>
      </c>
      <c r="F466" t="s">
        <v>2766</v>
      </c>
      <c r="G466" t="s">
        <v>2914</v>
      </c>
      <c r="H466" t="s">
        <v>2767</v>
      </c>
      <c r="I466" t="s">
        <v>2915</v>
      </c>
      <c r="J466" t="s">
        <v>2916</v>
      </c>
      <c r="K466" t="s">
        <v>2917</v>
      </c>
      <c r="L466" t="s">
        <v>2771</v>
      </c>
      <c r="M466">
        <v>18.35892295837402</v>
      </c>
      <c r="N466" t="s">
        <v>6</v>
      </c>
      <c r="O466" t="s">
        <v>5</v>
      </c>
      <c r="P466" t="s">
        <v>5</v>
      </c>
      <c r="Q466" t="s">
        <v>5</v>
      </c>
      <c r="R466" t="s">
        <v>5</v>
      </c>
      <c r="S466" t="s">
        <v>2918</v>
      </c>
      <c r="T466" t="s">
        <v>2918</v>
      </c>
      <c r="U466" t="s">
        <v>5</v>
      </c>
      <c r="V466" t="s">
        <v>50</v>
      </c>
      <c r="W466">
        <v>10000</v>
      </c>
      <c r="X466"/>
      <c r="Y466" t="s">
        <v>6</v>
      </c>
      <c r="Z466"/>
      <c r="AA466">
        <v>0</v>
      </c>
      <c r="AB466">
        <v>8.8270540237426758</v>
      </c>
      <c r="AC466">
        <v>0.77042478322982788</v>
      </c>
      <c r="AD466">
        <v>0</v>
      </c>
      <c r="AE466">
        <v>131</v>
      </c>
      <c r="AF466">
        <v>41</v>
      </c>
      <c r="AG466">
        <v>92</v>
      </c>
      <c r="AH466">
        <v>240</v>
      </c>
      <c r="AI466">
        <v>424</v>
      </c>
      <c r="AJ466">
        <v>552</v>
      </c>
      <c r="AK466">
        <v>0</v>
      </c>
      <c r="AL466">
        <v>8</v>
      </c>
      <c r="AM466">
        <v>19</v>
      </c>
      <c r="AN466">
        <v>8</v>
      </c>
      <c r="AO466">
        <v>1450.973022460938</v>
      </c>
      <c r="AP466"/>
      <c r="AQ466"/>
      <c r="AR466"/>
      <c r="AS466">
        <v>0</v>
      </c>
      <c r="AT466">
        <v>0</v>
      </c>
      <c r="AU466">
        <v>0</v>
      </c>
      <c r="AV466">
        <v>0</v>
      </c>
      <c r="AW466">
        <v>0</v>
      </c>
      <c r="AX466">
        <v>0</v>
      </c>
      <c r="AY466">
        <v>0</v>
      </c>
      <c r="AZ466">
        <v>0</v>
      </c>
      <c r="BA466">
        <v>0</v>
      </c>
      <c r="BB466">
        <v>0</v>
      </c>
      <c r="BC466"/>
      <c r="BD466"/>
      <c r="BE466"/>
      <c r="BF466">
        <v>0</v>
      </c>
      <c r="BG466" t="s">
        <v>2772</v>
      </c>
      <c r="BH466" t="s">
        <v>5</v>
      </c>
      <c r="BI466" t="s">
        <v>1100</v>
      </c>
      <c r="BJ466" t="s">
        <v>2773</v>
      </c>
      <c r="BK466" t="s">
        <v>5</v>
      </c>
      <c r="BL466" t="s">
        <v>1196</v>
      </c>
      <c r="BM466">
        <v>0</v>
      </c>
      <c r="BN466"/>
      <c r="BO466" t="s">
        <v>5</v>
      </c>
      <c r="BP466" t="s">
        <v>2774</v>
      </c>
      <c r="BQ466" t="s">
        <v>2774</v>
      </c>
      <c r="BR466" t="s">
        <v>2774</v>
      </c>
      <c r="BS466" t="s">
        <v>2774</v>
      </c>
      <c r="BT466" t="s">
        <v>6</v>
      </c>
      <c r="BU466" t="s">
        <v>2774</v>
      </c>
      <c r="BV466" t="s">
        <v>2774</v>
      </c>
      <c r="BW466" t="s">
        <v>2774</v>
      </c>
      <c r="BX466" t="s">
        <v>2774</v>
      </c>
      <c r="BY466" t="s">
        <v>6</v>
      </c>
      <c r="BZ466" t="s">
        <v>2775</v>
      </c>
      <c r="CA466"/>
    </row>
    <row r="467" spans="1:79" ht="15" x14ac:dyDescent="0.25">
      <c r="A467">
        <v>264</v>
      </c>
      <c r="B467" t="s">
        <v>2919</v>
      </c>
      <c r="C467" t="s">
        <v>2920</v>
      </c>
      <c r="D467" t="s">
        <v>2921</v>
      </c>
      <c r="E467">
        <v>4</v>
      </c>
      <c r="F467" t="s">
        <v>2766</v>
      </c>
      <c r="G467" t="s">
        <v>2914</v>
      </c>
      <c r="H467" t="s">
        <v>2767</v>
      </c>
      <c r="I467" t="s">
        <v>2915</v>
      </c>
      <c r="J467" t="s">
        <v>2916</v>
      </c>
      <c r="K467" t="s">
        <v>2917</v>
      </c>
      <c r="L467" t="s">
        <v>2771</v>
      </c>
      <c r="M467">
        <v>18.35892295837402</v>
      </c>
      <c r="N467" t="s">
        <v>6</v>
      </c>
      <c r="O467" t="s">
        <v>5</v>
      </c>
      <c r="P467" t="s">
        <v>5</v>
      </c>
      <c r="Q467" t="s">
        <v>5</v>
      </c>
      <c r="R467" t="s">
        <v>5</v>
      </c>
      <c r="S467" t="s">
        <v>2918</v>
      </c>
      <c r="T467" t="s">
        <v>2918</v>
      </c>
      <c r="U467" t="s">
        <v>5</v>
      </c>
      <c r="V467" t="s">
        <v>50</v>
      </c>
      <c r="W467">
        <v>10000</v>
      </c>
      <c r="X467"/>
      <c r="Y467" t="s">
        <v>6</v>
      </c>
      <c r="Z467"/>
      <c r="AA467">
        <v>0</v>
      </c>
      <c r="AB467">
        <v>8.8270540237426758</v>
      </c>
      <c r="AC467">
        <v>0.77042478322982788</v>
      </c>
      <c r="AD467">
        <v>0</v>
      </c>
      <c r="AE467">
        <v>131</v>
      </c>
      <c r="AF467">
        <v>41</v>
      </c>
      <c r="AG467">
        <v>92</v>
      </c>
      <c r="AH467">
        <v>240</v>
      </c>
      <c r="AI467">
        <v>424</v>
      </c>
      <c r="AJ467">
        <v>552</v>
      </c>
      <c r="AK467">
        <v>0</v>
      </c>
      <c r="AL467">
        <v>8</v>
      </c>
      <c r="AM467">
        <v>19</v>
      </c>
      <c r="AN467">
        <v>8</v>
      </c>
      <c r="AO467">
        <v>1450.973022460938</v>
      </c>
      <c r="AP467"/>
      <c r="AQ467"/>
      <c r="AR467"/>
      <c r="AS467">
        <v>0</v>
      </c>
      <c r="AT467">
        <v>0</v>
      </c>
      <c r="AU467">
        <v>0</v>
      </c>
      <c r="AV467">
        <v>0</v>
      </c>
      <c r="AW467">
        <v>0</v>
      </c>
      <c r="AX467">
        <v>0</v>
      </c>
      <c r="AY467">
        <v>0</v>
      </c>
      <c r="AZ467">
        <v>0</v>
      </c>
      <c r="BA467">
        <v>0</v>
      </c>
      <c r="BB467">
        <v>0</v>
      </c>
      <c r="BC467"/>
      <c r="BD467"/>
      <c r="BE467"/>
      <c r="BF467">
        <v>0</v>
      </c>
      <c r="BG467" t="s">
        <v>2772</v>
      </c>
      <c r="BH467" t="s">
        <v>5</v>
      </c>
      <c r="BI467" t="s">
        <v>1100</v>
      </c>
      <c r="BJ467" t="s">
        <v>2773</v>
      </c>
      <c r="BK467" t="s">
        <v>5</v>
      </c>
      <c r="BL467" t="s">
        <v>1196</v>
      </c>
      <c r="BM467">
        <v>0</v>
      </c>
      <c r="BN467"/>
      <c r="BO467" t="s">
        <v>5</v>
      </c>
      <c r="BP467" t="s">
        <v>2774</v>
      </c>
      <c r="BQ467" t="s">
        <v>2774</v>
      </c>
      <c r="BR467" t="s">
        <v>2774</v>
      </c>
      <c r="BS467" t="s">
        <v>2774</v>
      </c>
      <c r="BT467" t="s">
        <v>6</v>
      </c>
      <c r="BU467" t="s">
        <v>2774</v>
      </c>
      <c r="BV467" t="s">
        <v>2774</v>
      </c>
      <c r="BW467" t="s">
        <v>2774</v>
      </c>
      <c r="BX467" t="s">
        <v>2774</v>
      </c>
      <c r="BY467" t="s">
        <v>6</v>
      </c>
      <c r="BZ467" t="s">
        <v>2775</v>
      </c>
      <c r="CA467"/>
    </row>
    <row r="468" spans="1:79" ht="15" x14ac:dyDescent="0.25">
      <c r="A468">
        <v>265</v>
      </c>
      <c r="B468" t="s">
        <v>2922</v>
      </c>
      <c r="C468" t="s">
        <v>2923</v>
      </c>
      <c r="D468" t="s">
        <v>2924</v>
      </c>
      <c r="E468">
        <v>4</v>
      </c>
      <c r="F468" t="s">
        <v>2766</v>
      </c>
      <c r="G468" t="s">
        <v>1747</v>
      </c>
      <c r="H468" t="s">
        <v>2925</v>
      </c>
      <c r="I468" t="s">
        <v>2926</v>
      </c>
      <c r="J468" t="s">
        <v>2927</v>
      </c>
      <c r="K468" t="s">
        <v>2928</v>
      </c>
      <c r="L468" t="s">
        <v>2782</v>
      </c>
      <c r="M468">
        <v>1.1037770509719851</v>
      </c>
      <c r="N468" t="s">
        <v>6</v>
      </c>
      <c r="O468" t="s">
        <v>5</v>
      </c>
      <c r="P468" t="s">
        <v>5</v>
      </c>
      <c r="Q468" t="s">
        <v>5</v>
      </c>
      <c r="R468" t="s">
        <v>5</v>
      </c>
      <c r="S468" t="s">
        <v>2929</v>
      </c>
      <c r="T468" t="s">
        <v>2929</v>
      </c>
      <c r="U468" t="s">
        <v>5</v>
      </c>
      <c r="V468" t="s">
        <v>13</v>
      </c>
      <c r="W468">
        <v>10000</v>
      </c>
      <c r="X468"/>
      <c r="Y468" t="s">
        <v>6</v>
      </c>
      <c r="Z468"/>
      <c r="AA468">
        <v>0</v>
      </c>
      <c r="AB468">
        <v>6.0703281313180923E-2</v>
      </c>
      <c r="AC468">
        <v>7.439199835062027E-3</v>
      </c>
      <c r="AD468">
        <v>0</v>
      </c>
      <c r="AE468">
        <v>3</v>
      </c>
      <c r="AF468">
        <v>0</v>
      </c>
      <c r="AG468">
        <v>2</v>
      </c>
      <c r="AH468">
        <v>0</v>
      </c>
      <c r="AI468">
        <v>1</v>
      </c>
      <c r="AJ468">
        <v>1</v>
      </c>
      <c r="AK468">
        <v>0</v>
      </c>
      <c r="AL468">
        <v>0</v>
      </c>
      <c r="AM468">
        <v>0</v>
      </c>
      <c r="AN468">
        <v>0</v>
      </c>
      <c r="AO468">
        <v>10.66470146179199</v>
      </c>
      <c r="AP468"/>
      <c r="AQ468"/>
      <c r="AR468"/>
      <c r="AS468">
        <v>0</v>
      </c>
      <c r="AT468">
        <v>0</v>
      </c>
      <c r="AU468">
        <v>0</v>
      </c>
      <c r="AV468">
        <v>0</v>
      </c>
      <c r="AW468">
        <v>0</v>
      </c>
      <c r="AX468">
        <v>0</v>
      </c>
      <c r="AY468">
        <v>0</v>
      </c>
      <c r="AZ468">
        <v>0</v>
      </c>
      <c r="BA468">
        <v>0</v>
      </c>
      <c r="BB468">
        <v>0</v>
      </c>
      <c r="BC468"/>
      <c r="BD468"/>
      <c r="BE468"/>
      <c r="BF468">
        <v>0</v>
      </c>
      <c r="BG468" t="s">
        <v>2772</v>
      </c>
      <c r="BH468" t="s">
        <v>5</v>
      </c>
      <c r="BI468" t="s">
        <v>1100</v>
      </c>
      <c r="BJ468" t="s">
        <v>2773</v>
      </c>
      <c r="BK468" t="s">
        <v>5</v>
      </c>
      <c r="BL468" t="s">
        <v>1196</v>
      </c>
      <c r="BM468">
        <v>0</v>
      </c>
      <c r="BN468"/>
      <c r="BO468" t="s">
        <v>5</v>
      </c>
      <c r="BP468" t="s">
        <v>2774</v>
      </c>
      <c r="BQ468" t="s">
        <v>2774</v>
      </c>
      <c r="BR468" t="s">
        <v>2774</v>
      </c>
      <c r="BS468" t="s">
        <v>2774</v>
      </c>
      <c r="BT468" t="s">
        <v>6</v>
      </c>
      <c r="BU468" t="s">
        <v>2774</v>
      </c>
      <c r="BV468" t="s">
        <v>2774</v>
      </c>
      <c r="BW468" t="s">
        <v>2774</v>
      </c>
      <c r="BX468" t="s">
        <v>2774</v>
      </c>
      <c r="BY468" t="s">
        <v>6</v>
      </c>
      <c r="BZ468" t="s">
        <v>2775</v>
      </c>
      <c r="CA468"/>
    </row>
    <row r="469" spans="1:79" ht="15" x14ac:dyDescent="0.25">
      <c r="A469">
        <v>266</v>
      </c>
      <c r="B469" t="s">
        <v>2930</v>
      </c>
      <c r="C469" t="s">
        <v>2931</v>
      </c>
      <c r="D469" t="s">
        <v>2846</v>
      </c>
      <c r="E469">
        <v>4</v>
      </c>
      <c r="F469" t="s">
        <v>2766</v>
      </c>
      <c r="G469" t="s">
        <v>1747</v>
      </c>
      <c r="H469" t="s">
        <v>2925</v>
      </c>
      <c r="I469" t="s">
        <v>2932</v>
      </c>
      <c r="J469" t="s">
        <v>2933</v>
      </c>
      <c r="K469" t="s">
        <v>2934</v>
      </c>
      <c r="L469" t="s">
        <v>2782</v>
      </c>
      <c r="M469">
        <v>0.95927232503890991</v>
      </c>
      <c r="N469" t="s">
        <v>6</v>
      </c>
      <c r="O469" t="s">
        <v>5</v>
      </c>
      <c r="P469" t="s">
        <v>5</v>
      </c>
      <c r="Q469" t="s">
        <v>5</v>
      </c>
      <c r="R469" t="s">
        <v>5</v>
      </c>
      <c r="S469" t="s">
        <v>2935</v>
      </c>
      <c r="T469" t="s">
        <v>2935</v>
      </c>
      <c r="U469" t="s">
        <v>5</v>
      </c>
      <c r="V469" t="s">
        <v>13</v>
      </c>
      <c r="W469">
        <v>0</v>
      </c>
      <c r="X469"/>
      <c r="Y469" t="s">
        <v>6</v>
      </c>
      <c r="Z469"/>
      <c r="AA469">
        <v>0</v>
      </c>
      <c r="AB469">
        <v>3.6248750984668732E-2</v>
      </c>
      <c r="AC469">
        <v>4.1956999339163303E-3</v>
      </c>
      <c r="AD469">
        <v>0</v>
      </c>
      <c r="AE469">
        <v>0</v>
      </c>
      <c r="AF469">
        <v>0</v>
      </c>
      <c r="AG469">
        <v>0</v>
      </c>
      <c r="AH469">
        <v>0</v>
      </c>
      <c r="AI469">
        <v>0</v>
      </c>
      <c r="AJ469">
        <v>0</v>
      </c>
      <c r="AK469">
        <v>0</v>
      </c>
      <c r="AL469">
        <v>0</v>
      </c>
      <c r="AM469">
        <v>0</v>
      </c>
      <c r="AN469">
        <v>0</v>
      </c>
      <c r="AO469">
        <v>4.2725052833557129</v>
      </c>
      <c r="AP469"/>
      <c r="AQ469"/>
      <c r="AR469"/>
      <c r="AS469">
        <v>0</v>
      </c>
      <c r="AT469">
        <v>0</v>
      </c>
      <c r="AU469">
        <v>0</v>
      </c>
      <c r="AV469">
        <v>0</v>
      </c>
      <c r="AW469">
        <v>0</v>
      </c>
      <c r="AX469">
        <v>0</v>
      </c>
      <c r="AY469">
        <v>0</v>
      </c>
      <c r="AZ469">
        <v>0</v>
      </c>
      <c r="BA469">
        <v>0</v>
      </c>
      <c r="BB469">
        <v>0</v>
      </c>
      <c r="BC469"/>
      <c r="BD469"/>
      <c r="BE469"/>
      <c r="BF469">
        <v>0</v>
      </c>
      <c r="BG469" t="s">
        <v>2772</v>
      </c>
      <c r="BH469" t="s">
        <v>5</v>
      </c>
      <c r="BI469" t="s">
        <v>1100</v>
      </c>
      <c r="BJ469" t="s">
        <v>2773</v>
      </c>
      <c r="BK469" t="s">
        <v>5</v>
      </c>
      <c r="BL469" t="s">
        <v>1196</v>
      </c>
      <c r="BM469">
        <v>0</v>
      </c>
      <c r="BN469"/>
      <c r="BO469" t="s">
        <v>5</v>
      </c>
      <c r="BP469" t="s">
        <v>2774</v>
      </c>
      <c r="BQ469" t="s">
        <v>2774</v>
      </c>
      <c r="BR469" t="s">
        <v>2774</v>
      </c>
      <c r="BS469" t="s">
        <v>2774</v>
      </c>
      <c r="BT469" t="s">
        <v>6</v>
      </c>
      <c r="BU469" t="s">
        <v>2774</v>
      </c>
      <c r="BV469" t="s">
        <v>2774</v>
      </c>
      <c r="BW469" t="s">
        <v>2774</v>
      </c>
      <c r="BX469" t="s">
        <v>2774</v>
      </c>
      <c r="BY469" t="s">
        <v>6</v>
      </c>
      <c r="BZ469" t="s">
        <v>2775</v>
      </c>
      <c r="CA469"/>
    </row>
    <row r="470" spans="1:79" ht="15" x14ac:dyDescent="0.25">
      <c r="A470">
        <v>267</v>
      </c>
      <c r="B470" t="s">
        <v>2936</v>
      </c>
      <c r="C470" t="s">
        <v>2931</v>
      </c>
      <c r="D470" t="s">
        <v>2937</v>
      </c>
      <c r="E470">
        <v>4</v>
      </c>
      <c r="F470" t="s">
        <v>2766</v>
      </c>
      <c r="G470" t="s">
        <v>1747</v>
      </c>
      <c r="H470" t="s">
        <v>2925</v>
      </c>
      <c r="I470" t="s">
        <v>2932</v>
      </c>
      <c r="J470" t="s">
        <v>2933</v>
      </c>
      <c r="K470" t="s">
        <v>2934</v>
      </c>
      <c r="L470" t="s">
        <v>2782</v>
      </c>
      <c r="M470">
        <v>0.95927232503890991</v>
      </c>
      <c r="N470" t="s">
        <v>6</v>
      </c>
      <c r="O470" t="s">
        <v>5</v>
      </c>
      <c r="P470" t="s">
        <v>5</v>
      </c>
      <c r="Q470" t="s">
        <v>5</v>
      </c>
      <c r="R470" t="s">
        <v>5</v>
      </c>
      <c r="S470" t="s">
        <v>2935</v>
      </c>
      <c r="T470" t="s">
        <v>2935</v>
      </c>
      <c r="U470" t="s">
        <v>5</v>
      </c>
      <c r="V470" t="s">
        <v>13</v>
      </c>
      <c r="W470">
        <v>11500</v>
      </c>
      <c r="X470"/>
      <c r="Y470" t="s">
        <v>6</v>
      </c>
      <c r="Z470"/>
      <c r="AA470">
        <v>0</v>
      </c>
      <c r="AB470">
        <v>3.6248750984668732E-2</v>
      </c>
      <c r="AC470">
        <v>4.1956999339163303E-3</v>
      </c>
      <c r="AD470">
        <v>0</v>
      </c>
      <c r="AE470">
        <v>0</v>
      </c>
      <c r="AF470">
        <v>0</v>
      </c>
      <c r="AG470">
        <v>0</v>
      </c>
      <c r="AH470">
        <v>0</v>
      </c>
      <c r="AI470">
        <v>0</v>
      </c>
      <c r="AJ470">
        <v>0</v>
      </c>
      <c r="AK470">
        <v>0</v>
      </c>
      <c r="AL470">
        <v>0</v>
      </c>
      <c r="AM470">
        <v>0</v>
      </c>
      <c r="AN470">
        <v>0</v>
      </c>
      <c r="AO470">
        <v>4.2725052833557129</v>
      </c>
      <c r="AP470"/>
      <c r="AQ470"/>
      <c r="AR470"/>
      <c r="AS470">
        <v>0</v>
      </c>
      <c r="AT470">
        <v>0</v>
      </c>
      <c r="AU470">
        <v>0</v>
      </c>
      <c r="AV470">
        <v>0</v>
      </c>
      <c r="AW470">
        <v>0</v>
      </c>
      <c r="AX470">
        <v>0</v>
      </c>
      <c r="AY470">
        <v>0</v>
      </c>
      <c r="AZ470">
        <v>0</v>
      </c>
      <c r="BA470">
        <v>0</v>
      </c>
      <c r="BB470">
        <v>0</v>
      </c>
      <c r="BC470"/>
      <c r="BD470"/>
      <c r="BE470"/>
      <c r="BF470">
        <v>0</v>
      </c>
      <c r="BG470" t="s">
        <v>2772</v>
      </c>
      <c r="BH470" t="s">
        <v>5</v>
      </c>
      <c r="BI470" t="s">
        <v>1100</v>
      </c>
      <c r="BJ470" t="s">
        <v>2773</v>
      </c>
      <c r="BK470" t="s">
        <v>5</v>
      </c>
      <c r="BL470" t="s">
        <v>1196</v>
      </c>
      <c r="BM470">
        <v>0</v>
      </c>
      <c r="BN470"/>
      <c r="BO470" t="s">
        <v>5</v>
      </c>
      <c r="BP470" t="s">
        <v>2774</v>
      </c>
      <c r="BQ470" t="s">
        <v>2774</v>
      </c>
      <c r="BR470" t="s">
        <v>2774</v>
      </c>
      <c r="BS470" t="s">
        <v>2774</v>
      </c>
      <c r="BT470" t="s">
        <v>6</v>
      </c>
      <c r="BU470" t="s">
        <v>2774</v>
      </c>
      <c r="BV470" t="s">
        <v>2774</v>
      </c>
      <c r="BW470" t="s">
        <v>2774</v>
      </c>
      <c r="BX470" t="s">
        <v>2774</v>
      </c>
      <c r="BY470" t="s">
        <v>6</v>
      </c>
      <c r="BZ470" t="s">
        <v>2775</v>
      </c>
      <c r="CA470"/>
    </row>
    <row r="471" spans="1:79" ht="15" x14ac:dyDescent="0.25">
      <c r="A471">
        <v>268</v>
      </c>
      <c r="B471" t="s">
        <v>2938</v>
      </c>
      <c r="C471" t="s">
        <v>2939</v>
      </c>
      <c r="D471" t="s">
        <v>2940</v>
      </c>
      <c r="E471">
        <v>4</v>
      </c>
      <c r="F471" t="s">
        <v>2766</v>
      </c>
      <c r="G471" t="s">
        <v>1740</v>
      </c>
      <c r="H471" t="s">
        <v>2840</v>
      </c>
      <c r="I471" t="s">
        <v>2941</v>
      </c>
      <c r="J471" t="s">
        <v>2942</v>
      </c>
      <c r="K471" t="s">
        <v>2943</v>
      </c>
      <c r="L471" t="s">
        <v>2890</v>
      </c>
      <c r="M471">
        <v>29.546367645263668</v>
      </c>
      <c r="N471" t="s">
        <v>6</v>
      </c>
      <c r="O471" t="s">
        <v>5</v>
      </c>
      <c r="P471" t="s">
        <v>5</v>
      </c>
      <c r="Q471" t="s">
        <v>5</v>
      </c>
      <c r="R471" t="s">
        <v>5</v>
      </c>
      <c r="S471" t="s">
        <v>2944</v>
      </c>
      <c r="T471" t="s">
        <v>2944</v>
      </c>
      <c r="U471" t="s">
        <v>5</v>
      </c>
      <c r="V471" t="s">
        <v>98</v>
      </c>
      <c r="W471">
        <v>50000</v>
      </c>
      <c r="X471"/>
      <c r="Y471" t="s">
        <v>6</v>
      </c>
      <c r="Z471"/>
      <c r="AA471">
        <v>0</v>
      </c>
      <c r="AB471">
        <v>7.0628852844238281</v>
      </c>
      <c r="AC471">
        <v>0.80364209413528442</v>
      </c>
      <c r="AD471">
        <v>0</v>
      </c>
      <c r="AE471">
        <v>561</v>
      </c>
      <c r="AF471">
        <v>143</v>
      </c>
      <c r="AG471">
        <v>374</v>
      </c>
      <c r="AH471">
        <v>4312</v>
      </c>
      <c r="AI471">
        <v>1078</v>
      </c>
      <c r="AJ471">
        <v>4969</v>
      </c>
      <c r="AK471">
        <v>0</v>
      </c>
      <c r="AL471">
        <v>0</v>
      </c>
      <c r="AM471">
        <v>18</v>
      </c>
      <c r="AN471">
        <v>0</v>
      </c>
      <c r="AO471">
        <v>221.511962890625</v>
      </c>
      <c r="AP471"/>
      <c r="AQ471"/>
      <c r="AR471"/>
      <c r="AS471">
        <v>0</v>
      </c>
      <c r="AT471">
        <v>0</v>
      </c>
      <c r="AU471">
        <v>0</v>
      </c>
      <c r="AV471">
        <v>0</v>
      </c>
      <c r="AW471">
        <v>0</v>
      </c>
      <c r="AX471">
        <v>0</v>
      </c>
      <c r="AY471">
        <v>0</v>
      </c>
      <c r="AZ471">
        <v>0</v>
      </c>
      <c r="BA471">
        <v>0</v>
      </c>
      <c r="BB471">
        <v>0</v>
      </c>
      <c r="BC471"/>
      <c r="BD471"/>
      <c r="BE471"/>
      <c r="BF471">
        <v>0</v>
      </c>
      <c r="BG471" t="s">
        <v>369</v>
      </c>
      <c r="BH471" t="s">
        <v>5</v>
      </c>
      <c r="BI471" t="s">
        <v>1100</v>
      </c>
      <c r="BJ471" t="s">
        <v>2773</v>
      </c>
      <c r="BK471" t="s">
        <v>5</v>
      </c>
      <c r="BL471" t="s">
        <v>1196</v>
      </c>
      <c r="BM471">
        <v>0</v>
      </c>
      <c r="BN471"/>
      <c r="BO471" t="s">
        <v>5</v>
      </c>
      <c r="BP471" t="s">
        <v>2774</v>
      </c>
      <c r="BQ471" t="s">
        <v>2774</v>
      </c>
      <c r="BR471" t="s">
        <v>2774</v>
      </c>
      <c r="BS471" t="s">
        <v>2774</v>
      </c>
      <c r="BT471" t="s">
        <v>6</v>
      </c>
      <c r="BU471" t="s">
        <v>2774</v>
      </c>
      <c r="BV471" t="s">
        <v>2774</v>
      </c>
      <c r="BW471" t="s">
        <v>2774</v>
      </c>
      <c r="BX471" t="s">
        <v>2774</v>
      </c>
      <c r="BY471" t="s">
        <v>6</v>
      </c>
      <c r="BZ471" t="s">
        <v>2775</v>
      </c>
      <c r="CA471"/>
    </row>
    <row r="472" spans="1:79" ht="15" x14ac:dyDescent="0.25">
      <c r="A472">
        <v>269</v>
      </c>
      <c r="B472" t="s">
        <v>2945</v>
      </c>
      <c r="C472" t="s">
        <v>2946</v>
      </c>
      <c r="D472" t="s">
        <v>2947</v>
      </c>
      <c r="E472">
        <v>4</v>
      </c>
      <c r="F472" t="s">
        <v>2766</v>
      </c>
      <c r="G472" t="s">
        <v>2948</v>
      </c>
      <c r="H472" t="s">
        <v>2949</v>
      </c>
      <c r="I472" t="s">
        <v>2950</v>
      </c>
      <c r="J472" t="s">
        <v>2951</v>
      </c>
      <c r="K472" t="s">
        <v>2952</v>
      </c>
      <c r="L472" t="s">
        <v>2953</v>
      </c>
      <c r="M472">
        <v>371.03521728515619</v>
      </c>
      <c r="N472" t="s">
        <v>6</v>
      </c>
      <c r="O472" t="s">
        <v>6</v>
      </c>
      <c r="P472" t="s">
        <v>5</v>
      </c>
      <c r="Q472" t="s">
        <v>5</v>
      </c>
      <c r="R472" t="s">
        <v>5</v>
      </c>
      <c r="S472" t="s">
        <v>2954</v>
      </c>
      <c r="T472" t="s">
        <v>2954</v>
      </c>
      <c r="U472" t="s">
        <v>6</v>
      </c>
      <c r="V472" t="s">
        <v>50</v>
      </c>
      <c r="W472">
        <v>50000</v>
      </c>
      <c r="X472"/>
      <c r="Y472" t="s">
        <v>6</v>
      </c>
      <c r="Z472"/>
      <c r="AA472">
        <v>0</v>
      </c>
      <c r="AB472">
        <v>341.07913208007813</v>
      </c>
      <c r="AC472">
        <v>58.821243286132813</v>
      </c>
      <c r="AD472">
        <v>0</v>
      </c>
      <c r="AE472">
        <v>16974</v>
      </c>
      <c r="AF472">
        <v>8682</v>
      </c>
      <c r="AG472">
        <v>14040</v>
      </c>
      <c r="AH472">
        <v>26400</v>
      </c>
      <c r="AI472">
        <v>26881</v>
      </c>
      <c r="AJ472">
        <v>44427</v>
      </c>
      <c r="AK472">
        <v>276</v>
      </c>
      <c r="AL472">
        <v>22</v>
      </c>
      <c r="AM472">
        <v>364</v>
      </c>
      <c r="AN472">
        <v>22</v>
      </c>
      <c r="AO472">
        <v>17171.203125</v>
      </c>
      <c r="AP472"/>
      <c r="AQ472"/>
      <c r="AR472"/>
      <c r="AS472">
        <v>0</v>
      </c>
      <c r="AT472">
        <v>0</v>
      </c>
      <c r="AU472">
        <v>0</v>
      </c>
      <c r="AV472">
        <v>0</v>
      </c>
      <c r="AW472">
        <v>0</v>
      </c>
      <c r="AX472">
        <v>0</v>
      </c>
      <c r="AY472">
        <v>0</v>
      </c>
      <c r="AZ472">
        <v>0</v>
      </c>
      <c r="BA472">
        <v>0</v>
      </c>
      <c r="BB472">
        <v>0</v>
      </c>
      <c r="BC472"/>
      <c r="BD472"/>
      <c r="BE472"/>
      <c r="BF472">
        <v>0</v>
      </c>
      <c r="BG472" t="s">
        <v>2772</v>
      </c>
      <c r="BH472" t="s">
        <v>5</v>
      </c>
      <c r="BI472" t="s">
        <v>1100</v>
      </c>
      <c r="BJ472" t="s">
        <v>2773</v>
      </c>
      <c r="BK472" t="s">
        <v>5</v>
      </c>
      <c r="BL472" t="s">
        <v>1196</v>
      </c>
      <c r="BM472">
        <v>0</v>
      </c>
      <c r="BN472"/>
      <c r="BO472" t="s">
        <v>5</v>
      </c>
      <c r="BP472" t="s">
        <v>2774</v>
      </c>
      <c r="BQ472" t="s">
        <v>2774</v>
      </c>
      <c r="BR472" t="s">
        <v>2774</v>
      </c>
      <c r="BS472" t="s">
        <v>2774</v>
      </c>
      <c r="BT472" t="s">
        <v>6</v>
      </c>
      <c r="BU472" t="s">
        <v>2774</v>
      </c>
      <c r="BV472" t="s">
        <v>2774</v>
      </c>
      <c r="BW472" t="s">
        <v>2774</v>
      </c>
      <c r="BX472" t="s">
        <v>2774</v>
      </c>
      <c r="BY472" t="s">
        <v>6</v>
      </c>
      <c r="BZ472" t="s">
        <v>2775</v>
      </c>
      <c r="CA472"/>
    </row>
    <row r="473" spans="1:79" ht="15" x14ac:dyDescent="0.25">
      <c r="A473">
        <v>270</v>
      </c>
      <c r="B473" t="s">
        <v>2955</v>
      </c>
      <c r="C473" t="s">
        <v>2956</v>
      </c>
      <c r="D473" t="s">
        <v>2957</v>
      </c>
      <c r="E473">
        <v>4</v>
      </c>
      <c r="F473" t="s">
        <v>2766</v>
      </c>
      <c r="G473" t="s">
        <v>2870</v>
      </c>
      <c r="H473" t="s">
        <v>2840</v>
      </c>
      <c r="I473" t="s">
        <v>2871</v>
      </c>
      <c r="J473" t="s">
        <v>2872</v>
      </c>
      <c r="K473" t="s">
        <v>2873</v>
      </c>
      <c r="L473" t="s">
        <v>2771</v>
      </c>
      <c r="M473">
        <v>55.714336395263672</v>
      </c>
      <c r="N473" t="s">
        <v>6</v>
      </c>
      <c r="O473" t="s">
        <v>5</v>
      </c>
      <c r="P473" t="s">
        <v>5</v>
      </c>
      <c r="Q473" t="s">
        <v>5</v>
      </c>
      <c r="R473" t="s">
        <v>5</v>
      </c>
      <c r="S473" t="s">
        <v>2874</v>
      </c>
      <c r="T473" t="s">
        <v>2874</v>
      </c>
      <c r="U473" t="s">
        <v>5</v>
      </c>
      <c r="V473" t="s">
        <v>50</v>
      </c>
      <c r="W473">
        <v>10000</v>
      </c>
      <c r="X473"/>
      <c r="Y473" t="s">
        <v>6</v>
      </c>
      <c r="Z473"/>
      <c r="AA473">
        <v>0</v>
      </c>
      <c r="AB473">
        <v>17.052947998046879</v>
      </c>
      <c r="AC473">
        <v>2.191315889358521</v>
      </c>
      <c r="AD473">
        <v>0</v>
      </c>
      <c r="AE473">
        <v>1379</v>
      </c>
      <c r="AF473">
        <v>419</v>
      </c>
      <c r="AG473">
        <v>1024</v>
      </c>
      <c r="AH473">
        <v>10126</v>
      </c>
      <c r="AI473">
        <v>3757</v>
      </c>
      <c r="AJ473">
        <v>12707</v>
      </c>
      <c r="AK473">
        <v>9</v>
      </c>
      <c r="AL473">
        <v>0</v>
      </c>
      <c r="AM473">
        <v>41</v>
      </c>
      <c r="AN473">
        <v>0</v>
      </c>
      <c r="AO473">
        <v>294.66531372070313</v>
      </c>
      <c r="AP473"/>
      <c r="AQ473"/>
      <c r="AR473"/>
      <c r="AS473">
        <v>0</v>
      </c>
      <c r="AT473">
        <v>0</v>
      </c>
      <c r="AU473">
        <v>0</v>
      </c>
      <c r="AV473">
        <v>0</v>
      </c>
      <c r="AW473">
        <v>0</v>
      </c>
      <c r="AX473">
        <v>0</v>
      </c>
      <c r="AY473">
        <v>0</v>
      </c>
      <c r="AZ473">
        <v>0</v>
      </c>
      <c r="BA473">
        <v>0</v>
      </c>
      <c r="BB473">
        <v>0</v>
      </c>
      <c r="BC473"/>
      <c r="BD473"/>
      <c r="BE473"/>
      <c r="BF473">
        <v>0</v>
      </c>
      <c r="BG473" t="s">
        <v>2772</v>
      </c>
      <c r="BH473" t="s">
        <v>5</v>
      </c>
      <c r="BI473" t="s">
        <v>1100</v>
      </c>
      <c r="BJ473" t="s">
        <v>2773</v>
      </c>
      <c r="BK473" t="s">
        <v>5</v>
      </c>
      <c r="BL473" t="s">
        <v>1196</v>
      </c>
      <c r="BM473">
        <v>0</v>
      </c>
      <c r="BN473"/>
      <c r="BO473" t="s">
        <v>5</v>
      </c>
      <c r="BP473" t="s">
        <v>2774</v>
      </c>
      <c r="BQ473" t="s">
        <v>2774</v>
      </c>
      <c r="BR473" t="s">
        <v>2774</v>
      </c>
      <c r="BS473" t="s">
        <v>2774</v>
      </c>
      <c r="BT473" t="s">
        <v>6</v>
      </c>
      <c r="BU473" t="s">
        <v>2774</v>
      </c>
      <c r="BV473" t="s">
        <v>2774</v>
      </c>
      <c r="BW473" t="s">
        <v>2774</v>
      </c>
      <c r="BX473" t="s">
        <v>2774</v>
      </c>
      <c r="BY473" t="s">
        <v>6</v>
      </c>
      <c r="BZ473" t="s">
        <v>2775</v>
      </c>
      <c r="CA473"/>
    </row>
    <row r="474" spans="1:79" ht="15" x14ac:dyDescent="0.25">
      <c r="A474">
        <v>271</v>
      </c>
      <c r="B474" t="s">
        <v>2958</v>
      </c>
      <c r="C474" t="s">
        <v>2959</v>
      </c>
      <c r="D474" t="s">
        <v>2960</v>
      </c>
      <c r="E474">
        <v>4</v>
      </c>
      <c r="F474" t="s">
        <v>2766</v>
      </c>
      <c r="G474" t="s">
        <v>2948</v>
      </c>
      <c r="H474" t="s">
        <v>2949</v>
      </c>
      <c r="I474" t="s">
        <v>2950</v>
      </c>
      <c r="J474" t="s">
        <v>2951</v>
      </c>
      <c r="K474" t="s">
        <v>2952</v>
      </c>
      <c r="L474" t="s">
        <v>2890</v>
      </c>
      <c r="M474">
        <v>371.03521728515619</v>
      </c>
      <c r="N474" t="s">
        <v>6</v>
      </c>
      <c r="O474" t="s">
        <v>6</v>
      </c>
      <c r="P474" t="s">
        <v>5</v>
      </c>
      <c r="Q474" t="s">
        <v>5</v>
      </c>
      <c r="R474" t="s">
        <v>5</v>
      </c>
      <c r="S474" t="s">
        <v>2954</v>
      </c>
      <c r="T474" t="s">
        <v>2954</v>
      </c>
      <c r="U474" t="s">
        <v>6</v>
      </c>
      <c r="V474" t="s">
        <v>98</v>
      </c>
      <c r="W474">
        <v>100000</v>
      </c>
      <c r="X474"/>
      <c r="Y474" t="s">
        <v>6</v>
      </c>
      <c r="Z474"/>
      <c r="AA474">
        <v>0</v>
      </c>
      <c r="AB474">
        <v>341.07913208007813</v>
      </c>
      <c r="AC474">
        <v>58.821243286132813</v>
      </c>
      <c r="AD474">
        <v>0</v>
      </c>
      <c r="AE474">
        <v>16974</v>
      </c>
      <c r="AF474">
        <v>8682</v>
      </c>
      <c r="AG474">
        <v>14040</v>
      </c>
      <c r="AH474">
        <v>26400</v>
      </c>
      <c r="AI474">
        <v>26881</v>
      </c>
      <c r="AJ474">
        <v>44427</v>
      </c>
      <c r="AK474">
        <v>276</v>
      </c>
      <c r="AL474">
        <v>22</v>
      </c>
      <c r="AM474">
        <v>364</v>
      </c>
      <c r="AN474">
        <v>22</v>
      </c>
      <c r="AO474">
        <v>17171.203125</v>
      </c>
      <c r="AP474"/>
      <c r="AQ474"/>
      <c r="AR474"/>
      <c r="AS474">
        <v>0</v>
      </c>
      <c r="AT474">
        <v>0</v>
      </c>
      <c r="AU474">
        <v>0</v>
      </c>
      <c r="AV474">
        <v>0</v>
      </c>
      <c r="AW474">
        <v>0</v>
      </c>
      <c r="AX474">
        <v>0</v>
      </c>
      <c r="AY474">
        <v>0</v>
      </c>
      <c r="AZ474">
        <v>0</v>
      </c>
      <c r="BA474">
        <v>0</v>
      </c>
      <c r="BB474">
        <v>0</v>
      </c>
      <c r="BC474"/>
      <c r="BD474"/>
      <c r="BE474"/>
      <c r="BF474">
        <v>0</v>
      </c>
      <c r="BG474" t="s">
        <v>369</v>
      </c>
      <c r="BH474" t="s">
        <v>5</v>
      </c>
      <c r="BI474" t="s">
        <v>1100</v>
      </c>
      <c r="BJ474" t="s">
        <v>2773</v>
      </c>
      <c r="BK474" t="s">
        <v>5</v>
      </c>
      <c r="BL474" t="s">
        <v>1196</v>
      </c>
      <c r="BM474">
        <v>0</v>
      </c>
      <c r="BN474"/>
      <c r="BO474" t="s">
        <v>5</v>
      </c>
      <c r="BP474" t="s">
        <v>2774</v>
      </c>
      <c r="BQ474" t="s">
        <v>2774</v>
      </c>
      <c r="BR474" t="s">
        <v>2774</v>
      </c>
      <c r="BS474" t="s">
        <v>2774</v>
      </c>
      <c r="BT474" t="s">
        <v>6</v>
      </c>
      <c r="BU474" t="s">
        <v>2774</v>
      </c>
      <c r="BV474" t="s">
        <v>2774</v>
      </c>
      <c r="BW474" t="s">
        <v>2774</v>
      </c>
      <c r="BX474" t="s">
        <v>2774</v>
      </c>
      <c r="BY474" t="s">
        <v>6</v>
      </c>
      <c r="BZ474" t="s">
        <v>2775</v>
      </c>
      <c r="CA474"/>
    </row>
    <row r="475" spans="1:79" ht="15" x14ac:dyDescent="0.25">
      <c r="A475">
        <v>272</v>
      </c>
      <c r="B475" t="s">
        <v>2961</v>
      </c>
      <c r="C475" t="s">
        <v>2962</v>
      </c>
      <c r="D475" t="s">
        <v>2963</v>
      </c>
      <c r="E475">
        <v>4</v>
      </c>
      <c r="F475" t="s">
        <v>2766</v>
      </c>
      <c r="G475" t="s">
        <v>2948</v>
      </c>
      <c r="H475" t="s">
        <v>2949</v>
      </c>
      <c r="I475" t="s">
        <v>2950</v>
      </c>
      <c r="J475" t="s">
        <v>2951</v>
      </c>
      <c r="K475" t="s">
        <v>2952</v>
      </c>
      <c r="L475" t="s">
        <v>2789</v>
      </c>
      <c r="M475">
        <v>371.03521728515619</v>
      </c>
      <c r="N475" t="s">
        <v>6</v>
      </c>
      <c r="O475" t="s">
        <v>6</v>
      </c>
      <c r="P475" t="s">
        <v>5</v>
      </c>
      <c r="Q475" t="s">
        <v>5</v>
      </c>
      <c r="R475" t="s">
        <v>5</v>
      </c>
      <c r="S475" t="s">
        <v>2954</v>
      </c>
      <c r="T475" t="s">
        <v>2954</v>
      </c>
      <c r="U475" t="s">
        <v>6</v>
      </c>
      <c r="V475" t="s">
        <v>28</v>
      </c>
      <c r="W475">
        <v>150000</v>
      </c>
      <c r="X475"/>
      <c r="Y475" t="s">
        <v>6</v>
      </c>
      <c r="Z475"/>
      <c r="AA475">
        <v>0</v>
      </c>
      <c r="AB475">
        <v>341.07913208007813</v>
      </c>
      <c r="AC475">
        <v>58.821243286132813</v>
      </c>
      <c r="AD475">
        <v>0</v>
      </c>
      <c r="AE475">
        <v>16974</v>
      </c>
      <c r="AF475">
        <v>8682</v>
      </c>
      <c r="AG475">
        <v>14040</v>
      </c>
      <c r="AH475">
        <v>26400</v>
      </c>
      <c r="AI475">
        <v>26881</v>
      </c>
      <c r="AJ475">
        <v>44427</v>
      </c>
      <c r="AK475">
        <v>276</v>
      </c>
      <c r="AL475">
        <v>22</v>
      </c>
      <c r="AM475">
        <v>364</v>
      </c>
      <c r="AN475">
        <v>22</v>
      </c>
      <c r="AO475">
        <v>17171.203125</v>
      </c>
      <c r="AP475"/>
      <c r="AQ475"/>
      <c r="AR475"/>
      <c r="AS475">
        <v>0</v>
      </c>
      <c r="AT475">
        <v>0</v>
      </c>
      <c r="AU475">
        <v>0</v>
      </c>
      <c r="AV475">
        <v>0</v>
      </c>
      <c r="AW475">
        <v>0</v>
      </c>
      <c r="AX475">
        <v>0</v>
      </c>
      <c r="AY475">
        <v>0</v>
      </c>
      <c r="AZ475">
        <v>0</v>
      </c>
      <c r="BA475">
        <v>0</v>
      </c>
      <c r="BB475">
        <v>0</v>
      </c>
      <c r="BC475"/>
      <c r="BD475"/>
      <c r="BE475"/>
      <c r="BF475">
        <v>0</v>
      </c>
      <c r="BG475" t="s">
        <v>2772</v>
      </c>
      <c r="BH475" t="s">
        <v>5</v>
      </c>
      <c r="BI475" t="s">
        <v>1100</v>
      </c>
      <c r="BJ475" t="s">
        <v>2773</v>
      </c>
      <c r="BK475" t="s">
        <v>5</v>
      </c>
      <c r="BL475" t="s">
        <v>1196</v>
      </c>
      <c r="BM475">
        <v>0</v>
      </c>
      <c r="BN475"/>
      <c r="BO475" t="s">
        <v>5</v>
      </c>
      <c r="BP475" t="s">
        <v>2774</v>
      </c>
      <c r="BQ475" t="s">
        <v>2774</v>
      </c>
      <c r="BR475" t="s">
        <v>2774</v>
      </c>
      <c r="BS475" t="s">
        <v>2774</v>
      </c>
      <c r="BT475" t="s">
        <v>6</v>
      </c>
      <c r="BU475" t="s">
        <v>2774</v>
      </c>
      <c r="BV475" t="s">
        <v>2774</v>
      </c>
      <c r="BW475" t="s">
        <v>2774</v>
      </c>
      <c r="BX475" t="s">
        <v>2774</v>
      </c>
      <c r="BY475" t="s">
        <v>6</v>
      </c>
      <c r="BZ475" t="s">
        <v>2775</v>
      </c>
      <c r="CA475"/>
    </row>
    <row r="476" spans="1:79" ht="15" x14ac:dyDescent="0.25">
      <c r="A476">
        <v>273</v>
      </c>
      <c r="B476" t="s">
        <v>2964</v>
      </c>
      <c r="C476" t="s">
        <v>2965</v>
      </c>
      <c r="D476" t="s">
        <v>2966</v>
      </c>
      <c r="E476">
        <v>4</v>
      </c>
      <c r="F476" t="s">
        <v>2766</v>
      </c>
      <c r="G476" t="s">
        <v>2948</v>
      </c>
      <c r="H476" t="s">
        <v>2949</v>
      </c>
      <c r="I476" t="s">
        <v>2967</v>
      </c>
      <c r="J476" t="s">
        <v>2968</v>
      </c>
      <c r="K476" t="s">
        <v>2969</v>
      </c>
      <c r="L476" t="s">
        <v>2970</v>
      </c>
      <c r="M476">
        <v>371.03521728515619</v>
      </c>
      <c r="N476" t="s">
        <v>6</v>
      </c>
      <c r="O476" t="s">
        <v>6</v>
      </c>
      <c r="P476" t="s">
        <v>5</v>
      </c>
      <c r="Q476" t="s">
        <v>5</v>
      </c>
      <c r="R476" t="s">
        <v>5</v>
      </c>
      <c r="S476" t="s">
        <v>2954</v>
      </c>
      <c r="T476" t="s">
        <v>2954</v>
      </c>
      <c r="U476" t="s">
        <v>6</v>
      </c>
      <c r="V476" t="s">
        <v>85</v>
      </c>
      <c r="W476">
        <v>44000000</v>
      </c>
      <c r="X476"/>
      <c r="Y476" t="s">
        <v>6</v>
      </c>
      <c r="Z476"/>
      <c r="AA476">
        <v>0</v>
      </c>
      <c r="AB476">
        <v>341.07913208007813</v>
      </c>
      <c r="AC476">
        <v>58.821243286132813</v>
      </c>
      <c r="AD476">
        <v>0</v>
      </c>
      <c r="AE476">
        <v>16974</v>
      </c>
      <c r="AF476">
        <v>8682</v>
      </c>
      <c r="AG476">
        <v>14040</v>
      </c>
      <c r="AH476">
        <v>26400</v>
      </c>
      <c r="AI476">
        <v>26881</v>
      </c>
      <c r="AJ476">
        <v>44427</v>
      </c>
      <c r="AK476">
        <v>276</v>
      </c>
      <c r="AL476">
        <v>22</v>
      </c>
      <c r="AM476">
        <v>364</v>
      </c>
      <c r="AN476">
        <v>22</v>
      </c>
      <c r="AO476">
        <v>17171.203125</v>
      </c>
      <c r="AP476"/>
      <c r="AQ476"/>
      <c r="AR476"/>
      <c r="AS476">
        <v>0</v>
      </c>
      <c r="AT476">
        <v>0</v>
      </c>
      <c r="AU476">
        <v>0</v>
      </c>
      <c r="AV476">
        <v>0</v>
      </c>
      <c r="AW476">
        <v>0</v>
      </c>
      <c r="AX476">
        <v>0</v>
      </c>
      <c r="AY476">
        <v>0</v>
      </c>
      <c r="AZ476">
        <v>0</v>
      </c>
      <c r="BA476">
        <v>0</v>
      </c>
      <c r="BB476">
        <v>0</v>
      </c>
      <c r="BC476"/>
      <c r="BD476"/>
      <c r="BE476"/>
      <c r="BF476">
        <v>0</v>
      </c>
      <c r="BG476" t="s">
        <v>2772</v>
      </c>
      <c r="BH476" t="s">
        <v>5</v>
      </c>
      <c r="BI476" t="s">
        <v>1100</v>
      </c>
      <c r="BJ476" t="s">
        <v>1196</v>
      </c>
      <c r="BK476" t="s">
        <v>5</v>
      </c>
      <c r="BL476" t="s">
        <v>1196</v>
      </c>
      <c r="BM476">
        <v>0</v>
      </c>
      <c r="BN476"/>
      <c r="BO476" t="s">
        <v>5</v>
      </c>
      <c r="BP476" t="s">
        <v>2774</v>
      </c>
      <c r="BQ476" t="s">
        <v>2774</v>
      </c>
      <c r="BR476" t="s">
        <v>2774</v>
      </c>
      <c r="BS476" t="s">
        <v>2774</v>
      </c>
      <c r="BT476" t="s">
        <v>6</v>
      </c>
      <c r="BU476" t="s">
        <v>2774</v>
      </c>
      <c r="BV476" t="s">
        <v>2774</v>
      </c>
      <c r="BW476" t="s">
        <v>2774</v>
      </c>
      <c r="BX476" t="s">
        <v>2774</v>
      </c>
      <c r="BY476" t="s">
        <v>6</v>
      </c>
      <c r="BZ476" t="s">
        <v>2775</v>
      </c>
      <c r="CA476"/>
    </row>
    <row r="477" spans="1:79" ht="15" x14ac:dyDescent="0.25">
      <c r="A477">
        <v>275</v>
      </c>
      <c r="B477" t="s">
        <v>2975</v>
      </c>
      <c r="C477" t="s">
        <v>2976</v>
      </c>
      <c r="D477" t="s">
        <v>2977</v>
      </c>
      <c r="E477">
        <v>4</v>
      </c>
      <c r="F477" t="s">
        <v>2766</v>
      </c>
      <c r="G477" t="s">
        <v>2948</v>
      </c>
      <c r="H477" t="s">
        <v>2949</v>
      </c>
      <c r="I477" t="s">
        <v>2967</v>
      </c>
      <c r="J477" t="s">
        <v>2968</v>
      </c>
      <c r="K477" t="s">
        <v>2969</v>
      </c>
      <c r="L477" t="s">
        <v>2890</v>
      </c>
      <c r="M477">
        <v>371.03207397460938</v>
      </c>
      <c r="N477" t="s">
        <v>6</v>
      </c>
      <c r="O477" t="s">
        <v>6</v>
      </c>
      <c r="P477" t="s">
        <v>5</v>
      </c>
      <c r="Q477" t="s">
        <v>5</v>
      </c>
      <c r="R477" t="s">
        <v>5</v>
      </c>
      <c r="S477" t="s">
        <v>2974</v>
      </c>
      <c r="T477" t="s">
        <v>2974</v>
      </c>
      <c r="U477" t="s">
        <v>6</v>
      </c>
      <c r="V477" t="s">
        <v>98</v>
      </c>
      <c r="W477">
        <v>50000</v>
      </c>
      <c r="X477"/>
      <c r="Y477" t="s">
        <v>6</v>
      </c>
      <c r="Z477"/>
      <c r="AA477">
        <v>0</v>
      </c>
      <c r="AB477">
        <v>341.0738525390625</v>
      </c>
      <c r="AC477">
        <v>58.821269989013672</v>
      </c>
      <c r="AD477">
        <v>0</v>
      </c>
      <c r="AE477">
        <v>16974</v>
      </c>
      <c r="AF477">
        <v>8682</v>
      </c>
      <c r="AG477">
        <v>14040</v>
      </c>
      <c r="AH477">
        <v>26400</v>
      </c>
      <c r="AI477">
        <v>26881</v>
      </c>
      <c r="AJ477">
        <v>44427</v>
      </c>
      <c r="AK477">
        <v>276</v>
      </c>
      <c r="AL477">
        <v>22</v>
      </c>
      <c r="AM477">
        <v>364</v>
      </c>
      <c r="AN477">
        <v>22</v>
      </c>
      <c r="AO477">
        <v>17171.212890625</v>
      </c>
      <c r="AP477"/>
      <c r="AQ477"/>
      <c r="AR477"/>
      <c r="AS477">
        <v>0</v>
      </c>
      <c r="AT477">
        <v>0</v>
      </c>
      <c r="AU477">
        <v>0</v>
      </c>
      <c r="AV477">
        <v>0</v>
      </c>
      <c r="AW477">
        <v>0</v>
      </c>
      <c r="AX477">
        <v>0</v>
      </c>
      <c r="AY477">
        <v>0</v>
      </c>
      <c r="AZ477">
        <v>0</v>
      </c>
      <c r="BA477">
        <v>0</v>
      </c>
      <c r="BB477">
        <v>0</v>
      </c>
      <c r="BC477"/>
      <c r="BD477"/>
      <c r="BE477"/>
      <c r="BF477">
        <v>0</v>
      </c>
      <c r="BG477" t="s">
        <v>369</v>
      </c>
      <c r="BH477" t="s">
        <v>5</v>
      </c>
      <c r="BI477" t="s">
        <v>1100</v>
      </c>
      <c r="BJ477" t="s">
        <v>2773</v>
      </c>
      <c r="BK477" t="s">
        <v>5</v>
      </c>
      <c r="BL477" t="s">
        <v>1196</v>
      </c>
      <c r="BM477">
        <v>0</v>
      </c>
      <c r="BN477"/>
      <c r="BO477" t="s">
        <v>5</v>
      </c>
      <c r="BP477" t="s">
        <v>2774</v>
      </c>
      <c r="BQ477" t="s">
        <v>2774</v>
      </c>
      <c r="BR477" t="s">
        <v>2774</v>
      </c>
      <c r="BS477" t="s">
        <v>2774</v>
      </c>
      <c r="BT477" t="s">
        <v>6</v>
      </c>
      <c r="BU477" t="s">
        <v>2774</v>
      </c>
      <c r="BV477" t="s">
        <v>2774</v>
      </c>
      <c r="BW477" t="s">
        <v>2774</v>
      </c>
      <c r="BX477" t="s">
        <v>2774</v>
      </c>
      <c r="BY477" t="s">
        <v>6</v>
      </c>
      <c r="BZ477" t="s">
        <v>2775</v>
      </c>
      <c r="CA477"/>
    </row>
    <row r="478" spans="1:79" ht="15" x14ac:dyDescent="0.25">
      <c r="A478">
        <v>278</v>
      </c>
      <c r="B478" t="s">
        <v>2989</v>
      </c>
      <c r="C478" t="s">
        <v>2990</v>
      </c>
      <c r="D478" t="s">
        <v>2991</v>
      </c>
      <c r="E478">
        <v>4</v>
      </c>
      <c r="F478" t="s">
        <v>2766</v>
      </c>
      <c r="G478" t="s">
        <v>2638</v>
      </c>
      <c r="H478" t="s">
        <v>2992</v>
      </c>
      <c r="I478" t="s">
        <v>2993</v>
      </c>
      <c r="J478" t="s">
        <v>2994</v>
      </c>
      <c r="K478" t="s">
        <v>2995</v>
      </c>
      <c r="L478" t="s">
        <v>2818</v>
      </c>
      <c r="M478">
        <v>11.979866027832029</v>
      </c>
      <c r="N478" t="s">
        <v>6</v>
      </c>
      <c r="O478" t="s">
        <v>5</v>
      </c>
      <c r="P478" t="s">
        <v>5</v>
      </c>
      <c r="Q478" t="s">
        <v>5</v>
      </c>
      <c r="R478" t="s">
        <v>5</v>
      </c>
      <c r="S478" t="s">
        <v>2996</v>
      </c>
      <c r="T478" t="s">
        <v>2996</v>
      </c>
      <c r="U478" t="s">
        <v>5</v>
      </c>
      <c r="V478" t="s">
        <v>50</v>
      </c>
      <c r="W478">
        <v>400000</v>
      </c>
      <c r="X478"/>
      <c r="Y478" t="s">
        <v>6</v>
      </c>
      <c r="Z478"/>
      <c r="AA478">
        <v>0</v>
      </c>
      <c r="AB478">
        <v>1.1889209747314451</v>
      </c>
      <c r="AC478">
        <v>0.1395275145769119</v>
      </c>
      <c r="AD478">
        <v>0</v>
      </c>
      <c r="AE478">
        <v>21</v>
      </c>
      <c r="AF478">
        <v>13</v>
      </c>
      <c r="AG478">
        <v>21</v>
      </c>
      <c r="AH478">
        <v>32</v>
      </c>
      <c r="AI478">
        <v>128</v>
      </c>
      <c r="AJ478">
        <v>128</v>
      </c>
      <c r="AK478">
        <v>0</v>
      </c>
      <c r="AL478">
        <v>1</v>
      </c>
      <c r="AM478">
        <v>3</v>
      </c>
      <c r="AN478">
        <v>1</v>
      </c>
      <c r="AO478">
        <v>164.16365051269531</v>
      </c>
      <c r="AP478"/>
      <c r="AQ478"/>
      <c r="AR478"/>
      <c r="AS478">
        <v>0</v>
      </c>
      <c r="AT478">
        <v>0</v>
      </c>
      <c r="AU478">
        <v>0</v>
      </c>
      <c r="AV478">
        <v>0</v>
      </c>
      <c r="AW478">
        <v>0</v>
      </c>
      <c r="AX478">
        <v>0</v>
      </c>
      <c r="AY478">
        <v>0</v>
      </c>
      <c r="AZ478">
        <v>0</v>
      </c>
      <c r="BA478">
        <v>0</v>
      </c>
      <c r="BB478">
        <v>0</v>
      </c>
      <c r="BC478"/>
      <c r="BD478"/>
      <c r="BE478"/>
      <c r="BF478">
        <v>0</v>
      </c>
      <c r="BG478" t="s">
        <v>2772</v>
      </c>
      <c r="BH478" t="s">
        <v>5</v>
      </c>
      <c r="BI478" t="s">
        <v>1100</v>
      </c>
      <c r="BJ478" t="s">
        <v>2773</v>
      </c>
      <c r="BK478" t="s">
        <v>5</v>
      </c>
      <c r="BL478" t="s">
        <v>1196</v>
      </c>
      <c r="BM478">
        <v>0</v>
      </c>
      <c r="BN478"/>
      <c r="BO478" t="s">
        <v>5</v>
      </c>
      <c r="BP478" t="s">
        <v>2774</v>
      </c>
      <c r="BQ478" t="s">
        <v>2774</v>
      </c>
      <c r="BR478" t="s">
        <v>2774</v>
      </c>
      <c r="BS478" t="s">
        <v>2774</v>
      </c>
      <c r="BT478" t="s">
        <v>6</v>
      </c>
      <c r="BU478" t="s">
        <v>2774</v>
      </c>
      <c r="BV478" t="s">
        <v>2774</v>
      </c>
      <c r="BW478" t="s">
        <v>2774</v>
      </c>
      <c r="BX478" t="s">
        <v>2774</v>
      </c>
      <c r="BY478" t="s">
        <v>6</v>
      </c>
      <c r="BZ478" t="s">
        <v>2775</v>
      </c>
      <c r="CA478"/>
    </row>
    <row r="479" spans="1:79" ht="15" x14ac:dyDescent="0.25">
      <c r="A479">
        <v>282</v>
      </c>
      <c r="B479" t="s">
        <v>3011</v>
      </c>
      <c r="C479" t="s">
        <v>3012</v>
      </c>
      <c r="D479" t="s">
        <v>3013</v>
      </c>
      <c r="E479">
        <v>4</v>
      </c>
      <c r="F479" t="s">
        <v>2766</v>
      </c>
      <c r="G479" t="s">
        <v>2948</v>
      </c>
      <c r="H479" t="s">
        <v>2949</v>
      </c>
      <c r="I479" t="s">
        <v>3014</v>
      </c>
      <c r="J479" t="s">
        <v>3015</v>
      </c>
      <c r="K479" t="s">
        <v>2952</v>
      </c>
      <c r="L479" t="s">
        <v>2789</v>
      </c>
      <c r="M479">
        <v>371.03207397460938</v>
      </c>
      <c r="N479" t="s">
        <v>6</v>
      </c>
      <c r="O479" t="s">
        <v>6</v>
      </c>
      <c r="P479" t="s">
        <v>5</v>
      </c>
      <c r="Q479" t="s">
        <v>5</v>
      </c>
      <c r="R479" t="s">
        <v>5</v>
      </c>
      <c r="S479" t="s">
        <v>2974</v>
      </c>
      <c r="T479" t="s">
        <v>2974</v>
      </c>
      <c r="U479" t="s">
        <v>6</v>
      </c>
      <c r="V479" t="s">
        <v>28</v>
      </c>
      <c r="W479">
        <v>200000</v>
      </c>
      <c r="X479"/>
      <c r="Y479" t="s">
        <v>6</v>
      </c>
      <c r="Z479"/>
      <c r="AA479">
        <v>0</v>
      </c>
      <c r="AB479">
        <v>341.0738525390625</v>
      </c>
      <c r="AC479">
        <v>58.821269989013672</v>
      </c>
      <c r="AD479">
        <v>0</v>
      </c>
      <c r="AE479">
        <v>16974</v>
      </c>
      <c r="AF479">
        <v>8682</v>
      </c>
      <c r="AG479">
        <v>14040</v>
      </c>
      <c r="AH479">
        <v>26400</v>
      </c>
      <c r="AI479">
        <v>26881</v>
      </c>
      <c r="AJ479">
        <v>44427</v>
      </c>
      <c r="AK479">
        <v>276</v>
      </c>
      <c r="AL479">
        <v>22</v>
      </c>
      <c r="AM479">
        <v>364</v>
      </c>
      <c r="AN479">
        <v>22</v>
      </c>
      <c r="AO479">
        <v>17171.212890625</v>
      </c>
      <c r="AP479"/>
      <c r="AQ479"/>
      <c r="AR479"/>
      <c r="AS479">
        <v>0</v>
      </c>
      <c r="AT479">
        <v>0</v>
      </c>
      <c r="AU479">
        <v>0</v>
      </c>
      <c r="AV479">
        <v>0</v>
      </c>
      <c r="AW479">
        <v>0</v>
      </c>
      <c r="AX479">
        <v>0</v>
      </c>
      <c r="AY479">
        <v>0</v>
      </c>
      <c r="AZ479">
        <v>0</v>
      </c>
      <c r="BA479">
        <v>0</v>
      </c>
      <c r="BB479">
        <v>0</v>
      </c>
      <c r="BC479"/>
      <c r="BD479"/>
      <c r="BE479"/>
      <c r="BF479">
        <v>0</v>
      </c>
      <c r="BG479" t="s">
        <v>2772</v>
      </c>
      <c r="BH479" t="s">
        <v>5</v>
      </c>
      <c r="BI479" t="s">
        <v>1100</v>
      </c>
      <c r="BJ479" t="s">
        <v>2773</v>
      </c>
      <c r="BK479" t="s">
        <v>5</v>
      </c>
      <c r="BL479" t="s">
        <v>1196</v>
      </c>
      <c r="BM479">
        <v>0</v>
      </c>
      <c r="BN479"/>
      <c r="BO479" t="s">
        <v>5</v>
      </c>
      <c r="BP479" t="s">
        <v>2774</v>
      </c>
      <c r="BQ479" t="s">
        <v>2774</v>
      </c>
      <c r="BR479" t="s">
        <v>2774</v>
      </c>
      <c r="BS479" t="s">
        <v>2774</v>
      </c>
      <c r="BT479" t="s">
        <v>6</v>
      </c>
      <c r="BU479" t="s">
        <v>2774</v>
      </c>
      <c r="BV479" t="s">
        <v>2774</v>
      </c>
      <c r="BW479" t="s">
        <v>2774</v>
      </c>
      <c r="BX479" t="s">
        <v>2774</v>
      </c>
      <c r="BY479" t="s">
        <v>6</v>
      </c>
      <c r="BZ479" t="s">
        <v>2775</v>
      </c>
      <c r="CA479"/>
    </row>
    <row r="480" spans="1:79" ht="15" x14ac:dyDescent="0.25">
      <c r="A480">
        <v>284</v>
      </c>
      <c r="B480" t="s">
        <v>3027</v>
      </c>
      <c r="C480" t="s">
        <v>3028</v>
      </c>
      <c r="D480" t="s">
        <v>3029</v>
      </c>
      <c r="E480">
        <v>5</v>
      </c>
      <c r="F480" t="s">
        <v>3019</v>
      </c>
      <c r="G480" t="s">
        <v>3030</v>
      </c>
      <c r="H480" t="s">
        <v>3031</v>
      </c>
      <c r="I480" t="s">
        <v>3032</v>
      </c>
      <c r="J480" t="s">
        <v>3033</v>
      </c>
      <c r="K480" t="s">
        <v>3034</v>
      </c>
      <c r="L480" t="s">
        <v>3035</v>
      </c>
      <c r="M480">
        <v>111.9383163452148</v>
      </c>
      <c r="N480" t="s">
        <v>6</v>
      </c>
      <c r="O480" t="s">
        <v>6</v>
      </c>
      <c r="P480" t="s">
        <v>5</v>
      </c>
      <c r="Q480" t="s">
        <v>5</v>
      </c>
      <c r="R480" t="s">
        <v>6</v>
      </c>
      <c r="S480" t="s">
        <v>3036</v>
      </c>
      <c r="T480" t="s">
        <v>3036</v>
      </c>
      <c r="U480" t="s">
        <v>6</v>
      </c>
      <c r="V480" t="s">
        <v>50</v>
      </c>
      <c r="W480">
        <v>50000</v>
      </c>
      <c r="X480">
        <v>0</v>
      </c>
      <c r="Y480" t="s">
        <v>6</v>
      </c>
      <c r="Z480"/>
      <c r="AA480"/>
      <c r="AB480">
        <v>36.654869079589837</v>
      </c>
      <c r="AC480">
        <v>45.183612823486328</v>
      </c>
      <c r="AD480">
        <v>10.60597038269043</v>
      </c>
      <c r="AE480">
        <v>4705</v>
      </c>
      <c r="AF480">
        <v>27530</v>
      </c>
      <c r="AG480">
        <v>3668</v>
      </c>
      <c r="AH480">
        <v>9049</v>
      </c>
      <c r="AI480">
        <v>12671</v>
      </c>
      <c r="AJ480">
        <v>17575</v>
      </c>
      <c r="AK480">
        <v>82</v>
      </c>
      <c r="AL480">
        <v>3</v>
      </c>
      <c r="AM480">
        <v>95</v>
      </c>
      <c r="AN480">
        <v>3</v>
      </c>
      <c r="AO480">
        <v>875.97601318359375</v>
      </c>
      <c r="AP480"/>
      <c r="AQ480"/>
      <c r="AR480"/>
      <c r="AS480"/>
      <c r="AT480"/>
      <c r="AU480"/>
      <c r="AV480"/>
      <c r="AW480"/>
      <c r="AX480"/>
      <c r="AY480"/>
      <c r="AZ480"/>
      <c r="BA480"/>
      <c r="BB480"/>
      <c r="BC480"/>
      <c r="BD480"/>
      <c r="BE480"/>
      <c r="BF480"/>
      <c r="BG480"/>
      <c r="BH480" t="s">
        <v>5</v>
      </c>
      <c r="BI480"/>
      <c r="BJ480"/>
      <c r="BK480" t="s">
        <v>5</v>
      </c>
      <c r="BL480"/>
      <c r="BM480">
        <v>0</v>
      </c>
      <c r="BN480"/>
      <c r="BO480" t="s">
        <v>6</v>
      </c>
      <c r="BP480" t="s">
        <v>2774</v>
      </c>
      <c r="BQ480" t="s">
        <v>2774</v>
      </c>
      <c r="BR480" t="s">
        <v>2774</v>
      </c>
      <c r="BS480"/>
      <c r="BT480" t="s">
        <v>6</v>
      </c>
      <c r="BU480" t="s">
        <v>2774</v>
      </c>
      <c r="BV480" t="s">
        <v>2774</v>
      </c>
      <c r="BW480" t="s">
        <v>2774</v>
      </c>
      <c r="BX480"/>
      <c r="BY480" t="s">
        <v>6</v>
      </c>
      <c r="BZ480" t="s">
        <v>3026</v>
      </c>
      <c r="CA480" t="s">
        <v>2774</v>
      </c>
    </row>
    <row r="481" spans="1:79" ht="15" x14ac:dyDescent="0.25">
      <c r="A481">
        <v>285</v>
      </c>
      <c r="B481" t="s">
        <v>3037</v>
      </c>
      <c r="C481" t="s">
        <v>3038</v>
      </c>
      <c r="D481" t="s">
        <v>3039</v>
      </c>
      <c r="E481">
        <v>5</v>
      </c>
      <c r="F481" t="s">
        <v>3019</v>
      </c>
      <c r="G481" t="s">
        <v>3040</v>
      </c>
      <c r="H481" t="s">
        <v>3020</v>
      </c>
      <c r="I481" t="s">
        <v>3041</v>
      </c>
      <c r="J481" t="s">
        <v>3042</v>
      </c>
      <c r="K481" t="s">
        <v>3043</v>
      </c>
      <c r="L481" t="s">
        <v>3044</v>
      </c>
      <c r="M481">
        <v>2.934918880462646</v>
      </c>
      <c r="N481" t="s">
        <v>6</v>
      </c>
      <c r="O481" t="s">
        <v>5</v>
      </c>
      <c r="P481" t="s">
        <v>6</v>
      </c>
      <c r="Q481" t="s">
        <v>5</v>
      </c>
      <c r="R481" t="s">
        <v>5</v>
      </c>
      <c r="S481" t="s">
        <v>3045</v>
      </c>
      <c r="T481" t="s">
        <v>3045</v>
      </c>
      <c r="U481" t="s">
        <v>6</v>
      </c>
      <c r="V481" t="s">
        <v>50</v>
      </c>
      <c r="W481">
        <v>10000</v>
      </c>
      <c r="X481">
        <v>0</v>
      </c>
      <c r="Y481" t="s">
        <v>6</v>
      </c>
      <c r="Z481"/>
      <c r="AA481"/>
      <c r="AB481">
        <v>0.61059534549713135</v>
      </c>
      <c r="AC481">
        <v>3.2617159187793732E-2</v>
      </c>
      <c r="AD481">
        <v>0.1324794143438339</v>
      </c>
      <c r="AE481">
        <v>1</v>
      </c>
      <c r="AF481">
        <v>2</v>
      </c>
      <c r="AG481">
        <v>0</v>
      </c>
      <c r="AH481">
        <v>0</v>
      </c>
      <c r="AI481">
        <v>0</v>
      </c>
      <c r="AJ481">
        <v>0</v>
      </c>
      <c r="AK481">
        <v>0</v>
      </c>
      <c r="AL481">
        <v>0</v>
      </c>
      <c r="AM481">
        <v>0</v>
      </c>
      <c r="AN481">
        <v>0</v>
      </c>
      <c r="AO481">
        <v>1.055945992469788</v>
      </c>
      <c r="AP481"/>
      <c r="AQ481"/>
      <c r="AR481"/>
      <c r="AS481"/>
      <c r="AT481"/>
      <c r="AU481"/>
      <c r="AV481"/>
      <c r="AW481"/>
      <c r="AX481"/>
      <c r="AY481"/>
      <c r="AZ481"/>
      <c r="BA481"/>
      <c r="BB481"/>
      <c r="BC481"/>
      <c r="BD481"/>
      <c r="BE481"/>
      <c r="BF481"/>
      <c r="BG481"/>
      <c r="BH481" t="s">
        <v>5</v>
      </c>
      <c r="BI481"/>
      <c r="BJ481"/>
      <c r="BK481" t="s">
        <v>5</v>
      </c>
      <c r="BL481"/>
      <c r="BM481">
        <v>0</v>
      </c>
      <c r="BN481"/>
      <c r="BO481" t="s">
        <v>6</v>
      </c>
      <c r="BP481" t="s">
        <v>2774</v>
      </c>
      <c r="BQ481" t="s">
        <v>2774</v>
      </c>
      <c r="BR481" t="s">
        <v>2774</v>
      </c>
      <c r="BS481"/>
      <c r="BT481" t="s">
        <v>6</v>
      </c>
      <c r="BU481" t="s">
        <v>2774</v>
      </c>
      <c r="BV481" t="s">
        <v>2774</v>
      </c>
      <c r="BW481" t="s">
        <v>2774</v>
      </c>
      <c r="BX481"/>
      <c r="BY481" t="s">
        <v>6</v>
      </c>
      <c r="BZ481" t="s">
        <v>3026</v>
      </c>
      <c r="CA481" t="s">
        <v>2774</v>
      </c>
    </row>
    <row r="482" spans="1:79" ht="15" x14ac:dyDescent="0.25">
      <c r="A482">
        <v>286</v>
      </c>
      <c r="B482" t="s">
        <v>3046</v>
      </c>
      <c r="C482" t="s">
        <v>3047</v>
      </c>
      <c r="D482" t="s">
        <v>3048</v>
      </c>
      <c r="E482">
        <v>5</v>
      </c>
      <c r="F482" t="s">
        <v>3019</v>
      </c>
      <c r="G482" t="s">
        <v>3049</v>
      </c>
      <c r="H482" t="s">
        <v>3050</v>
      </c>
      <c r="I482" t="s">
        <v>3051</v>
      </c>
      <c r="J482" t="s">
        <v>3052</v>
      </c>
      <c r="K482" t="s">
        <v>3053</v>
      </c>
      <c r="L482" t="s">
        <v>3035</v>
      </c>
      <c r="M482">
        <v>5.0120892524719238</v>
      </c>
      <c r="N482" t="s">
        <v>6</v>
      </c>
      <c r="O482" t="s">
        <v>5</v>
      </c>
      <c r="P482" t="s">
        <v>6</v>
      </c>
      <c r="Q482" t="s">
        <v>5</v>
      </c>
      <c r="R482" t="s">
        <v>5</v>
      </c>
      <c r="S482" t="s">
        <v>3054</v>
      </c>
      <c r="T482" t="s">
        <v>3054</v>
      </c>
      <c r="U482" t="s">
        <v>6</v>
      </c>
      <c r="V482" t="s">
        <v>50</v>
      </c>
      <c r="W482">
        <v>10000</v>
      </c>
      <c r="X482">
        <v>0</v>
      </c>
      <c r="Y482" t="s">
        <v>6</v>
      </c>
      <c r="Z482"/>
      <c r="AA482"/>
      <c r="AB482">
        <v>0.97570294141769409</v>
      </c>
      <c r="AC482">
        <v>6.7129701375961304E-2</v>
      </c>
      <c r="AD482">
        <v>0.18705269694328311</v>
      </c>
      <c r="AE482">
        <v>118</v>
      </c>
      <c r="AF482">
        <v>19</v>
      </c>
      <c r="AG482">
        <v>49</v>
      </c>
      <c r="AH482">
        <v>517</v>
      </c>
      <c r="AI482">
        <v>129</v>
      </c>
      <c r="AJ482">
        <v>610</v>
      </c>
      <c r="AK482">
        <v>6</v>
      </c>
      <c r="AL482">
        <v>0</v>
      </c>
      <c r="AM482">
        <v>4</v>
      </c>
      <c r="AN482">
        <v>0</v>
      </c>
      <c r="AO482">
        <v>1.0826201438903811</v>
      </c>
      <c r="AP482"/>
      <c r="AQ482"/>
      <c r="AR482"/>
      <c r="AS482"/>
      <c r="AT482"/>
      <c r="AU482"/>
      <c r="AV482"/>
      <c r="AW482"/>
      <c r="AX482"/>
      <c r="AY482"/>
      <c r="AZ482"/>
      <c r="BA482"/>
      <c r="BB482"/>
      <c r="BC482"/>
      <c r="BD482"/>
      <c r="BE482"/>
      <c r="BF482"/>
      <c r="BG482"/>
      <c r="BH482" t="s">
        <v>5</v>
      </c>
      <c r="BI482"/>
      <c r="BJ482"/>
      <c r="BK482" t="s">
        <v>5</v>
      </c>
      <c r="BL482"/>
      <c r="BM482">
        <v>0</v>
      </c>
      <c r="BN482"/>
      <c r="BO482" t="s">
        <v>5</v>
      </c>
      <c r="BP482" t="s">
        <v>2774</v>
      </c>
      <c r="BQ482" t="s">
        <v>2774</v>
      </c>
      <c r="BR482" t="s">
        <v>2774</v>
      </c>
      <c r="BS482"/>
      <c r="BT482" t="s">
        <v>6</v>
      </c>
      <c r="BU482" t="s">
        <v>2774</v>
      </c>
      <c r="BV482" t="s">
        <v>2774</v>
      </c>
      <c r="BW482" t="s">
        <v>2774</v>
      </c>
      <c r="BX482"/>
      <c r="BY482" t="s">
        <v>6</v>
      </c>
      <c r="BZ482" t="s">
        <v>3026</v>
      </c>
      <c r="CA482" t="s">
        <v>2774</v>
      </c>
    </row>
    <row r="483" spans="1:79" ht="15" x14ac:dyDescent="0.25">
      <c r="A483">
        <v>287</v>
      </c>
      <c r="B483" t="s">
        <v>3055</v>
      </c>
      <c r="C483" t="s">
        <v>3056</v>
      </c>
      <c r="D483" t="s">
        <v>3057</v>
      </c>
      <c r="E483">
        <v>5</v>
      </c>
      <c r="F483" t="s">
        <v>3019</v>
      </c>
      <c r="G483" t="s">
        <v>3040</v>
      </c>
      <c r="H483" t="s">
        <v>3020</v>
      </c>
      <c r="I483" t="s">
        <v>3058</v>
      </c>
      <c r="J483" t="s">
        <v>3059</v>
      </c>
      <c r="K483" t="s">
        <v>3060</v>
      </c>
      <c r="L483" t="s">
        <v>3061</v>
      </c>
      <c r="M483">
        <v>4.5848512649536133</v>
      </c>
      <c r="N483" t="s">
        <v>6</v>
      </c>
      <c r="O483" t="s">
        <v>5</v>
      </c>
      <c r="P483" t="s">
        <v>6</v>
      </c>
      <c r="Q483" t="s">
        <v>5</v>
      </c>
      <c r="R483" t="s">
        <v>5</v>
      </c>
      <c r="S483" t="s">
        <v>3062</v>
      </c>
      <c r="T483" t="s">
        <v>3062</v>
      </c>
      <c r="U483" t="s">
        <v>6</v>
      </c>
      <c r="V483" t="s">
        <v>50</v>
      </c>
      <c r="W483">
        <v>5000</v>
      </c>
      <c r="X483">
        <v>0</v>
      </c>
      <c r="Y483" t="s">
        <v>6</v>
      </c>
      <c r="Z483"/>
      <c r="AA483"/>
      <c r="AB483">
        <v>0.83591091632843018</v>
      </c>
      <c r="AC483">
        <v>5.6112900376319892E-2</v>
      </c>
      <c r="AD483">
        <v>0.26684904098510742</v>
      </c>
      <c r="AE483">
        <v>2</v>
      </c>
      <c r="AF483">
        <v>0</v>
      </c>
      <c r="AG483">
        <v>2</v>
      </c>
      <c r="AH483">
        <v>0</v>
      </c>
      <c r="AI483">
        <v>0</v>
      </c>
      <c r="AJ483">
        <v>0</v>
      </c>
      <c r="AK483">
        <v>0</v>
      </c>
      <c r="AL483">
        <v>0</v>
      </c>
      <c r="AM483">
        <v>1</v>
      </c>
      <c r="AN483">
        <v>0</v>
      </c>
      <c r="AO483">
        <v>59.758132934570313</v>
      </c>
      <c r="AP483"/>
      <c r="AQ483"/>
      <c r="AR483"/>
      <c r="AS483"/>
      <c r="AT483"/>
      <c r="AU483"/>
      <c r="AV483"/>
      <c r="AW483"/>
      <c r="AX483"/>
      <c r="AY483"/>
      <c r="AZ483"/>
      <c r="BA483"/>
      <c r="BB483"/>
      <c r="BC483"/>
      <c r="BD483"/>
      <c r="BE483"/>
      <c r="BF483"/>
      <c r="BG483"/>
      <c r="BH483" t="s">
        <v>5</v>
      </c>
      <c r="BI483"/>
      <c r="BJ483"/>
      <c r="BK483" t="s">
        <v>5</v>
      </c>
      <c r="BL483"/>
      <c r="BM483">
        <v>0</v>
      </c>
      <c r="BN483"/>
      <c r="BO483" t="s">
        <v>6</v>
      </c>
      <c r="BP483" t="s">
        <v>2774</v>
      </c>
      <c r="BQ483" t="s">
        <v>2774</v>
      </c>
      <c r="BR483" t="s">
        <v>2774</v>
      </c>
      <c r="BS483"/>
      <c r="BT483" t="s">
        <v>6</v>
      </c>
      <c r="BU483" t="s">
        <v>2774</v>
      </c>
      <c r="BV483" t="s">
        <v>2774</v>
      </c>
      <c r="BW483" t="s">
        <v>2774</v>
      </c>
      <c r="BX483"/>
      <c r="BY483" t="s">
        <v>6</v>
      </c>
      <c r="BZ483" t="s">
        <v>3026</v>
      </c>
      <c r="CA483" t="s">
        <v>2774</v>
      </c>
    </row>
    <row r="484" spans="1:79" ht="15" x14ac:dyDescent="0.25">
      <c r="A484">
        <v>288</v>
      </c>
      <c r="B484" t="s">
        <v>3063</v>
      </c>
      <c r="C484" t="s">
        <v>3064</v>
      </c>
      <c r="D484" t="s">
        <v>3065</v>
      </c>
      <c r="E484">
        <v>5</v>
      </c>
      <c r="F484" t="s">
        <v>3019</v>
      </c>
      <c r="G484" t="s">
        <v>81</v>
      </c>
      <c r="H484" t="s">
        <v>3066</v>
      </c>
      <c r="I484" t="s">
        <v>3067</v>
      </c>
      <c r="J484" t="s">
        <v>3068</v>
      </c>
      <c r="K484" t="s">
        <v>3069</v>
      </c>
      <c r="L484" t="s">
        <v>3070</v>
      </c>
      <c r="M484">
        <v>1.475543856620789</v>
      </c>
      <c r="N484" t="s">
        <v>6</v>
      </c>
      <c r="O484" t="s">
        <v>5</v>
      </c>
      <c r="P484" t="s">
        <v>5</v>
      </c>
      <c r="Q484" t="s">
        <v>5</v>
      </c>
      <c r="R484" t="s">
        <v>6</v>
      </c>
      <c r="S484" t="s">
        <v>3071</v>
      </c>
      <c r="T484" t="s">
        <v>3071</v>
      </c>
      <c r="U484" t="s">
        <v>6</v>
      </c>
      <c r="V484" t="s">
        <v>50</v>
      </c>
      <c r="W484">
        <v>5000</v>
      </c>
      <c r="X484">
        <v>0</v>
      </c>
      <c r="Y484" t="s">
        <v>6</v>
      </c>
      <c r="Z484"/>
      <c r="AA484"/>
      <c r="AB484">
        <v>0.16025398671627039</v>
      </c>
      <c r="AC484">
        <v>1.214464008808136E-2</v>
      </c>
      <c r="AD484">
        <v>5.6243568658828742E-2</v>
      </c>
      <c r="AE484">
        <v>0</v>
      </c>
      <c r="AF484">
        <v>0</v>
      </c>
      <c r="AG484">
        <v>0</v>
      </c>
      <c r="AH484">
        <v>0</v>
      </c>
      <c r="AI484">
        <v>0</v>
      </c>
      <c r="AJ484">
        <v>0</v>
      </c>
      <c r="AK484">
        <v>0</v>
      </c>
      <c r="AL484">
        <v>0</v>
      </c>
      <c r="AM484">
        <v>0</v>
      </c>
      <c r="AN484">
        <v>0</v>
      </c>
      <c r="AO484">
        <v>0.42639347910881042</v>
      </c>
      <c r="AP484"/>
      <c r="AQ484"/>
      <c r="AR484"/>
      <c r="AS484"/>
      <c r="AT484"/>
      <c r="AU484"/>
      <c r="AV484"/>
      <c r="AW484"/>
      <c r="AX484"/>
      <c r="AY484"/>
      <c r="AZ484"/>
      <c r="BA484"/>
      <c r="BB484"/>
      <c r="BC484"/>
      <c r="BD484"/>
      <c r="BE484"/>
      <c r="BF484"/>
      <c r="BG484"/>
      <c r="BH484" t="s">
        <v>5</v>
      </c>
      <c r="BI484"/>
      <c r="BJ484"/>
      <c r="BK484" t="s">
        <v>5</v>
      </c>
      <c r="BL484"/>
      <c r="BM484">
        <v>0</v>
      </c>
      <c r="BN484"/>
      <c r="BO484" t="s">
        <v>6</v>
      </c>
      <c r="BP484" t="s">
        <v>2774</v>
      </c>
      <c r="BQ484" t="s">
        <v>2774</v>
      </c>
      <c r="BR484" t="s">
        <v>2774</v>
      </c>
      <c r="BS484"/>
      <c r="BT484" t="s">
        <v>6</v>
      </c>
      <c r="BU484" t="s">
        <v>2774</v>
      </c>
      <c r="BV484" t="s">
        <v>2774</v>
      </c>
      <c r="BW484" t="s">
        <v>2774</v>
      </c>
      <c r="BX484"/>
      <c r="BY484" t="s">
        <v>6</v>
      </c>
      <c r="BZ484" t="s">
        <v>3026</v>
      </c>
      <c r="CA484" t="s">
        <v>2774</v>
      </c>
    </row>
    <row r="485" spans="1:79" ht="15" x14ac:dyDescent="0.25">
      <c r="A485">
        <v>289</v>
      </c>
      <c r="B485" t="s">
        <v>3072</v>
      </c>
      <c r="C485" t="s">
        <v>3073</v>
      </c>
      <c r="D485" t="s">
        <v>3074</v>
      </c>
      <c r="E485">
        <v>5</v>
      </c>
      <c r="F485" t="s">
        <v>3019</v>
      </c>
      <c r="G485" t="s">
        <v>81</v>
      </c>
      <c r="H485" t="s">
        <v>3066</v>
      </c>
      <c r="I485" t="s">
        <v>3067</v>
      </c>
      <c r="J485" t="s">
        <v>3068</v>
      </c>
      <c r="K485" t="s">
        <v>3069</v>
      </c>
      <c r="L485" t="s">
        <v>3070</v>
      </c>
      <c r="M485">
        <v>1.475543856620789</v>
      </c>
      <c r="N485" t="s">
        <v>6</v>
      </c>
      <c r="O485" t="s">
        <v>5</v>
      </c>
      <c r="P485" t="s">
        <v>5</v>
      </c>
      <c r="Q485" t="s">
        <v>5</v>
      </c>
      <c r="R485" t="s">
        <v>6</v>
      </c>
      <c r="S485" t="s">
        <v>3071</v>
      </c>
      <c r="T485" t="s">
        <v>3071</v>
      </c>
      <c r="U485" t="s">
        <v>6</v>
      </c>
      <c r="V485" t="s">
        <v>50</v>
      </c>
      <c r="W485">
        <v>10000</v>
      </c>
      <c r="X485">
        <v>0</v>
      </c>
      <c r="Y485" t="s">
        <v>6</v>
      </c>
      <c r="Z485"/>
      <c r="AA485"/>
      <c r="AB485">
        <v>0.16025398671627039</v>
      </c>
      <c r="AC485">
        <v>1.214464008808136E-2</v>
      </c>
      <c r="AD485">
        <v>5.6243568658828742E-2</v>
      </c>
      <c r="AE485">
        <v>0</v>
      </c>
      <c r="AF485">
        <v>0</v>
      </c>
      <c r="AG485">
        <v>0</v>
      </c>
      <c r="AH485">
        <v>0</v>
      </c>
      <c r="AI485">
        <v>0</v>
      </c>
      <c r="AJ485">
        <v>0</v>
      </c>
      <c r="AK485">
        <v>0</v>
      </c>
      <c r="AL485">
        <v>0</v>
      </c>
      <c r="AM485">
        <v>0</v>
      </c>
      <c r="AN485">
        <v>0</v>
      </c>
      <c r="AO485">
        <v>0.42639347910881042</v>
      </c>
      <c r="AP485"/>
      <c r="AQ485"/>
      <c r="AR485"/>
      <c r="AS485"/>
      <c r="AT485"/>
      <c r="AU485"/>
      <c r="AV485"/>
      <c r="AW485"/>
      <c r="AX485"/>
      <c r="AY485"/>
      <c r="AZ485"/>
      <c r="BA485"/>
      <c r="BB485"/>
      <c r="BC485"/>
      <c r="BD485"/>
      <c r="BE485"/>
      <c r="BF485"/>
      <c r="BG485"/>
      <c r="BH485" t="s">
        <v>5</v>
      </c>
      <c r="BI485"/>
      <c r="BJ485"/>
      <c r="BK485" t="s">
        <v>5</v>
      </c>
      <c r="BL485"/>
      <c r="BM485">
        <v>0</v>
      </c>
      <c r="BN485"/>
      <c r="BO485" t="s">
        <v>6</v>
      </c>
      <c r="BP485" t="s">
        <v>2774</v>
      </c>
      <c r="BQ485" t="s">
        <v>2774</v>
      </c>
      <c r="BR485" t="s">
        <v>2774</v>
      </c>
      <c r="BS485"/>
      <c r="BT485" t="s">
        <v>6</v>
      </c>
      <c r="BU485" t="s">
        <v>2774</v>
      </c>
      <c r="BV485" t="s">
        <v>2774</v>
      </c>
      <c r="BW485" t="s">
        <v>2774</v>
      </c>
      <c r="BX485"/>
      <c r="BY485" t="s">
        <v>6</v>
      </c>
      <c r="BZ485" t="s">
        <v>3026</v>
      </c>
      <c r="CA485" t="s">
        <v>2774</v>
      </c>
    </row>
    <row r="486" spans="1:79" ht="15" x14ac:dyDescent="0.25">
      <c r="A486">
        <v>290</v>
      </c>
      <c r="B486" t="s">
        <v>3075</v>
      </c>
      <c r="C486" t="s">
        <v>3076</v>
      </c>
      <c r="D486" t="s">
        <v>3077</v>
      </c>
      <c r="E486">
        <v>5</v>
      </c>
      <c r="F486" t="s">
        <v>3019</v>
      </c>
      <c r="G486" t="s">
        <v>2948</v>
      </c>
      <c r="H486" t="s">
        <v>3078</v>
      </c>
      <c r="I486" t="s">
        <v>3079</v>
      </c>
      <c r="J486" t="s">
        <v>3080</v>
      </c>
      <c r="K486" t="s">
        <v>3081</v>
      </c>
      <c r="L486" t="s">
        <v>3070</v>
      </c>
      <c r="M486">
        <v>155.72517395019531</v>
      </c>
      <c r="N486" t="s">
        <v>6</v>
      </c>
      <c r="O486" t="s">
        <v>6</v>
      </c>
      <c r="P486" t="s">
        <v>5</v>
      </c>
      <c r="Q486" t="s">
        <v>5</v>
      </c>
      <c r="R486" t="s">
        <v>6</v>
      </c>
      <c r="S486" t="s">
        <v>2974</v>
      </c>
      <c r="T486" t="s">
        <v>2974</v>
      </c>
      <c r="U486" t="s">
        <v>6</v>
      </c>
      <c r="V486" t="s">
        <v>50</v>
      </c>
      <c r="W486">
        <v>20000</v>
      </c>
      <c r="X486">
        <v>0</v>
      </c>
      <c r="Y486" t="s">
        <v>6</v>
      </c>
      <c r="Z486"/>
      <c r="AA486"/>
      <c r="AB486">
        <v>102.59104919433589</v>
      </c>
      <c r="AC486">
        <v>18.99287033081055</v>
      </c>
      <c r="AD486">
        <v>1.4080532789230349</v>
      </c>
      <c r="AE486">
        <v>5007</v>
      </c>
      <c r="AF486">
        <v>5820</v>
      </c>
      <c r="AG486">
        <v>4273</v>
      </c>
      <c r="AH486">
        <v>5971</v>
      </c>
      <c r="AI486">
        <v>8737</v>
      </c>
      <c r="AJ486">
        <v>11929</v>
      </c>
      <c r="AK486">
        <v>36</v>
      </c>
      <c r="AL486">
        <v>20</v>
      </c>
      <c r="AM486">
        <v>136</v>
      </c>
      <c r="AN486">
        <v>20</v>
      </c>
      <c r="AO486">
        <v>346.02401733398438</v>
      </c>
      <c r="AP486"/>
      <c r="AQ486"/>
      <c r="AR486"/>
      <c r="AS486"/>
      <c r="AT486"/>
      <c r="AU486"/>
      <c r="AV486"/>
      <c r="AW486"/>
      <c r="AX486"/>
      <c r="AY486"/>
      <c r="AZ486"/>
      <c r="BA486"/>
      <c r="BB486"/>
      <c r="BC486"/>
      <c r="BD486"/>
      <c r="BE486"/>
      <c r="BF486"/>
      <c r="BG486"/>
      <c r="BH486" t="s">
        <v>5</v>
      </c>
      <c r="BI486"/>
      <c r="BJ486"/>
      <c r="BK486" t="s">
        <v>5</v>
      </c>
      <c r="BL486"/>
      <c r="BM486">
        <v>0</v>
      </c>
      <c r="BN486"/>
      <c r="BO486" t="s">
        <v>6</v>
      </c>
      <c r="BP486" t="s">
        <v>2774</v>
      </c>
      <c r="BQ486" t="s">
        <v>2774</v>
      </c>
      <c r="BR486" t="s">
        <v>2774</v>
      </c>
      <c r="BS486"/>
      <c r="BT486" t="s">
        <v>6</v>
      </c>
      <c r="BU486" t="s">
        <v>2774</v>
      </c>
      <c r="BV486" t="s">
        <v>2774</v>
      </c>
      <c r="BW486" t="s">
        <v>2774</v>
      </c>
      <c r="BX486"/>
      <c r="BY486" t="s">
        <v>6</v>
      </c>
      <c r="BZ486" t="s">
        <v>3026</v>
      </c>
      <c r="CA486" t="s">
        <v>2774</v>
      </c>
    </row>
    <row r="487" spans="1:79" ht="15" x14ac:dyDescent="0.25">
      <c r="A487">
        <v>291</v>
      </c>
      <c r="B487" t="s">
        <v>3082</v>
      </c>
      <c r="C487" t="s">
        <v>3083</v>
      </c>
      <c r="D487" t="s">
        <v>3084</v>
      </c>
      <c r="E487">
        <v>5</v>
      </c>
      <c r="F487" t="s">
        <v>3019</v>
      </c>
      <c r="G487" t="s">
        <v>3085</v>
      </c>
      <c r="H487" t="s">
        <v>3086</v>
      </c>
      <c r="I487" t="s">
        <v>3087</v>
      </c>
      <c r="J487" t="s">
        <v>3088</v>
      </c>
      <c r="K487" t="s">
        <v>3089</v>
      </c>
      <c r="L487" t="s">
        <v>3090</v>
      </c>
      <c r="M487">
        <v>27.54345703125</v>
      </c>
      <c r="N487" t="s">
        <v>6</v>
      </c>
      <c r="O487" t="s">
        <v>5</v>
      </c>
      <c r="P487" t="s">
        <v>6</v>
      </c>
      <c r="Q487" t="s">
        <v>5</v>
      </c>
      <c r="R487" t="s">
        <v>5</v>
      </c>
      <c r="S487" t="s">
        <v>3091</v>
      </c>
      <c r="T487" t="s">
        <v>3091</v>
      </c>
      <c r="U487" t="s">
        <v>5</v>
      </c>
      <c r="V487" t="s">
        <v>50</v>
      </c>
      <c r="W487">
        <v>40000</v>
      </c>
      <c r="X487">
        <v>0</v>
      </c>
      <c r="Y487" t="s">
        <v>6</v>
      </c>
      <c r="Z487"/>
      <c r="AA487"/>
      <c r="AB487">
        <v>3.4080324172973628</v>
      </c>
      <c r="AC487">
        <v>0.26862069964408869</v>
      </c>
      <c r="AD487">
        <v>1.278700113296509</v>
      </c>
      <c r="AE487">
        <v>446</v>
      </c>
      <c r="AF487">
        <v>72</v>
      </c>
      <c r="AG487">
        <v>185</v>
      </c>
      <c r="AH487">
        <v>3965</v>
      </c>
      <c r="AI487">
        <v>2012</v>
      </c>
      <c r="AJ487">
        <v>5331</v>
      </c>
      <c r="AK487">
        <v>1</v>
      </c>
      <c r="AL487">
        <v>0</v>
      </c>
      <c r="AM487">
        <v>14</v>
      </c>
      <c r="AN487">
        <v>0</v>
      </c>
      <c r="AO487">
        <v>4.4304699897766113</v>
      </c>
      <c r="AP487"/>
      <c r="AQ487"/>
      <c r="AR487"/>
      <c r="AS487"/>
      <c r="AT487"/>
      <c r="AU487"/>
      <c r="AV487"/>
      <c r="AW487"/>
      <c r="AX487"/>
      <c r="AY487"/>
      <c r="AZ487"/>
      <c r="BA487"/>
      <c r="BB487"/>
      <c r="BC487"/>
      <c r="BD487"/>
      <c r="BE487"/>
      <c r="BF487"/>
      <c r="BG487"/>
      <c r="BH487" t="s">
        <v>5</v>
      </c>
      <c r="BI487"/>
      <c r="BJ487"/>
      <c r="BK487" t="s">
        <v>5</v>
      </c>
      <c r="BL487"/>
      <c r="BM487">
        <v>0</v>
      </c>
      <c r="BN487"/>
      <c r="BO487" t="s">
        <v>5</v>
      </c>
      <c r="BP487" t="s">
        <v>2774</v>
      </c>
      <c r="BQ487" t="s">
        <v>2774</v>
      </c>
      <c r="BR487" t="s">
        <v>2774</v>
      </c>
      <c r="BS487"/>
      <c r="BT487" t="s">
        <v>6</v>
      </c>
      <c r="BU487" t="s">
        <v>2774</v>
      </c>
      <c r="BV487" t="s">
        <v>2774</v>
      </c>
      <c r="BW487" t="s">
        <v>2774</v>
      </c>
      <c r="BX487"/>
      <c r="BY487" t="s">
        <v>6</v>
      </c>
      <c r="BZ487" t="s">
        <v>3026</v>
      </c>
      <c r="CA487" t="s">
        <v>2774</v>
      </c>
    </row>
    <row r="488" spans="1:79" ht="15" x14ac:dyDescent="0.25">
      <c r="A488">
        <v>292</v>
      </c>
      <c r="B488" t="s">
        <v>3092</v>
      </c>
      <c r="C488" t="s">
        <v>3093</v>
      </c>
      <c r="D488" t="s">
        <v>3094</v>
      </c>
      <c r="E488">
        <v>5</v>
      </c>
      <c r="F488" t="s">
        <v>3019</v>
      </c>
      <c r="G488" t="s">
        <v>81</v>
      </c>
      <c r="H488" t="s">
        <v>3066</v>
      </c>
      <c r="I488" t="s">
        <v>3067</v>
      </c>
      <c r="J488" t="s">
        <v>3095</v>
      </c>
      <c r="K488" t="s">
        <v>3096</v>
      </c>
      <c r="L488" t="s">
        <v>3070</v>
      </c>
      <c r="M488">
        <v>1.099694490432739</v>
      </c>
      <c r="N488" t="s">
        <v>6</v>
      </c>
      <c r="O488" t="s">
        <v>5</v>
      </c>
      <c r="P488" t="s">
        <v>5</v>
      </c>
      <c r="Q488" t="s">
        <v>5</v>
      </c>
      <c r="R488" t="s">
        <v>6</v>
      </c>
      <c r="S488" t="s">
        <v>3097</v>
      </c>
      <c r="T488" t="s">
        <v>3097</v>
      </c>
      <c r="U488" t="s">
        <v>6</v>
      </c>
      <c r="V488" t="s">
        <v>50</v>
      </c>
      <c r="W488">
        <v>10000</v>
      </c>
      <c r="X488">
        <v>0</v>
      </c>
      <c r="Y488" t="s">
        <v>6</v>
      </c>
      <c r="Z488"/>
      <c r="AA488"/>
      <c r="AB488">
        <v>0.1174581721425056</v>
      </c>
      <c r="AC488">
        <v>6.1436798423528671E-3</v>
      </c>
      <c r="AD488">
        <v>8.8948458433151245E-2</v>
      </c>
      <c r="AE488">
        <v>1</v>
      </c>
      <c r="AF488">
        <v>0</v>
      </c>
      <c r="AG488">
        <v>1</v>
      </c>
      <c r="AH488">
        <v>0</v>
      </c>
      <c r="AI488">
        <v>1</v>
      </c>
      <c r="AJ488">
        <v>1</v>
      </c>
      <c r="AK488">
        <v>0</v>
      </c>
      <c r="AL488">
        <v>0</v>
      </c>
      <c r="AM488">
        <v>0</v>
      </c>
      <c r="AN488">
        <v>0</v>
      </c>
      <c r="AO488">
        <v>0.94680583477020264</v>
      </c>
      <c r="AP488"/>
      <c r="AQ488"/>
      <c r="AR488"/>
      <c r="AS488"/>
      <c r="AT488"/>
      <c r="AU488"/>
      <c r="AV488"/>
      <c r="AW488"/>
      <c r="AX488"/>
      <c r="AY488"/>
      <c r="AZ488"/>
      <c r="BA488"/>
      <c r="BB488"/>
      <c r="BC488"/>
      <c r="BD488"/>
      <c r="BE488"/>
      <c r="BF488"/>
      <c r="BG488"/>
      <c r="BH488" t="s">
        <v>5</v>
      </c>
      <c r="BI488"/>
      <c r="BJ488"/>
      <c r="BK488" t="s">
        <v>5</v>
      </c>
      <c r="BL488"/>
      <c r="BM488">
        <v>0</v>
      </c>
      <c r="BN488"/>
      <c r="BO488" t="s">
        <v>6</v>
      </c>
      <c r="BP488" t="s">
        <v>2774</v>
      </c>
      <c r="BQ488" t="s">
        <v>2774</v>
      </c>
      <c r="BR488" t="s">
        <v>2774</v>
      </c>
      <c r="BS488"/>
      <c r="BT488" t="s">
        <v>6</v>
      </c>
      <c r="BU488" t="s">
        <v>2774</v>
      </c>
      <c r="BV488" t="s">
        <v>2774</v>
      </c>
      <c r="BW488" t="s">
        <v>2774</v>
      </c>
      <c r="BX488"/>
      <c r="BY488" t="s">
        <v>6</v>
      </c>
      <c r="BZ488" t="s">
        <v>3026</v>
      </c>
      <c r="CA488" t="s">
        <v>2774</v>
      </c>
    </row>
    <row r="489" spans="1:79" ht="15" x14ac:dyDescent="0.25">
      <c r="A489">
        <v>293</v>
      </c>
      <c r="B489" t="s">
        <v>3098</v>
      </c>
      <c r="C489" t="s">
        <v>3099</v>
      </c>
      <c r="D489" t="s">
        <v>3100</v>
      </c>
      <c r="E489">
        <v>5</v>
      </c>
      <c r="F489" t="s">
        <v>3019</v>
      </c>
      <c r="G489" t="s">
        <v>2323</v>
      </c>
      <c r="H489" t="s">
        <v>2981</v>
      </c>
      <c r="I489" t="s">
        <v>3101</v>
      </c>
      <c r="J489" t="s">
        <v>3102</v>
      </c>
      <c r="K489" t="s">
        <v>3103</v>
      </c>
      <c r="L489" t="s">
        <v>3044</v>
      </c>
      <c r="M489">
        <v>244.0077819824219</v>
      </c>
      <c r="N489" t="s">
        <v>6</v>
      </c>
      <c r="O489" t="s">
        <v>5</v>
      </c>
      <c r="P489" t="s">
        <v>6</v>
      </c>
      <c r="Q489" t="s">
        <v>5</v>
      </c>
      <c r="R489" t="s">
        <v>6</v>
      </c>
      <c r="S489" t="s">
        <v>2742</v>
      </c>
      <c r="T489" t="s">
        <v>2742</v>
      </c>
      <c r="U489" t="s">
        <v>6</v>
      </c>
      <c r="V489" t="s">
        <v>50</v>
      </c>
      <c r="W489">
        <v>30000</v>
      </c>
      <c r="X489">
        <v>0</v>
      </c>
      <c r="Y489" t="s">
        <v>6</v>
      </c>
      <c r="Z489"/>
      <c r="AA489"/>
      <c r="AB489">
        <v>29.912782669067379</v>
      </c>
      <c r="AC489">
        <v>2.0945956707000728</v>
      </c>
      <c r="AD489">
        <v>2.7268669605255131</v>
      </c>
      <c r="AE489">
        <v>217</v>
      </c>
      <c r="AF489">
        <v>47</v>
      </c>
      <c r="AG489">
        <v>144</v>
      </c>
      <c r="AH489">
        <v>85</v>
      </c>
      <c r="AI489">
        <v>202</v>
      </c>
      <c r="AJ489">
        <v>233</v>
      </c>
      <c r="AK489">
        <v>0</v>
      </c>
      <c r="AL489">
        <v>0</v>
      </c>
      <c r="AM489">
        <v>13</v>
      </c>
      <c r="AN489">
        <v>0</v>
      </c>
      <c r="AO489">
        <v>231.7996826171875</v>
      </c>
      <c r="AP489"/>
      <c r="AQ489"/>
      <c r="AR489"/>
      <c r="AS489"/>
      <c r="AT489"/>
      <c r="AU489"/>
      <c r="AV489"/>
      <c r="AW489"/>
      <c r="AX489"/>
      <c r="AY489"/>
      <c r="AZ489"/>
      <c r="BA489"/>
      <c r="BB489"/>
      <c r="BC489"/>
      <c r="BD489"/>
      <c r="BE489"/>
      <c r="BF489"/>
      <c r="BG489"/>
      <c r="BH489" t="s">
        <v>5</v>
      </c>
      <c r="BI489"/>
      <c r="BJ489"/>
      <c r="BK489" t="s">
        <v>5</v>
      </c>
      <c r="BL489"/>
      <c r="BM489">
        <v>0</v>
      </c>
      <c r="BN489"/>
      <c r="BO489" t="s">
        <v>5</v>
      </c>
      <c r="BP489" t="s">
        <v>2774</v>
      </c>
      <c r="BQ489" t="s">
        <v>2774</v>
      </c>
      <c r="BR489" t="s">
        <v>2774</v>
      </c>
      <c r="BS489"/>
      <c r="BT489" t="s">
        <v>6</v>
      </c>
      <c r="BU489" t="s">
        <v>2774</v>
      </c>
      <c r="BV489" t="s">
        <v>2774</v>
      </c>
      <c r="BW489" t="s">
        <v>2774</v>
      </c>
      <c r="BX489"/>
      <c r="BY489" t="s">
        <v>6</v>
      </c>
      <c r="BZ489" t="s">
        <v>3026</v>
      </c>
      <c r="CA489" t="s">
        <v>2774</v>
      </c>
    </row>
    <row r="490" spans="1:79" ht="15" x14ac:dyDescent="0.25">
      <c r="A490">
        <v>294</v>
      </c>
      <c r="B490" t="s">
        <v>3104</v>
      </c>
      <c r="C490" t="s">
        <v>3105</v>
      </c>
      <c r="D490" t="s">
        <v>3106</v>
      </c>
      <c r="E490">
        <v>5</v>
      </c>
      <c r="F490" t="s">
        <v>3019</v>
      </c>
      <c r="G490" t="s">
        <v>2894</v>
      </c>
      <c r="H490" t="s">
        <v>3020</v>
      </c>
      <c r="I490" t="s">
        <v>3107</v>
      </c>
      <c r="J490" t="s">
        <v>3108</v>
      </c>
      <c r="K490" t="s">
        <v>3109</v>
      </c>
      <c r="L490" t="s">
        <v>3044</v>
      </c>
      <c r="M490">
        <v>2.4584863185882568</v>
      </c>
      <c r="N490" t="s">
        <v>6</v>
      </c>
      <c r="O490" t="s">
        <v>5</v>
      </c>
      <c r="P490" t="s">
        <v>6</v>
      </c>
      <c r="Q490" t="s">
        <v>5</v>
      </c>
      <c r="R490" t="s">
        <v>5</v>
      </c>
      <c r="S490" t="s">
        <v>3110</v>
      </c>
      <c r="T490" t="s">
        <v>3110</v>
      </c>
      <c r="U490" t="s">
        <v>6</v>
      </c>
      <c r="V490" t="s">
        <v>50</v>
      </c>
      <c r="W490">
        <v>40000</v>
      </c>
      <c r="X490">
        <v>0</v>
      </c>
      <c r="Y490" t="s">
        <v>6</v>
      </c>
      <c r="Z490"/>
      <c r="AA490"/>
      <c r="AB490">
        <v>4.6710740774869919E-2</v>
      </c>
      <c r="AC490">
        <v>7.7696801163256168E-3</v>
      </c>
      <c r="AD490">
        <v>8.8512636721134186E-2</v>
      </c>
      <c r="AE490">
        <v>1</v>
      </c>
      <c r="AF490">
        <v>1</v>
      </c>
      <c r="AG490">
        <v>1</v>
      </c>
      <c r="AH490">
        <v>5</v>
      </c>
      <c r="AI490">
        <v>17</v>
      </c>
      <c r="AJ490">
        <v>17</v>
      </c>
      <c r="AK490">
        <v>0</v>
      </c>
      <c r="AL490">
        <v>0</v>
      </c>
      <c r="AM490">
        <v>0</v>
      </c>
      <c r="AN490">
        <v>0</v>
      </c>
      <c r="AO490">
        <v>0</v>
      </c>
      <c r="AP490"/>
      <c r="AQ490"/>
      <c r="AR490"/>
      <c r="AS490"/>
      <c r="AT490"/>
      <c r="AU490"/>
      <c r="AV490"/>
      <c r="AW490"/>
      <c r="AX490"/>
      <c r="AY490"/>
      <c r="AZ490"/>
      <c r="BA490"/>
      <c r="BB490"/>
      <c r="BC490"/>
      <c r="BD490"/>
      <c r="BE490"/>
      <c r="BF490"/>
      <c r="BG490"/>
      <c r="BH490" t="s">
        <v>5</v>
      </c>
      <c r="BI490"/>
      <c r="BJ490"/>
      <c r="BK490" t="s">
        <v>5</v>
      </c>
      <c r="BL490"/>
      <c r="BM490">
        <v>0</v>
      </c>
      <c r="BN490"/>
      <c r="BO490" t="s">
        <v>6</v>
      </c>
      <c r="BP490" t="s">
        <v>2774</v>
      </c>
      <c r="BQ490" t="s">
        <v>2774</v>
      </c>
      <c r="BR490" t="s">
        <v>2774</v>
      </c>
      <c r="BS490"/>
      <c r="BT490" t="s">
        <v>6</v>
      </c>
      <c r="BU490" t="s">
        <v>2774</v>
      </c>
      <c r="BV490" t="s">
        <v>2774</v>
      </c>
      <c r="BW490" t="s">
        <v>2774</v>
      </c>
      <c r="BX490"/>
      <c r="BY490" t="s">
        <v>6</v>
      </c>
      <c r="BZ490" t="s">
        <v>3026</v>
      </c>
      <c r="CA490" t="s">
        <v>2774</v>
      </c>
    </row>
    <row r="491" spans="1:79" ht="15" x14ac:dyDescent="0.25">
      <c r="A491">
        <v>296</v>
      </c>
      <c r="B491" t="s">
        <v>3116</v>
      </c>
      <c r="C491" t="s">
        <v>3117</v>
      </c>
      <c r="D491" t="s">
        <v>3118</v>
      </c>
      <c r="E491">
        <v>5</v>
      </c>
      <c r="F491" t="s">
        <v>3019</v>
      </c>
      <c r="G491" t="s">
        <v>81</v>
      </c>
      <c r="H491" t="s">
        <v>3119</v>
      </c>
      <c r="I491" t="s">
        <v>3120</v>
      </c>
      <c r="J491" t="s">
        <v>3121</v>
      </c>
      <c r="K491" t="s">
        <v>3122</v>
      </c>
      <c r="L491" t="s">
        <v>3123</v>
      </c>
      <c r="M491">
        <v>235.48802185058591</v>
      </c>
      <c r="N491" t="s">
        <v>6</v>
      </c>
      <c r="O491" t="s">
        <v>5</v>
      </c>
      <c r="P491" t="s">
        <v>5</v>
      </c>
      <c r="Q491" t="s">
        <v>5</v>
      </c>
      <c r="R491" t="s">
        <v>6</v>
      </c>
      <c r="S491" t="s">
        <v>3124</v>
      </c>
      <c r="T491" t="s">
        <v>3124</v>
      </c>
      <c r="U491" t="s">
        <v>6</v>
      </c>
      <c r="V491" t="s">
        <v>4</v>
      </c>
      <c r="W491">
        <v>50000</v>
      </c>
      <c r="X491">
        <v>0</v>
      </c>
      <c r="Y491" t="s">
        <v>6</v>
      </c>
      <c r="Z491"/>
      <c r="AA491"/>
      <c r="AB491">
        <v>73.971359252929688</v>
      </c>
      <c r="AC491">
        <v>11.692916870117189</v>
      </c>
      <c r="AD491">
        <v>31.773134231567379</v>
      </c>
      <c r="AE491">
        <v>116</v>
      </c>
      <c r="AF491">
        <v>39</v>
      </c>
      <c r="AG491">
        <v>57</v>
      </c>
      <c r="AH491">
        <v>51</v>
      </c>
      <c r="AI491">
        <v>140</v>
      </c>
      <c r="AJ491">
        <v>143</v>
      </c>
      <c r="AK491">
        <v>1</v>
      </c>
      <c r="AL491">
        <v>0</v>
      </c>
      <c r="AM491">
        <v>7</v>
      </c>
      <c r="AN491">
        <v>0</v>
      </c>
      <c r="AO491">
        <v>1525.707641601562</v>
      </c>
      <c r="AP491"/>
      <c r="AQ491"/>
      <c r="AR491"/>
      <c r="AS491"/>
      <c r="AT491"/>
      <c r="AU491"/>
      <c r="AV491"/>
      <c r="AW491"/>
      <c r="AX491"/>
      <c r="AY491"/>
      <c r="AZ491"/>
      <c r="BA491"/>
      <c r="BB491"/>
      <c r="BC491"/>
      <c r="BD491"/>
      <c r="BE491"/>
      <c r="BF491"/>
      <c r="BG491"/>
      <c r="BH491" t="s">
        <v>5</v>
      </c>
      <c r="BI491"/>
      <c r="BJ491"/>
      <c r="BK491" t="s">
        <v>5</v>
      </c>
      <c r="BL491"/>
      <c r="BM491">
        <v>0</v>
      </c>
      <c r="BN491"/>
      <c r="BO491" t="s">
        <v>5</v>
      </c>
      <c r="BP491" t="s">
        <v>2774</v>
      </c>
      <c r="BQ491" t="s">
        <v>2774</v>
      </c>
      <c r="BR491" t="s">
        <v>2774</v>
      </c>
      <c r="BS491"/>
      <c r="BT491" t="s">
        <v>6</v>
      </c>
      <c r="BU491" t="s">
        <v>2774</v>
      </c>
      <c r="BV491" t="s">
        <v>2774</v>
      </c>
      <c r="BW491" t="s">
        <v>2774</v>
      </c>
      <c r="BX491"/>
      <c r="BY491" t="s">
        <v>6</v>
      </c>
      <c r="BZ491" t="s">
        <v>3026</v>
      </c>
      <c r="CA491" t="s">
        <v>2774</v>
      </c>
    </row>
    <row r="492" spans="1:79" ht="15" x14ac:dyDescent="0.25">
      <c r="A492">
        <v>297</v>
      </c>
      <c r="B492" t="s">
        <v>3125</v>
      </c>
      <c r="C492" t="s">
        <v>3126</v>
      </c>
      <c r="D492" t="s">
        <v>3127</v>
      </c>
      <c r="E492">
        <v>5</v>
      </c>
      <c r="F492" t="s">
        <v>3019</v>
      </c>
      <c r="G492" t="s">
        <v>3030</v>
      </c>
      <c r="H492" t="s">
        <v>3128</v>
      </c>
      <c r="I492" t="s">
        <v>3129</v>
      </c>
      <c r="J492" t="s">
        <v>3130</v>
      </c>
      <c r="K492" t="s">
        <v>3131</v>
      </c>
      <c r="L492" t="s">
        <v>3132</v>
      </c>
      <c r="M492">
        <v>496.66119384765619</v>
      </c>
      <c r="N492" t="s">
        <v>6</v>
      </c>
      <c r="O492" t="s">
        <v>6</v>
      </c>
      <c r="P492" t="s">
        <v>5</v>
      </c>
      <c r="Q492" t="s">
        <v>5</v>
      </c>
      <c r="R492" t="s">
        <v>6</v>
      </c>
      <c r="S492" t="s">
        <v>3133</v>
      </c>
      <c r="T492" t="s">
        <v>3133</v>
      </c>
      <c r="U492" t="s">
        <v>6</v>
      </c>
      <c r="V492" t="s">
        <v>50</v>
      </c>
      <c r="W492">
        <v>60000</v>
      </c>
      <c r="X492">
        <v>0</v>
      </c>
      <c r="Y492" t="s">
        <v>6</v>
      </c>
      <c r="Z492"/>
      <c r="AA492"/>
      <c r="AB492">
        <v>254.2128601074219</v>
      </c>
      <c r="AC492">
        <v>35.054698944091797</v>
      </c>
      <c r="AD492">
        <v>105.627571105957</v>
      </c>
      <c r="AE492">
        <v>6491</v>
      </c>
      <c r="AF492">
        <v>4747</v>
      </c>
      <c r="AG492">
        <v>5238</v>
      </c>
      <c r="AH492">
        <v>12550</v>
      </c>
      <c r="AI492">
        <v>11980</v>
      </c>
      <c r="AJ492">
        <v>20772</v>
      </c>
      <c r="AK492">
        <v>30</v>
      </c>
      <c r="AL492">
        <v>16</v>
      </c>
      <c r="AM492">
        <v>215</v>
      </c>
      <c r="AN492">
        <v>16</v>
      </c>
      <c r="AO492">
        <v>20945.373046875</v>
      </c>
      <c r="AP492"/>
      <c r="AQ492"/>
      <c r="AR492"/>
      <c r="AS492"/>
      <c r="AT492"/>
      <c r="AU492"/>
      <c r="AV492"/>
      <c r="AW492"/>
      <c r="AX492"/>
      <c r="AY492"/>
      <c r="AZ492"/>
      <c r="BA492"/>
      <c r="BB492"/>
      <c r="BC492"/>
      <c r="BD492"/>
      <c r="BE492"/>
      <c r="BF492"/>
      <c r="BG492"/>
      <c r="BH492" t="s">
        <v>5</v>
      </c>
      <c r="BI492"/>
      <c r="BJ492"/>
      <c r="BK492" t="s">
        <v>5</v>
      </c>
      <c r="BL492"/>
      <c r="BM492">
        <v>0</v>
      </c>
      <c r="BN492"/>
      <c r="BO492" t="s">
        <v>5</v>
      </c>
      <c r="BP492" t="s">
        <v>2774</v>
      </c>
      <c r="BQ492" t="s">
        <v>2774</v>
      </c>
      <c r="BR492" t="s">
        <v>2774</v>
      </c>
      <c r="BS492"/>
      <c r="BT492" t="s">
        <v>6</v>
      </c>
      <c r="BU492" t="s">
        <v>2774</v>
      </c>
      <c r="BV492" t="s">
        <v>2774</v>
      </c>
      <c r="BW492" t="s">
        <v>2774</v>
      </c>
      <c r="BX492"/>
      <c r="BY492" t="s">
        <v>6</v>
      </c>
      <c r="BZ492" t="s">
        <v>3026</v>
      </c>
      <c r="CA492" t="s">
        <v>2774</v>
      </c>
    </row>
    <row r="493" spans="1:79" ht="15" x14ac:dyDescent="0.25">
      <c r="A493">
        <v>298</v>
      </c>
      <c r="B493" t="s">
        <v>3134</v>
      </c>
      <c r="C493" t="s">
        <v>3135</v>
      </c>
      <c r="D493" t="s">
        <v>3136</v>
      </c>
      <c r="E493">
        <v>5</v>
      </c>
      <c r="F493" t="s">
        <v>3019</v>
      </c>
      <c r="G493" t="s">
        <v>3030</v>
      </c>
      <c r="H493" t="s">
        <v>3128</v>
      </c>
      <c r="I493" t="s">
        <v>3129</v>
      </c>
      <c r="J493" t="s">
        <v>3130</v>
      </c>
      <c r="K493" t="s">
        <v>3131</v>
      </c>
      <c r="L493" t="s">
        <v>3123</v>
      </c>
      <c r="M493">
        <v>496.66119384765619</v>
      </c>
      <c r="N493" t="s">
        <v>6</v>
      </c>
      <c r="O493" t="s">
        <v>6</v>
      </c>
      <c r="P493" t="s">
        <v>5</v>
      </c>
      <c r="Q493" t="s">
        <v>5</v>
      </c>
      <c r="R493" t="s">
        <v>6</v>
      </c>
      <c r="S493" t="s">
        <v>3133</v>
      </c>
      <c r="T493" t="s">
        <v>3137</v>
      </c>
      <c r="U493" t="s">
        <v>6</v>
      </c>
      <c r="V493" t="s">
        <v>50</v>
      </c>
      <c r="W493">
        <v>20000</v>
      </c>
      <c r="X493">
        <v>0</v>
      </c>
      <c r="Y493" t="s">
        <v>6</v>
      </c>
      <c r="Z493"/>
      <c r="AA493"/>
      <c r="AB493">
        <v>254.2128601074219</v>
      </c>
      <c r="AC493">
        <v>35.054698944091797</v>
      </c>
      <c r="AD493">
        <v>105.627571105957</v>
      </c>
      <c r="AE493">
        <v>6491</v>
      </c>
      <c r="AF493">
        <v>4747</v>
      </c>
      <c r="AG493">
        <v>5238</v>
      </c>
      <c r="AH493">
        <v>12550</v>
      </c>
      <c r="AI493">
        <v>11980</v>
      </c>
      <c r="AJ493">
        <v>20772</v>
      </c>
      <c r="AK493">
        <v>30</v>
      </c>
      <c r="AL493">
        <v>16</v>
      </c>
      <c r="AM493">
        <v>215</v>
      </c>
      <c r="AN493">
        <v>16</v>
      </c>
      <c r="AO493">
        <v>20945.373046875</v>
      </c>
      <c r="AP493"/>
      <c r="AQ493"/>
      <c r="AR493"/>
      <c r="AS493"/>
      <c r="AT493"/>
      <c r="AU493"/>
      <c r="AV493"/>
      <c r="AW493"/>
      <c r="AX493"/>
      <c r="AY493"/>
      <c r="AZ493"/>
      <c r="BA493"/>
      <c r="BB493"/>
      <c r="BC493"/>
      <c r="BD493"/>
      <c r="BE493"/>
      <c r="BF493"/>
      <c r="BG493"/>
      <c r="BH493" t="s">
        <v>5</v>
      </c>
      <c r="BI493"/>
      <c r="BJ493"/>
      <c r="BK493" t="s">
        <v>5</v>
      </c>
      <c r="BL493"/>
      <c r="BM493">
        <v>0</v>
      </c>
      <c r="BN493"/>
      <c r="BO493" t="s">
        <v>6</v>
      </c>
      <c r="BP493" t="s">
        <v>2774</v>
      </c>
      <c r="BQ493" t="s">
        <v>2774</v>
      </c>
      <c r="BR493" t="s">
        <v>2774</v>
      </c>
      <c r="BS493"/>
      <c r="BT493" t="s">
        <v>6</v>
      </c>
      <c r="BU493" t="s">
        <v>2774</v>
      </c>
      <c r="BV493" t="s">
        <v>2774</v>
      </c>
      <c r="BW493" t="s">
        <v>2774</v>
      </c>
      <c r="BX493"/>
      <c r="BY493" t="s">
        <v>6</v>
      </c>
      <c r="BZ493" t="s">
        <v>3026</v>
      </c>
      <c r="CA493" t="s">
        <v>2774</v>
      </c>
    </row>
    <row r="494" spans="1:79" ht="15" x14ac:dyDescent="0.25">
      <c r="A494">
        <v>299</v>
      </c>
      <c r="B494" t="s">
        <v>3138</v>
      </c>
      <c r="C494" t="s">
        <v>3139</v>
      </c>
      <c r="D494" t="s">
        <v>3140</v>
      </c>
      <c r="E494">
        <v>5</v>
      </c>
      <c r="F494" t="s">
        <v>3019</v>
      </c>
      <c r="G494" t="s">
        <v>3040</v>
      </c>
      <c r="H494" t="s">
        <v>2981</v>
      </c>
      <c r="I494" t="s">
        <v>3141</v>
      </c>
      <c r="J494" t="s">
        <v>3142</v>
      </c>
      <c r="K494" t="s">
        <v>3143</v>
      </c>
      <c r="L494" t="s">
        <v>3044</v>
      </c>
      <c r="M494">
        <v>1.6366510391235349</v>
      </c>
      <c r="N494" t="s">
        <v>6</v>
      </c>
      <c r="O494" t="s">
        <v>5</v>
      </c>
      <c r="P494" t="s">
        <v>6</v>
      </c>
      <c r="Q494" t="s">
        <v>5</v>
      </c>
      <c r="R494" t="s">
        <v>5</v>
      </c>
      <c r="S494" t="s">
        <v>3144</v>
      </c>
      <c r="T494" t="s">
        <v>3144</v>
      </c>
      <c r="U494" t="s">
        <v>6</v>
      </c>
      <c r="V494" t="s">
        <v>50</v>
      </c>
      <c r="W494">
        <v>5000</v>
      </c>
      <c r="X494">
        <v>0</v>
      </c>
      <c r="Y494" t="s">
        <v>6</v>
      </c>
      <c r="Z494"/>
      <c r="AA494"/>
      <c r="AB494">
        <v>0.1466505974531174</v>
      </c>
      <c r="AC494">
        <v>7.8530795872211456E-3</v>
      </c>
      <c r="AD494">
        <v>8.1688776612281799E-2</v>
      </c>
      <c r="AE494">
        <v>0</v>
      </c>
      <c r="AF494">
        <v>0</v>
      </c>
      <c r="AG494">
        <v>0</v>
      </c>
      <c r="AH494">
        <v>0</v>
      </c>
      <c r="AI494">
        <v>0</v>
      </c>
      <c r="AJ494">
        <v>0</v>
      </c>
      <c r="AK494">
        <v>0</v>
      </c>
      <c r="AL494">
        <v>0</v>
      </c>
      <c r="AM494">
        <v>0</v>
      </c>
      <c r="AN494">
        <v>0</v>
      </c>
      <c r="AO494">
        <v>0</v>
      </c>
      <c r="AP494"/>
      <c r="AQ494"/>
      <c r="AR494"/>
      <c r="AS494"/>
      <c r="AT494"/>
      <c r="AU494"/>
      <c r="AV494"/>
      <c r="AW494"/>
      <c r="AX494"/>
      <c r="AY494"/>
      <c r="AZ494"/>
      <c r="BA494"/>
      <c r="BB494"/>
      <c r="BC494"/>
      <c r="BD494"/>
      <c r="BE494"/>
      <c r="BF494"/>
      <c r="BG494"/>
      <c r="BH494" t="s">
        <v>5</v>
      </c>
      <c r="BI494"/>
      <c r="BJ494"/>
      <c r="BK494" t="s">
        <v>5</v>
      </c>
      <c r="BL494"/>
      <c r="BM494">
        <v>0</v>
      </c>
      <c r="BN494"/>
      <c r="BO494" t="s">
        <v>6</v>
      </c>
      <c r="BP494" t="s">
        <v>2774</v>
      </c>
      <c r="BQ494" t="s">
        <v>2774</v>
      </c>
      <c r="BR494" t="s">
        <v>2774</v>
      </c>
      <c r="BS494"/>
      <c r="BT494" t="s">
        <v>6</v>
      </c>
      <c r="BU494" t="s">
        <v>2774</v>
      </c>
      <c r="BV494" t="s">
        <v>2774</v>
      </c>
      <c r="BW494" t="s">
        <v>2774</v>
      </c>
      <c r="BX494"/>
      <c r="BY494" t="s">
        <v>6</v>
      </c>
      <c r="BZ494" t="s">
        <v>3026</v>
      </c>
      <c r="CA494" t="s">
        <v>2774</v>
      </c>
    </row>
    <row r="495" spans="1:79" ht="15" x14ac:dyDescent="0.25">
      <c r="A495">
        <v>300</v>
      </c>
      <c r="B495" t="s">
        <v>3145</v>
      </c>
      <c r="C495" t="s">
        <v>3146</v>
      </c>
      <c r="D495" t="s">
        <v>3147</v>
      </c>
      <c r="E495">
        <v>5</v>
      </c>
      <c r="F495" t="s">
        <v>3019</v>
      </c>
      <c r="G495" t="s">
        <v>3148</v>
      </c>
      <c r="H495" t="s">
        <v>3086</v>
      </c>
      <c r="I495" t="s">
        <v>3087</v>
      </c>
      <c r="J495" t="s">
        <v>3088</v>
      </c>
      <c r="K495" t="s">
        <v>3089</v>
      </c>
      <c r="L495" t="s">
        <v>3044</v>
      </c>
      <c r="M495">
        <v>27.54345703125</v>
      </c>
      <c r="N495" t="s">
        <v>6</v>
      </c>
      <c r="O495" t="s">
        <v>5</v>
      </c>
      <c r="P495" t="s">
        <v>6</v>
      </c>
      <c r="Q495" t="s">
        <v>5</v>
      </c>
      <c r="R495" t="s">
        <v>5</v>
      </c>
      <c r="S495" t="s">
        <v>3091</v>
      </c>
      <c r="T495" t="s">
        <v>3091</v>
      </c>
      <c r="U495" t="s">
        <v>6</v>
      </c>
      <c r="V495" t="s">
        <v>50</v>
      </c>
      <c r="W495">
        <v>30000</v>
      </c>
      <c r="X495">
        <v>0</v>
      </c>
      <c r="Y495" t="s">
        <v>6</v>
      </c>
      <c r="Z495"/>
      <c r="AA495"/>
      <c r="AB495">
        <v>3.4080324172973628</v>
      </c>
      <c r="AC495">
        <v>0.26862069964408869</v>
      </c>
      <c r="AD495">
        <v>1.278700113296509</v>
      </c>
      <c r="AE495">
        <v>446</v>
      </c>
      <c r="AF495">
        <v>72</v>
      </c>
      <c r="AG495">
        <v>185</v>
      </c>
      <c r="AH495">
        <v>3965</v>
      </c>
      <c r="AI495">
        <v>2012</v>
      </c>
      <c r="AJ495">
        <v>5331</v>
      </c>
      <c r="AK495">
        <v>1</v>
      </c>
      <c r="AL495">
        <v>0</v>
      </c>
      <c r="AM495">
        <v>14</v>
      </c>
      <c r="AN495">
        <v>0</v>
      </c>
      <c r="AO495">
        <v>4.4304699897766113</v>
      </c>
      <c r="AP495"/>
      <c r="AQ495"/>
      <c r="AR495"/>
      <c r="AS495"/>
      <c r="AT495"/>
      <c r="AU495"/>
      <c r="AV495"/>
      <c r="AW495"/>
      <c r="AX495"/>
      <c r="AY495"/>
      <c r="AZ495"/>
      <c r="BA495"/>
      <c r="BB495"/>
      <c r="BC495"/>
      <c r="BD495"/>
      <c r="BE495"/>
      <c r="BF495"/>
      <c r="BG495"/>
      <c r="BH495" t="s">
        <v>5</v>
      </c>
      <c r="BI495"/>
      <c r="BJ495"/>
      <c r="BK495" t="s">
        <v>5</v>
      </c>
      <c r="BL495"/>
      <c r="BM495">
        <v>0</v>
      </c>
      <c r="BN495"/>
      <c r="BO495" t="s">
        <v>6</v>
      </c>
      <c r="BP495" t="s">
        <v>2774</v>
      </c>
      <c r="BQ495" t="s">
        <v>2774</v>
      </c>
      <c r="BR495" t="s">
        <v>2774</v>
      </c>
      <c r="BS495"/>
      <c r="BT495" t="s">
        <v>6</v>
      </c>
      <c r="BU495" t="s">
        <v>2774</v>
      </c>
      <c r="BV495" t="s">
        <v>2774</v>
      </c>
      <c r="BW495" t="s">
        <v>2774</v>
      </c>
      <c r="BX495"/>
      <c r="BY495" t="s">
        <v>6</v>
      </c>
      <c r="BZ495" t="s">
        <v>3026</v>
      </c>
      <c r="CA495" t="s">
        <v>2774</v>
      </c>
    </row>
    <row r="496" spans="1:79" ht="15" x14ac:dyDescent="0.25">
      <c r="A496">
        <v>301</v>
      </c>
      <c r="B496" t="s">
        <v>3149</v>
      </c>
      <c r="C496" t="s">
        <v>3150</v>
      </c>
      <c r="D496" t="s">
        <v>3151</v>
      </c>
      <c r="E496">
        <v>5</v>
      </c>
      <c r="F496" t="s">
        <v>3019</v>
      </c>
      <c r="G496" t="s">
        <v>3085</v>
      </c>
      <c r="H496" t="s">
        <v>3086</v>
      </c>
      <c r="I496" t="s">
        <v>3087</v>
      </c>
      <c r="J496" t="s">
        <v>3088</v>
      </c>
      <c r="K496" t="s">
        <v>3089</v>
      </c>
      <c r="L496" t="s">
        <v>3132</v>
      </c>
      <c r="M496">
        <v>27.54345703125</v>
      </c>
      <c r="N496" t="s">
        <v>6</v>
      </c>
      <c r="O496" t="s">
        <v>5</v>
      </c>
      <c r="P496" t="s">
        <v>6</v>
      </c>
      <c r="Q496" t="s">
        <v>5</v>
      </c>
      <c r="R496" t="s">
        <v>5</v>
      </c>
      <c r="S496" t="s">
        <v>3091</v>
      </c>
      <c r="T496" t="s">
        <v>3091</v>
      </c>
      <c r="U496" t="s">
        <v>5</v>
      </c>
      <c r="V496" t="s">
        <v>13</v>
      </c>
      <c r="W496">
        <v>20000</v>
      </c>
      <c r="X496">
        <v>0</v>
      </c>
      <c r="Y496" t="s">
        <v>6</v>
      </c>
      <c r="Z496"/>
      <c r="AA496"/>
      <c r="AB496">
        <v>3.4080324172973628</v>
      </c>
      <c r="AC496">
        <v>0.26862069964408869</v>
      </c>
      <c r="AD496">
        <v>1.278700113296509</v>
      </c>
      <c r="AE496">
        <v>446</v>
      </c>
      <c r="AF496">
        <v>72</v>
      </c>
      <c r="AG496">
        <v>185</v>
      </c>
      <c r="AH496">
        <v>3965</v>
      </c>
      <c r="AI496">
        <v>2012</v>
      </c>
      <c r="AJ496">
        <v>5331</v>
      </c>
      <c r="AK496">
        <v>1</v>
      </c>
      <c r="AL496">
        <v>0</v>
      </c>
      <c r="AM496">
        <v>14</v>
      </c>
      <c r="AN496">
        <v>0</v>
      </c>
      <c r="AO496">
        <v>4.4304699897766113</v>
      </c>
      <c r="AP496"/>
      <c r="AQ496"/>
      <c r="AR496"/>
      <c r="AS496"/>
      <c r="AT496"/>
      <c r="AU496"/>
      <c r="AV496"/>
      <c r="AW496"/>
      <c r="AX496"/>
      <c r="AY496"/>
      <c r="AZ496"/>
      <c r="BA496"/>
      <c r="BB496"/>
      <c r="BC496"/>
      <c r="BD496"/>
      <c r="BE496"/>
      <c r="BF496"/>
      <c r="BG496"/>
      <c r="BH496" t="s">
        <v>5</v>
      </c>
      <c r="BI496"/>
      <c r="BJ496"/>
      <c r="BK496" t="s">
        <v>5</v>
      </c>
      <c r="BL496"/>
      <c r="BM496">
        <v>0</v>
      </c>
      <c r="BN496"/>
      <c r="BO496" t="s">
        <v>6</v>
      </c>
      <c r="BP496" t="s">
        <v>2774</v>
      </c>
      <c r="BQ496" t="s">
        <v>2774</v>
      </c>
      <c r="BR496" t="s">
        <v>2774</v>
      </c>
      <c r="BS496"/>
      <c r="BT496" t="s">
        <v>6</v>
      </c>
      <c r="BU496" t="s">
        <v>2774</v>
      </c>
      <c r="BV496" t="s">
        <v>2774</v>
      </c>
      <c r="BW496" t="s">
        <v>2774</v>
      </c>
      <c r="BX496"/>
      <c r="BY496" t="s">
        <v>6</v>
      </c>
      <c r="BZ496" t="s">
        <v>3026</v>
      </c>
      <c r="CA496" t="s">
        <v>2774</v>
      </c>
    </row>
    <row r="497" spans="1:79" ht="15" x14ac:dyDescent="0.25">
      <c r="A497">
        <v>302</v>
      </c>
      <c r="B497" t="s">
        <v>3152</v>
      </c>
      <c r="C497" t="s">
        <v>3153</v>
      </c>
      <c r="D497" t="s">
        <v>3154</v>
      </c>
      <c r="E497">
        <v>5</v>
      </c>
      <c r="F497" t="s">
        <v>3019</v>
      </c>
      <c r="G497" t="s">
        <v>2894</v>
      </c>
      <c r="H497" t="s">
        <v>2981</v>
      </c>
      <c r="I497" t="s">
        <v>3155</v>
      </c>
      <c r="J497" t="s">
        <v>3156</v>
      </c>
      <c r="K497" t="s">
        <v>3157</v>
      </c>
      <c r="L497" t="s">
        <v>3158</v>
      </c>
      <c r="M497">
        <v>3.944330215454102</v>
      </c>
      <c r="N497" t="s">
        <v>6</v>
      </c>
      <c r="O497" t="s">
        <v>5</v>
      </c>
      <c r="P497" t="s">
        <v>6</v>
      </c>
      <c r="Q497" t="s">
        <v>5</v>
      </c>
      <c r="R497" t="s">
        <v>5</v>
      </c>
      <c r="S497" t="s">
        <v>3159</v>
      </c>
      <c r="T497" t="s">
        <v>3159</v>
      </c>
      <c r="U497" t="s">
        <v>6</v>
      </c>
      <c r="V497" t="s">
        <v>50</v>
      </c>
      <c r="W497">
        <v>60000</v>
      </c>
      <c r="X497">
        <v>0</v>
      </c>
      <c r="Y497" t="s">
        <v>6</v>
      </c>
      <c r="Z497"/>
      <c r="AA497"/>
      <c r="AB497">
        <v>0.30004796385765081</v>
      </c>
      <c r="AC497">
        <v>2.4843620136380199E-2</v>
      </c>
      <c r="AD497">
        <v>0.19001464545726779</v>
      </c>
      <c r="AE497">
        <v>17</v>
      </c>
      <c r="AF497">
        <v>4</v>
      </c>
      <c r="AG497">
        <v>6</v>
      </c>
      <c r="AH497">
        <v>67</v>
      </c>
      <c r="AI497">
        <v>3</v>
      </c>
      <c r="AJ497">
        <v>69</v>
      </c>
      <c r="AK497">
        <v>0</v>
      </c>
      <c r="AL497">
        <v>0</v>
      </c>
      <c r="AM497">
        <v>0</v>
      </c>
      <c r="AN497">
        <v>0</v>
      </c>
      <c r="AO497">
        <v>1.101364731788635</v>
      </c>
      <c r="AP497"/>
      <c r="AQ497"/>
      <c r="AR497"/>
      <c r="AS497"/>
      <c r="AT497"/>
      <c r="AU497"/>
      <c r="AV497"/>
      <c r="AW497"/>
      <c r="AX497"/>
      <c r="AY497"/>
      <c r="AZ497"/>
      <c r="BA497"/>
      <c r="BB497"/>
      <c r="BC497"/>
      <c r="BD497"/>
      <c r="BE497"/>
      <c r="BF497"/>
      <c r="BG497"/>
      <c r="BH497" t="s">
        <v>5</v>
      </c>
      <c r="BI497"/>
      <c r="BJ497"/>
      <c r="BK497" t="s">
        <v>5</v>
      </c>
      <c r="BL497"/>
      <c r="BM497">
        <v>0</v>
      </c>
      <c r="BN497"/>
      <c r="BO497" t="s">
        <v>5</v>
      </c>
      <c r="BP497" t="s">
        <v>2774</v>
      </c>
      <c r="BQ497" t="s">
        <v>2774</v>
      </c>
      <c r="BR497" t="s">
        <v>2774</v>
      </c>
      <c r="BS497"/>
      <c r="BT497" t="s">
        <v>6</v>
      </c>
      <c r="BU497" t="s">
        <v>2774</v>
      </c>
      <c r="BV497" t="s">
        <v>2774</v>
      </c>
      <c r="BW497" t="s">
        <v>2774</v>
      </c>
      <c r="BX497"/>
      <c r="BY497" t="s">
        <v>6</v>
      </c>
      <c r="BZ497" t="s">
        <v>3026</v>
      </c>
      <c r="CA497" t="s">
        <v>2774</v>
      </c>
    </row>
    <row r="498" spans="1:79" ht="15" x14ac:dyDescent="0.25">
      <c r="A498">
        <v>303</v>
      </c>
      <c r="B498" t="s">
        <v>3160</v>
      </c>
      <c r="C498" t="s">
        <v>3161</v>
      </c>
      <c r="D498" t="s">
        <v>3162</v>
      </c>
      <c r="E498">
        <v>5</v>
      </c>
      <c r="F498" t="s">
        <v>3019</v>
      </c>
      <c r="G498" t="s">
        <v>2894</v>
      </c>
      <c r="H498" t="s">
        <v>2981</v>
      </c>
      <c r="I498" t="s">
        <v>3155</v>
      </c>
      <c r="J498" t="s">
        <v>3156</v>
      </c>
      <c r="K498" t="s">
        <v>3157</v>
      </c>
      <c r="L498" t="s">
        <v>3163</v>
      </c>
      <c r="M498">
        <v>3.944330215454102</v>
      </c>
      <c r="N498" t="s">
        <v>6</v>
      </c>
      <c r="O498" t="s">
        <v>5</v>
      </c>
      <c r="P498" t="s">
        <v>6</v>
      </c>
      <c r="Q498" t="s">
        <v>5</v>
      </c>
      <c r="R498" t="s">
        <v>5</v>
      </c>
      <c r="S498" t="s">
        <v>3159</v>
      </c>
      <c r="T498" t="s">
        <v>3159</v>
      </c>
      <c r="U498" t="s">
        <v>6</v>
      </c>
      <c r="V498" t="s">
        <v>50</v>
      </c>
      <c r="W498">
        <v>30000</v>
      </c>
      <c r="X498">
        <v>0</v>
      </c>
      <c r="Y498" t="s">
        <v>6</v>
      </c>
      <c r="Z498"/>
      <c r="AA498"/>
      <c r="AB498">
        <v>0.30004796385765081</v>
      </c>
      <c r="AC498">
        <v>2.4843620136380199E-2</v>
      </c>
      <c r="AD498">
        <v>0.19001464545726779</v>
      </c>
      <c r="AE498">
        <v>17</v>
      </c>
      <c r="AF498">
        <v>4</v>
      </c>
      <c r="AG498">
        <v>6</v>
      </c>
      <c r="AH498">
        <v>67</v>
      </c>
      <c r="AI498">
        <v>3</v>
      </c>
      <c r="AJ498">
        <v>69</v>
      </c>
      <c r="AK498">
        <v>0</v>
      </c>
      <c r="AL498">
        <v>0</v>
      </c>
      <c r="AM498">
        <v>0</v>
      </c>
      <c r="AN498">
        <v>0</v>
      </c>
      <c r="AO498">
        <v>1.101364731788635</v>
      </c>
      <c r="AP498"/>
      <c r="AQ498"/>
      <c r="AR498"/>
      <c r="AS498"/>
      <c r="AT498"/>
      <c r="AU498"/>
      <c r="AV498"/>
      <c r="AW498"/>
      <c r="AX498"/>
      <c r="AY498"/>
      <c r="AZ498"/>
      <c r="BA498"/>
      <c r="BB498"/>
      <c r="BC498"/>
      <c r="BD498"/>
      <c r="BE498"/>
      <c r="BF498"/>
      <c r="BG498"/>
      <c r="BH498" t="s">
        <v>5</v>
      </c>
      <c r="BI498"/>
      <c r="BJ498"/>
      <c r="BK498" t="s">
        <v>5</v>
      </c>
      <c r="BL498"/>
      <c r="BM498">
        <v>100</v>
      </c>
      <c r="BN498"/>
      <c r="BO498" t="s">
        <v>6</v>
      </c>
      <c r="BP498" t="s">
        <v>2774</v>
      </c>
      <c r="BQ498" t="s">
        <v>2774</v>
      </c>
      <c r="BR498" t="s">
        <v>2774</v>
      </c>
      <c r="BS498"/>
      <c r="BT498" t="s">
        <v>6</v>
      </c>
      <c r="BU498" t="s">
        <v>2774</v>
      </c>
      <c r="BV498" t="s">
        <v>2774</v>
      </c>
      <c r="BW498" t="s">
        <v>2774</v>
      </c>
      <c r="BX498"/>
      <c r="BY498" t="s">
        <v>6</v>
      </c>
      <c r="BZ498" t="s">
        <v>3026</v>
      </c>
      <c r="CA498" t="s">
        <v>2774</v>
      </c>
    </row>
    <row r="499" spans="1:79" ht="15" x14ac:dyDescent="0.25">
      <c r="A499">
        <v>304</v>
      </c>
      <c r="B499" t="s">
        <v>3164</v>
      </c>
      <c r="C499" t="s">
        <v>3165</v>
      </c>
      <c r="D499" t="s">
        <v>3166</v>
      </c>
      <c r="E499">
        <v>5</v>
      </c>
      <c r="F499" t="s">
        <v>3019</v>
      </c>
      <c r="G499" t="s">
        <v>3167</v>
      </c>
      <c r="H499" t="s">
        <v>3168</v>
      </c>
      <c r="I499" t="s">
        <v>3169</v>
      </c>
      <c r="J499" t="s">
        <v>3170</v>
      </c>
      <c r="K499" t="s">
        <v>3171</v>
      </c>
      <c r="L499" t="s">
        <v>3132</v>
      </c>
      <c r="M499">
        <v>434.46490478515619</v>
      </c>
      <c r="N499" t="s">
        <v>6</v>
      </c>
      <c r="O499" t="s">
        <v>6</v>
      </c>
      <c r="P499" t="s">
        <v>5</v>
      </c>
      <c r="Q499" t="s">
        <v>5</v>
      </c>
      <c r="R499" t="s">
        <v>6</v>
      </c>
      <c r="S499" t="s">
        <v>3172</v>
      </c>
      <c r="T499" t="s">
        <v>3172</v>
      </c>
      <c r="U499" t="s">
        <v>5</v>
      </c>
      <c r="V499" t="s">
        <v>13</v>
      </c>
      <c r="W499">
        <v>50000</v>
      </c>
      <c r="X499">
        <v>0</v>
      </c>
      <c r="Y499" t="s">
        <v>6</v>
      </c>
      <c r="Z499"/>
      <c r="AA499"/>
      <c r="AB499">
        <v>264.63662719726563</v>
      </c>
      <c r="AC499">
        <v>106.7567901611328</v>
      </c>
      <c r="AD499">
        <v>12.27080821990967</v>
      </c>
      <c r="AE499">
        <v>1175</v>
      </c>
      <c r="AF499">
        <v>911</v>
      </c>
      <c r="AG499">
        <v>459</v>
      </c>
      <c r="AH499">
        <v>617</v>
      </c>
      <c r="AI499">
        <v>1128</v>
      </c>
      <c r="AJ499">
        <v>1431</v>
      </c>
      <c r="AK499">
        <v>0</v>
      </c>
      <c r="AL499">
        <v>0</v>
      </c>
      <c r="AM499">
        <v>162</v>
      </c>
      <c r="AN499">
        <v>0</v>
      </c>
      <c r="AO499">
        <v>36932.59375</v>
      </c>
      <c r="AP499"/>
      <c r="AQ499"/>
      <c r="AR499"/>
      <c r="AS499"/>
      <c r="AT499"/>
      <c r="AU499"/>
      <c r="AV499"/>
      <c r="AW499"/>
      <c r="AX499"/>
      <c r="AY499"/>
      <c r="AZ499"/>
      <c r="BA499"/>
      <c r="BB499"/>
      <c r="BC499"/>
      <c r="BD499"/>
      <c r="BE499"/>
      <c r="BF499"/>
      <c r="BG499"/>
      <c r="BH499" t="s">
        <v>5</v>
      </c>
      <c r="BI499"/>
      <c r="BJ499"/>
      <c r="BK499" t="s">
        <v>5</v>
      </c>
      <c r="BL499"/>
      <c r="BM499">
        <v>0</v>
      </c>
      <c r="BN499"/>
      <c r="BO499" t="s">
        <v>6</v>
      </c>
      <c r="BP499" t="s">
        <v>2774</v>
      </c>
      <c r="BQ499" t="s">
        <v>2774</v>
      </c>
      <c r="BR499" t="s">
        <v>2774</v>
      </c>
      <c r="BS499"/>
      <c r="BT499" t="s">
        <v>6</v>
      </c>
      <c r="BU499" t="s">
        <v>2774</v>
      </c>
      <c r="BV499" t="s">
        <v>2774</v>
      </c>
      <c r="BW499" t="s">
        <v>2774</v>
      </c>
      <c r="BX499"/>
      <c r="BY499" t="s">
        <v>6</v>
      </c>
      <c r="BZ499" t="s">
        <v>3026</v>
      </c>
      <c r="CA499" t="s">
        <v>2774</v>
      </c>
    </row>
    <row r="500" spans="1:79" ht="15" x14ac:dyDescent="0.25">
      <c r="A500">
        <v>307</v>
      </c>
      <c r="B500" t="s">
        <v>3183</v>
      </c>
      <c r="C500" t="s">
        <v>3184</v>
      </c>
      <c r="D500" t="s">
        <v>3185</v>
      </c>
      <c r="E500">
        <v>5</v>
      </c>
      <c r="F500" t="s">
        <v>3019</v>
      </c>
      <c r="G500" t="s">
        <v>3186</v>
      </c>
      <c r="H500" t="s">
        <v>3187</v>
      </c>
      <c r="I500" t="s">
        <v>3188</v>
      </c>
      <c r="J500"/>
      <c r="K500" t="s">
        <v>3189</v>
      </c>
      <c r="L500" t="s">
        <v>3132</v>
      </c>
      <c r="M500">
        <v>535.169921875</v>
      </c>
      <c r="N500" t="s">
        <v>6</v>
      </c>
      <c r="O500" t="s">
        <v>5</v>
      </c>
      <c r="P500" t="s">
        <v>5</v>
      </c>
      <c r="Q500" t="s">
        <v>5</v>
      </c>
      <c r="R500" t="s">
        <v>6</v>
      </c>
      <c r="S500" t="s">
        <v>3190</v>
      </c>
      <c r="T500" t="s">
        <v>3190</v>
      </c>
      <c r="U500" t="s">
        <v>5</v>
      </c>
      <c r="V500" t="s">
        <v>13</v>
      </c>
      <c r="W500">
        <v>50000</v>
      </c>
      <c r="X500">
        <v>0</v>
      </c>
      <c r="Y500" t="s">
        <v>6</v>
      </c>
      <c r="Z500"/>
      <c r="AA500"/>
      <c r="AB500">
        <v>100.67148590087891</v>
      </c>
      <c r="AC500">
        <v>5.3430233001708984</v>
      </c>
      <c r="AD500">
        <v>1.483112692832947</v>
      </c>
      <c r="AE500">
        <v>84</v>
      </c>
      <c r="AF500">
        <v>32</v>
      </c>
      <c r="AG500">
        <v>45</v>
      </c>
      <c r="AH500">
        <v>321</v>
      </c>
      <c r="AI500">
        <v>124</v>
      </c>
      <c r="AJ500">
        <v>368</v>
      </c>
      <c r="AK500">
        <v>0</v>
      </c>
      <c r="AL500">
        <v>8</v>
      </c>
      <c r="AM500">
        <v>17</v>
      </c>
      <c r="AN500">
        <v>8</v>
      </c>
      <c r="AO500">
        <v>62.190280914306641</v>
      </c>
      <c r="AP500"/>
      <c r="AQ500"/>
      <c r="AR500"/>
      <c r="AS500"/>
      <c r="AT500"/>
      <c r="AU500"/>
      <c r="AV500"/>
      <c r="AW500"/>
      <c r="AX500"/>
      <c r="AY500"/>
      <c r="AZ500"/>
      <c r="BA500"/>
      <c r="BB500"/>
      <c r="BC500"/>
      <c r="BD500"/>
      <c r="BE500"/>
      <c r="BF500"/>
      <c r="BG500"/>
      <c r="BH500" t="s">
        <v>5</v>
      </c>
      <c r="BI500"/>
      <c r="BJ500"/>
      <c r="BK500" t="s">
        <v>5</v>
      </c>
      <c r="BL500"/>
      <c r="BM500">
        <v>0</v>
      </c>
      <c r="BN500"/>
      <c r="BO500" t="s">
        <v>6</v>
      </c>
      <c r="BP500" t="s">
        <v>2774</v>
      </c>
      <c r="BQ500" t="s">
        <v>2774</v>
      </c>
      <c r="BR500" t="s">
        <v>2774</v>
      </c>
      <c r="BS500"/>
      <c r="BT500" t="s">
        <v>6</v>
      </c>
      <c r="BU500" t="s">
        <v>2774</v>
      </c>
      <c r="BV500" t="s">
        <v>2774</v>
      </c>
      <c r="BW500" t="s">
        <v>2774</v>
      </c>
      <c r="BX500"/>
      <c r="BY500" t="s">
        <v>6</v>
      </c>
      <c r="BZ500" t="s">
        <v>3026</v>
      </c>
      <c r="CA500" t="s">
        <v>2774</v>
      </c>
    </row>
    <row r="501" spans="1:79" ht="15" x14ac:dyDescent="0.25">
      <c r="A501">
        <v>308</v>
      </c>
      <c r="B501" t="s">
        <v>3191</v>
      </c>
      <c r="C501" t="s">
        <v>3192</v>
      </c>
      <c r="D501" t="s">
        <v>3193</v>
      </c>
      <c r="E501">
        <v>5</v>
      </c>
      <c r="F501" t="s">
        <v>3019</v>
      </c>
      <c r="G501" t="s">
        <v>1896</v>
      </c>
      <c r="H501" t="s">
        <v>3050</v>
      </c>
      <c r="I501" t="s">
        <v>3194</v>
      </c>
      <c r="J501" t="s">
        <v>3195</v>
      </c>
      <c r="K501" t="s">
        <v>3196</v>
      </c>
      <c r="L501" t="s">
        <v>3132</v>
      </c>
      <c r="M501">
        <v>341.74038696289063</v>
      </c>
      <c r="N501" t="s">
        <v>6</v>
      </c>
      <c r="O501" t="s">
        <v>5</v>
      </c>
      <c r="P501" t="s">
        <v>6</v>
      </c>
      <c r="Q501" t="s">
        <v>5</v>
      </c>
      <c r="R501" t="s">
        <v>5</v>
      </c>
      <c r="S501" t="s">
        <v>3197</v>
      </c>
      <c r="T501" t="s">
        <v>3197</v>
      </c>
      <c r="U501" t="s">
        <v>5</v>
      </c>
      <c r="V501" t="s">
        <v>13</v>
      </c>
      <c r="W501">
        <v>10200</v>
      </c>
      <c r="X501">
        <v>0</v>
      </c>
      <c r="Y501" t="s">
        <v>6</v>
      </c>
      <c r="Z501"/>
      <c r="AA501"/>
      <c r="AB501">
        <v>73.890914916992188</v>
      </c>
      <c r="AC501">
        <v>5.1078891754150391</v>
      </c>
      <c r="AD501">
        <v>2.3389770984649658</v>
      </c>
      <c r="AE501">
        <v>32</v>
      </c>
      <c r="AF501">
        <v>9</v>
      </c>
      <c r="AG501">
        <v>15</v>
      </c>
      <c r="AH501">
        <v>7</v>
      </c>
      <c r="AI501">
        <v>15</v>
      </c>
      <c r="AJ501">
        <v>15</v>
      </c>
      <c r="AK501">
        <v>0</v>
      </c>
      <c r="AL501">
        <v>1</v>
      </c>
      <c r="AM501">
        <v>22</v>
      </c>
      <c r="AN501">
        <v>1</v>
      </c>
      <c r="AO501">
        <v>68.388084411621094</v>
      </c>
      <c r="AP501"/>
      <c r="AQ501"/>
      <c r="AR501"/>
      <c r="AS501"/>
      <c r="AT501"/>
      <c r="AU501"/>
      <c r="AV501"/>
      <c r="AW501"/>
      <c r="AX501"/>
      <c r="AY501"/>
      <c r="AZ501"/>
      <c r="BA501"/>
      <c r="BB501"/>
      <c r="BC501"/>
      <c r="BD501"/>
      <c r="BE501"/>
      <c r="BF501"/>
      <c r="BG501"/>
      <c r="BH501" t="s">
        <v>5</v>
      </c>
      <c r="BI501"/>
      <c r="BJ501"/>
      <c r="BK501" t="s">
        <v>5</v>
      </c>
      <c r="BL501"/>
      <c r="BM501">
        <v>0</v>
      </c>
      <c r="BN501"/>
      <c r="BO501" t="s">
        <v>6</v>
      </c>
      <c r="BP501" t="s">
        <v>2774</v>
      </c>
      <c r="BQ501" t="s">
        <v>2774</v>
      </c>
      <c r="BR501" t="s">
        <v>2774</v>
      </c>
      <c r="BS501"/>
      <c r="BT501" t="s">
        <v>6</v>
      </c>
      <c r="BU501" t="s">
        <v>2774</v>
      </c>
      <c r="BV501" t="s">
        <v>2774</v>
      </c>
      <c r="BW501" t="s">
        <v>2774</v>
      </c>
      <c r="BX501"/>
      <c r="BY501" t="s">
        <v>6</v>
      </c>
      <c r="BZ501" t="s">
        <v>3026</v>
      </c>
      <c r="CA501" t="s">
        <v>2774</v>
      </c>
    </row>
    <row r="502" spans="1:79" ht="15" x14ac:dyDescent="0.25">
      <c r="A502">
        <v>310</v>
      </c>
      <c r="B502" t="s">
        <v>3201</v>
      </c>
      <c r="C502" t="s">
        <v>3202</v>
      </c>
      <c r="D502" t="s">
        <v>3203</v>
      </c>
      <c r="E502">
        <v>5</v>
      </c>
      <c r="F502" t="s">
        <v>3019</v>
      </c>
      <c r="G502" t="s">
        <v>1896</v>
      </c>
      <c r="H502" t="s">
        <v>3050</v>
      </c>
      <c r="I502" t="s">
        <v>3194</v>
      </c>
      <c r="J502" t="s">
        <v>3195</v>
      </c>
      <c r="K502" t="s">
        <v>3196</v>
      </c>
      <c r="L502" t="s">
        <v>3204</v>
      </c>
      <c r="M502">
        <v>341.74038696289063</v>
      </c>
      <c r="N502" t="s">
        <v>6</v>
      </c>
      <c r="O502" t="s">
        <v>5</v>
      </c>
      <c r="P502" t="s">
        <v>6</v>
      </c>
      <c r="Q502" t="s">
        <v>5</v>
      </c>
      <c r="R502" t="s">
        <v>5</v>
      </c>
      <c r="S502" t="s">
        <v>3197</v>
      </c>
      <c r="T502" t="s">
        <v>3197</v>
      </c>
      <c r="U502" t="s">
        <v>6</v>
      </c>
      <c r="V502" t="s">
        <v>50</v>
      </c>
      <c r="W502">
        <v>30600</v>
      </c>
      <c r="X502">
        <v>0</v>
      </c>
      <c r="Y502" t="s">
        <v>6</v>
      </c>
      <c r="Z502"/>
      <c r="AA502"/>
      <c r="AB502">
        <v>73.890914916992188</v>
      </c>
      <c r="AC502">
        <v>5.1078891754150391</v>
      </c>
      <c r="AD502">
        <v>2.3389770984649658</v>
      </c>
      <c r="AE502">
        <v>32</v>
      </c>
      <c r="AF502">
        <v>9</v>
      </c>
      <c r="AG502">
        <v>15</v>
      </c>
      <c r="AH502">
        <v>7</v>
      </c>
      <c r="AI502">
        <v>15</v>
      </c>
      <c r="AJ502">
        <v>15</v>
      </c>
      <c r="AK502">
        <v>0</v>
      </c>
      <c r="AL502">
        <v>1</v>
      </c>
      <c r="AM502">
        <v>22</v>
      </c>
      <c r="AN502">
        <v>1</v>
      </c>
      <c r="AO502">
        <v>68.388084411621094</v>
      </c>
      <c r="AP502"/>
      <c r="AQ502"/>
      <c r="AR502"/>
      <c r="AS502"/>
      <c r="AT502"/>
      <c r="AU502"/>
      <c r="AV502"/>
      <c r="AW502"/>
      <c r="AX502"/>
      <c r="AY502"/>
      <c r="AZ502"/>
      <c r="BA502"/>
      <c r="BB502"/>
      <c r="BC502"/>
      <c r="BD502"/>
      <c r="BE502"/>
      <c r="BF502"/>
      <c r="BG502"/>
      <c r="BH502" t="s">
        <v>5</v>
      </c>
      <c r="BI502"/>
      <c r="BJ502"/>
      <c r="BK502" t="s">
        <v>5</v>
      </c>
      <c r="BL502"/>
      <c r="BM502">
        <v>0</v>
      </c>
      <c r="BN502"/>
      <c r="BO502" t="s">
        <v>5</v>
      </c>
      <c r="BP502" t="s">
        <v>2774</v>
      </c>
      <c r="BQ502" t="s">
        <v>2774</v>
      </c>
      <c r="BR502" t="s">
        <v>2774</v>
      </c>
      <c r="BS502"/>
      <c r="BT502" t="s">
        <v>6</v>
      </c>
      <c r="BU502" t="s">
        <v>2774</v>
      </c>
      <c r="BV502" t="s">
        <v>2774</v>
      </c>
      <c r="BW502" t="s">
        <v>2774</v>
      </c>
      <c r="BX502"/>
      <c r="BY502" t="s">
        <v>6</v>
      </c>
      <c r="BZ502" t="s">
        <v>3026</v>
      </c>
      <c r="CA502" t="s">
        <v>2774</v>
      </c>
    </row>
    <row r="503" spans="1:79" ht="15" x14ac:dyDescent="0.25">
      <c r="A503">
        <v>313</v>
      </c>
      <c r="B503" t="s">
        <v>3216</v>
      </c>
      <c r="C503" t="s">
        <v>3217</v>
      </c>
      <c r="D503" t="s">
        <v>3218</v>
      </c>
      <c r="E503">
        <v>5</v>
      </c>
      <c r="F503" t="s">
        <v>3019</v>
      </c>
      <c r="G503" t="s">
        <v>3049</v>
      </c>
      <c r="H503" t="s">
        <v>3208</v>
      </c>
      <c r="I503" t="s">
        <v>3214</v>
      </c>
      <c r="J503"/>
      <c r="K503"/>
      <c r="L503" t="s">
        <v>3132</v>
      </c>
      <c r="M503">
        <v>860.9822998046875</v>
      </c>
      <c r="N503" t="s">
        <v>6</v>
      </c>
      <c r="O503" t="s">
        <v>5</v>
      </c>
      <c r="P503" t="s">
        <v>6</v>
      </c>
      <c r="Q503" t="s">
        <v>5</v>
      </c>
      <c r="R503" t="s">
        <v>6</v>
      </c>
      <c r="S503" t="s">
        <v>3210</v>
      </c>
      <c r="T503" t="s">
        <v>3219</v>
      </c>
      <c r="U503" t="s">
        <v>5</v>
      </c>
      <c r="V503" t="s">
        <v>13</v>
      </c>
      <c r="W503">
        <v>10000</v>
      </c>
      <c r="X503">
        <v>0</v>
      </c>
      <c r="Y503" t="s">
        <v>6</v>
      </c>
      <c r="Z503"/>
      <c r="AA503"/>
      <c r="AB503">
        <v>228.10618591308591</v>
      </c>
      <c r="AC503">
        <v>10.454215049743651</v>
      </c>
      <c r="AD503">
        <v>8.7180318832397461</v>
      </c>
      <c r="AE503">
        <v>1201</v>
      </c>
      <c r="AF503">
        <v>217</v>
      </c>
      <c r="AG503">
        <v>750</v>
      </c>
      <c r="AH503">
        <v>6718</v>
      </c>
      <c r="AI503">
        <v>2570</v>
      </c>
      <c r="AJ503">
        <v>8420</v>
      </c>
      <c r="AK503">
        <v>11</v>
      </c>
      <c r="AL503">
        <v>19</v>
      </c>
      <c r="AM503">
        <v>66</v>
      </c>
      <c r="AN503">
        <v>19</v>
      </c>
      <c r="AO503">
        <v>165.36151123046881</v>
      </c>
      <c r="AP503"/>
      <c r="AQ503"/>
      <c r="AR503"/>
      <c r="AS503"/>
      <c r="AT503"/>
      <c r="AU503"/>
      <c r="AV503"/>
      <c r="AW503"/>
      <c r="AX503"/>
      <c r="AY503"/>
      <c r="AZ503"/>
      <c r="BA503"/>
      <c r="BB503"/>
      <c r="BC503"/>
      <c r="BD503"/>
      <c r="BE503"/>
      <c r="BF503"/>
      <c r="BG503"/>
      <c r="BH503" t="s">
        <v>5</v>
      </c>
      <c r="BI503"/>
      <c r="BJ503"/>
      <c r="BK503" t="s">
        <v>5</v>
      </c>
      <c r="BL503"/>
      <c r="BM503">
        <v>0</v>
      </c>
      <c r="BN503"/>
      <c r="BO503" t="s">
        <v>6</v>
      </c>
      <c r="BP503" t="s">
        <v>2774</v>
      </c>
      <c r="BQ503" t="s">
        <v>2774</v>
      </c>
      <c r="BR503" t="s">
        <v>2774</v>
      </c>
      <c r="BS503"/>
      <c r="BT503" t="s">
        <v>6</v>
      </c>
      <c r="BU503" t="s">
        <v>2774</v>
      </c>
      <c r="BV503" t="s">
        <v>2774</v>
      </c>
      <c r="BW503" t="s">
        <v>2774</v>
      </c>
      <c r="BX503"/>
      <c r="BY503" t="s">
        <v>6</v>
      </c>
      <c r="BZ503" t="s">
        <v>3026</v>
      </c>
      <c r="CA503" t="s">
        <v>2774</v>
      </c>
    </row>
    <row r="504" spans="1:79" ht="15" x14ac:dyDescent="0.25">
      <c r="A504">
        <v>314</v>
      </c>
      <c r="B504" t="s">
        <v>3220</v>
      </c>
      <c r="C504" t="s">
        <v>3221</v>
      </c>
      <c r="D504" t="s">
        <v>3222</v>
      </c>
      <c r="E504">
        <v>5</v>
      </c>
      <c r="F504" t="s">
        <v>3019</v>
      </c>
      <c r="G504" t="s">
        <v>2365</v>
      </c>
      <c r="H504" t="s">
        <v>3223</v>
      </c>
      <c r="I504" t="s">
        <v>3224</v>
      </c>
      <c r="J504" t="s">
        <v>3225</v>
      </c>
      <c r="K504" t="s">
        <v>3226</v>
      </c>
      <c r="L504" t="s">
        <v>3132</v>
      </c>
      <c r="M504">
        <v>418.21084594726563</v>
      </c>
      <c r="N504" t="s">
        <v>6</v>
      </c>
      <c r="O504" t="s">
        <v>5</v>
      </c>
      <c r="P504" t="s">
        <v>6</v>
      </c>
      <c r="Q504" t="s">
        <v>5</v>
      </c>
      <c r="R504" t="s">
        <v>6</v>
      </c>
      <c r="S504" t="s">
        <v>2238</v>
      </c>
      <c r="T504" t="s">
        <v>3227</v>
      </c>
      <c r="U504" t="s">
        <v>5</v>
      </c>
      <c r="V504" t="s">
        <v>13</v>
      </c>
      <c r="W504">
        <v>22200</v>
      </c>
      <c r="X504">
        <v>0</v>
      </c>
      <c r="Y504" t="s">
        <v>6</v>
      </c>
      <c r="Z504"/>
      <c r="AA504"/>
      <c r="AB504">
        <v>61.414657592773438</v>
      </c>
      <c r="AC504">
        <v>4.7471528053283691</v>
      </c>
      <c r="AD504">
        <v>3.9730210304260249</v>
      </c>
      <c r="AE504">
        <v>17</v>
      </c>
      <c r="AF504">
        <v>2</v>
      </c>
      <c r="AG504">
        <v>3</v>
      </c>
      <c r="AH504">
        <v>5</v>
      </c>
      <c r="AI504">
        <v>16</v>
      </c>
      <c r="AJ504">
        <v>16</v>
      </c>
      <c r="AK504">
        <v>0</v>
      </c>
      <c r="AL504">
        <v>7</v>
      </c>
      <c r="AM504">
        <v>20</v>
      </c>
      <c r="AN504">
        <v>7</v>
      </c>
      <c r="AO504">
        <v>116.8699188232422</v>
      </c>
      <c r="AP504"/>
      <c r="AQ504"/>
      <c r="AR504"/>
      <c r="AS504"/>
      <c r="AT504"/>
      <c r="AU504"/>
      <c r="AV504"/>
      <c r="AW504"/>
      <c r="AX504"/>
      <c r="AY504"/>
      <c r="AZ504"/>
      <c r="BA504"/>
      <c r="BB504"/>
      <c r="BC504"/>
      <c r="BD504"/>
      <c r="BE504"/>
      <c r="BF504"/>
      <c r="BG504"/>
      <c r="BH504" t="s">
        <v>5</v>
      </c>
      <c r="BI504"/>
      <c r="BJ504"/>
      <c r="BK504" t="s">
        <v>5</v>
      </c>
      <c r="BL504"/>
      <c r="BM504">
        <v>0</v>
      </c>
      <c r="BN504"/>
      <c r="BO504" t="s">
        <v>6</v>
      </c>
      <c r="BP504" t="s">
        <v>2774</v>
      </c>
      <c r="BQ504" t="s">
        <v>2774</v>
      </c>
      <c r="BR504" t="s">
        <v>2774</v>
      </c>
      <c r="BS504"/>
      <c r="BT504" t="s">
        <v>6</v>
      </c>
      <c r="BU504" t="s">
        <v>2774</v>
      </c>
      <c r="BV504" t="s">
        <v>2774</v>
      </c>
      <c r="BW504" t="s">
        <v>2774</v>
      </c>
      <c r="BX504"/>
      <c r="BY504" t="s">
        <v>6</v>
      </c>
      <c r="BZ504" t="s">
        <v>3026</v>
      </c>
      <c r="CA504" t="s">
        <v>2774</v>
      </c>
    </row>
    <row r="505" spans="1:79" ht="15" x14ac:dyDescent="0.25">
      <c r="A505">
        <v>315</v>
      </c>
      <c r="B505" t="s">
        <v>3228</v>
      </c>
      <c r="C505" t="s">
        <v>3229</v>
      </c>
      <c r="D505" t="s">
        <v>3230</v>
      </c>
      <c r="E505">
        <v>5</v>
      </c>
      <c r="F505" t="s">
        <v>3019</v>
      </c>
      <c r="G505" t="s">
        <v>2365</v>
      </c>
      <c r="H505" t="s">
        <v>3223</v>
      </c>
      <c r="I505" t="s">
        <v>3224</v>
      </c>
      <c r="J505" t="s">
        <v>3225</v>
      </c>
      <c r="K505" t="s">
        <v>3226</v>
      </c>
      <c r="L505" t="s">
        <v>3132</v>
      </c>
      <c r="M505">
        <v>418.21084594726563</v>
      </c>
      <c r="N505" t="s">
        <v>6</v>
      </c>
      <c r="O505" t="s">
        <v>5</v>
      </c>
      <c r="P505" t="s">
        <v>6</v>
      </c>
      <c r="Q505" t="s">
        <v>5</v>
      </c>
      <c r="R505" t="s">
        <v>6</v>
      </c>
      <c r="S505" t="s">
        <v>2238</v>
      </c>
      <c r="T505" t="s">
        <v>2238</v>
      </c>
      <c r="U505" t="s">
        <v>5</v>
      </c>
      <c r="V505" t="s">
        <v>13</v>
      </c>
      <c r="W505">
        <v>10000</v>
      </c>
      <c r="X505">
        <v>0</v>
      </c>
      <c r="Y505" t="s">
        <v>6</v>
      </c>
      <c r="Z505"/>
      <c r="AA505"/>
      <c r="AB505">
        <v>61.414657592773438</v>
      </c>
      <c r="AC505">
        <v>4.7471528053283691</v>
      </c>
      <c r="AD505">
        <v>3.9730210304260249</v>
      </c>
      <c r="AE505">
        <v>17</v>
      </c>
      <c r="AF505">
        <v>2</v>
      </c>
      <c r="AG505">
        <v>3</v>
      </c>
      <c r="AH505">
        <v>5</v>
      </c>
      <c r="AI505">
        <v>16</v>
      </c>
      <c r="AJ505">
        <v>16</v>
      </c>
      <c r="AK505">
        <v>0</v>
      </c>
      <c r="AL505">
        <v>7</v>
      </c>
      <c r="AM505">
        <v>20</v>
      </c>
      <c r="AN505">
        <v>7</v>
      </c>
      <c r="AO505">
        <v>116.8699188232422</v>
      </c>
      <c r="AP505"/>
      <c r="AQ505"/>
      <c r="AR505"/>
      <c r="AS505"/>
      <c r="AT505"/>
      <c r="AU505"/>
      <c r="AV505"/>
      <c r="AW505"/>
      <c r="AX505"/>
      <c r="AY505"/>
      <c r="AZ505"/>
      <c r="BA505"/>
      <c r="BB505"/>
      <c r="BC505"/>
      <c r="BD505"/>
      <c r="BE505"/>
      <c r="BF505"/>
      <c r="BG505"/>
      <c r="BH505" t="s">
        <v>5</v>
      </c>
      <c r="BI505"/>
      <c r="BJ505"/>
      <c r="BK505" t="s">
        <v>5</v>
      </c>
      <c r="BL505"/>
      <c r="BM505">
        <v>0</v>
      </c>
      <c r="BN505"/>
      <c r="BO505" t="s">
        <v>6</v>
      </c>
      <c r="BP505" t="s">
        <v>2774</v>
      </c>
      <c r="BQ505" t="s">
        <v>2774</v>
      </c>
      <c r="BR505" t="s">
        <v>2774</v>
      </c>
      <c r="BS505"/>
      <c r="BT505" t="s">
        <v>6</v>
      </c>
      <c r="BU505" t="s">
        <v>2774</v>
      </c>
      <c r="BV505" t="s">
        <v>2774</v>
      </c>
      <c r="BW505" t="s">
        <v>2774</v>
      </c>
      <c r="BX505"/>
      <c r="BY505" t="s">
        <v>6</v>
      </c>
      <c r="BZ505" t="s">
        <v>3026</v>
      </c>
      <c r="CA505" t="s">
        <v>2774</v>
      </c>
    </row>
    <row r="506" spans="1:79" ht="15" x14ac:dyDescent="0.25">
      <c r="A506">
        <v>316</v>
      </c>
      <c r="B506" t="s">
        <v>3231</v>
      </c>
      <c r="C506" t="s">
        <v>3232</v>
      </c>
      <c r="D506" t="s">
        <v>3233</v>
      </c>
      <c r="E506">
        <v>5</v>
      </c>
      <c r="F506" t="s">
        <v>3019</v>
      </c>
      <c r="G506" t="s">
        <v>2365</v>
      </c>
      <c r="H506" t="s">
        <v>3223</v>
      </c>
      <c r="I506" t="s">
        <v>3234</v>
      </c>
      <c r="J506" t="s">
        <v>3225</v>
      </c>
      <c r="K506" t="s">
        <v>3226</v>
      </c>
      <c r="L506" t="s">
        <v>3132</v>
      </c>
      <c r="M506">
        <v>418.21084594726563</v>
      </c>
      <c r="N506" t="s">
        <v>6</v>
      </c>
      <c r="O506" t="s">
        <v>5</v>
      </c>
      <c r="P506" t="s">
        <v>6</v>
      </c>
      <c r="Q506" t="s">
        <v>5</v>
      </c>
      <c r="R506" t="s">
        <v>6</v>
      </c>
      <c r="S506" t="s">
        <v>2238</v>
      </c>
      <c r="T506" t="s">
        <v>2238</v>
      </c>
      <c r="U506" t="s">
        <v>5</v>
      </c>
      <c r="V506" t="s">
        <v>13</v>
      </c>
      <c r="W506">
        <v>10000</v>
      </c>
      <c r="X506">
        <v>0</v>
      </c>
      <c r="Y506" t="s">
        <v>6</v>
      </c>
      <c r="Z506"/>
      <c r="AA506"/>
      <c r="AB506">
        <v>61.414657592773438</v>
      </c>
      <c r="AC506">
        <v>4.7471528053283691</v>
      </c>
      <c r="AD506">
        <v>3.9730210304260249</v>
      </c>
      <c r="AE506">
        <v>17</v>
      </c>
      <c r="AF506">
        <v>2</v>
      </c>
      <c r="AG506">
        <v>3</v>
      </c>
      <c r="AH506">
        <v>5</v>
      </c>
      <c r="AI506">
        <v>16</v>
      </c>
      <c r="AJ506">
        <v>16</v>
      </c>
      <c r="AK506">
        <v>0</v>
      </c>
      <c r="AL506">
        <v>7</v>
      </c>
      <c r="AM506">
        <v>20</v>
      </c>
      <c r="AN506">
        <v>7</v>
      </c>
      <c r="AO506">
        <v>116.8699188232422</v>
      </c>
      <c r="AP506"/>
      <c r="AQ506"/>
      <c r="AR506"/>
      <c r="AS506"/>
      <c r="AT506"/>
      <c r="AU506"/>
      <c r="AV506"/>
      <c r="AW506"/>
      <c r="AX506"/>
      <c r="AY506"/>
      <c r="AZ506"/>
      <c r="BA506"/>
      <c r="BB506"/>
      <c r="BC506"/>
      <c r="BD506"/>
      <c r="BE506"/>
      <c r="BF506"/>
      <c r="BG506"/>
      <c r="BH506" t="s">
        <v>5</v>
      </c>
      <c r="BI506"/>
      <c r="BJ506"/>
      <c r="BK506" t="s">
        <v>5</v>
      </c>
      <c r="BL506"/>
      <c r="BM506">
        <v>0</v>
      </c>
      <c r="BN506"/>
      <c r="BO506" t="s">
        <v>6</v>
      </c>
      <c r="BP506" t="s">
        <v>2774</v>
      </c>
      <c r="BQ506" t="s">
        <v>2774</v>
      </c>
      <c r="BR506" t="s">
        <v>2774</v>
      </c>
      <c r="BS506"/>
      <c r="BT506" t="s">
        <v>6</v>
      </c>
      <c r="BU506" t="s">
        <v>2774</v>
      </c>
      <c r="BV506" t="s">
        <v>2774</v>
      </c>
      <c r="BW506" t="s">
        <v>2774</v>
      </c>
      <c r="BX506"/>
      <c r="BY506" t="s">
        <v>6</v>
      </c>
      <c r="BZ506" t="s">
        <v>3026</v>
      </c>
      <c r="CA506" t="s">
        <v>2774</v>
      </c>
    </row>
    <row r="507" spans="1:79" ht="15" x14ac:dyDescent="0.25">
      <c r="A507">
        <v>317</v>
      </c>
      <c r="B507" t="s">
        <v>3235</v>
      </c>
      <c r="C507" t="s">
        <v>3236</v>
      </c>
      <c r="D507" t="s">
        <v>3237</v>
      </c>
      <c r="E507">
        <v>5</v>
      </c>
      <c r="F507" t="s">
        <v>3019</v>
      </c>
      <c r="G507" t="s">
        <v>3238</v>
      </c>
      <c r="H507" t="s">
        <v>3239</v>
      </c>
      <c r="I507" t="s">
        <v>3240</v>
      </c>
      <c r="J507"/>
      <c r="K507" t="s">
        <v>3241</v>
      </c>
      <c r="L507" t="s">
        <v>3132</v>
      </c>
      <c r="M507">
        <v>533.49688720703125</v>
      </c>
      <c r="N507" t="s">
        <v>6</v>
      </c>
      <c r="O507" t="s">
        <v>5</v>
      </c>
      <c r="P507" t="s">
        <v>6</v>
      </c>
      <c r="Q507" t="s">
        <v>5</v>
      </c>
      <c r="R507" t="s">
        <v>5</v>
      </c>
      <c r="S507" t="s">
        <v>3242</v>
      </c>
      <c r="T507" t="s">
        <v>3243</v>
      </c>
      <c r="U507" t="s">
        <v>5</v>
      </c>
      <c r="V507" t="s">
        <v>13</v>
      </c>
      <c r="W507">
        <v>10600</v>
      </c>
      <c r="X507">
        <v>0</v>
      </c>
      <c r="Y507" t="s">
        <v>6</v>
      </c>
      <c r="Z507"/>
      <c r="AA507"/>
      <c r="AB507">
        <v>122.7117156982422</v>
      </c>
      <c r="AC507">
        <v>4.3492550849914551</v>
      </c>
      <c r="AD507">
        <v>4.5395288467407227</v>
      </c>
      <c r="AE507">
        <v>64</v>
      </c>
      <c r="AF507">
        <v>19</v>
      </c>
      <c r="AG507">
        <v>28</v>
      </c>
      <c r="AH507">
        <v>110</v>
      </c>
      <c r="AI507">
        <v>105</v>
      </c>
      <c r="AJ507">
        <v>146</v>
      </c>
      <c r="AK507">
        <v>0</v>
      </c>
      <c r="AL507">
        <v>2</v>
      </c>
      <c r="AM507">
        <v>13</v>
      </c>
      <c r="AN507">
        <v>2</v>
      </c>
      <c r="AO507">
        <v>41.607803344726563</v>
      </c>
      <c r="AP507"/>
      <c r="AQ507"/>
      <c r="AR507"/>
      <c r="AS507"/>
      <c r="AT507"/>
      <c r="AU507"/>
      <c r="AV507"/>
      <c r="AW507"/>
      <c r="AX507"/>
      <c r="AY507"/>
      <c r="AZ507"/>
      <c r="BA507"/>
      <c r="BB507"/>
      <c r="BC507"/>
      <c r="BD507"/>
      <c r="BE507"/>
      <c r="BF507"/>
      <c r="BG507"/>
      <c r="BH507" t="s">
        <v>5</v>
      </c>
      <c r="BI507"/>
      <c r="BJ507"/>
      <c r="BK507" t="s">
        <v>5</v>
      </c>
      <c r="BL507"/>
      <c r="BM507">
        <v>0</v>
      </c>
      <c r="BN507"/>
      <c r="BO507" t="s">
        <v>6</v>
      </c>
      <c r="BP507" t="s">
        <v>2774</v>
      </c>
      <c r="BQ507" t="s">
        <v>2774</v>
      </c>
      <c r="BR507" t="s">
        <v>2774</v>
      </c>
      <c r="BS507"/>
      <c r="BT507" t="s">
        <v>6</v>
      </c>
      <c r="BU507" t="s">
        <v>2774</v>
      </c>
      <c r="BV507" t="s">
        <v>2774</v>
      </c>
      <c r="BW507" t="s">
        <v>2774</v>
      </c>
      <c r="BX507"/>
      <c r="BY507" t="s">
        <v>6</v>
      </c>
      <c r="BZ507" t="s">
        <v>3026</v>
      </c>
      <c r="CA507" t="s">
        <v>2774</v>
      </c>
    </row>
    <row r="508" spans="1:79" ht="15" x14ac:dyDescent="0.25">
      <c r="A508">
        <v>320</v>
      </c>
      <c r="B508" t="s">
        <v>3250</v>
      </c>
      <c r="C508" t="s">
        <v>3251</v>
      </c>
      <c r="D508" t="s">
        <v>3252</v>
      </c>
      <c r="E508">
        <v>5</v>
      </c>
      <c r="F508" t="s">
        <v>3019</v>
      </c>
      <c r="G508" t="s">
        <v>3238</v>
      </c>
      <c r="H508" t="s">
        <v>3239</v>
      </c>
      <c r="I508" t="s">
        <v>3240</v>
      </c>
      <c r="J508"/>
      <c r="K508" t="s">
        <v>3241</v>
      </c>
      <c r="L508" t="s">
        <v>3044</v>
      </c>
      <c r="M508">
        <v>533.49688720703125</v>
      </c>
      <c r="N508" t="s">
        <v>6</v>
      </c>
      <c r="O508" t="s">
        <v>5</v>
      </c>
      <c r="P508" t="s">
        <v>6</v>
      </c>
      <c r="Q508" t="s">
        <v>5</v>
      </c>
      <c r="R508" t="s">
        <v>5</v>
      </c>
      <c r="S508" t="s">
        <v>3242</v>
      </c>
      <c r="T508" t="s">
        <v>3243</v>
      </c>
      <c r="U508" t="s">
        <v>6</v>
      </c>
      <c r="V508" t="s">
        <v>50</v>
      </c>
      <c r="W508">
        <v>53000</v>
      </c>
      <c r="X508">
        <v>0</v>
      </c>
      <c r="Y508" t="s">
        <v>6</v>
      </c>
      <c r="Z508"/>
      <c r="AA508"/>
      <c r="AB508">
        <v>122.7117156982422</v>
      </c>
      <c r="AC508">
        <v>4.3492550849914551</v>
      </c>
      <c r="AD508">
        <v>4.5395288467407227</v>
      </c>
      <c r="AE508">
        <v>64</v>
      </c>
      <c r="AF508">
        <v>19</v>
      </c>
      <c r="AG508">
        <v>28</v>
      </c>
      <c r="AH508">
        <v>110</v>
      </c>
      <c r="AI508">
        <v>105</v>
      </c>
      <c r="AJ508">
        <v>146</v>
      </c>
      <c r="AK508">
        <v>0</v>
      </c>
      <c r="AL508">
        <v>2</v>
      </c>
      <c r="AM508">
        <v>13</v>
      </c>
      <c r="AN508">
        <v>2</v>
      </c>
      <c r="AO508">
        <v>41.607803344726563</v>
      </c>
      <c r="AP508"/>
      <c r="AQ508"/>
      <c r="AR508"/>
      <c r="AS508"/>
      <c r="AT508"/>
      <c r="AU508"/>
      <c r="AV508"/>
      <c r="AW508"/>
      <c r="AX508"/>
      <c r="AY508"/>
      <c r="AZ508"/>
      <c r="BA508"/>
      <c r="BB508"/>
      <c r="BC508"/>
      <c r="BD508"/>
      <c r="BE508"/>
      <c r="BF508"/>
      <c r="BG508"/>
      <c r="BH508" t="s">
        <v>5</v>
      </c>
      <c r="BI508"/>
      <c r="BJ508"/>
      <c r="BK508" t="s">
        <v>5</v>
      </c>
      <c r="BL508"/>
      <c r="BM508">
        <v>0</v>
      </c>
      <c r="BN508"/>
      <c r="BO508" t="s">
        <v>6</v>
      </c>
      <c r="BP508" t="s">
        <v>2774</v>
      </c>
      <c r="BQ508" t="s">
        <v>2774</v>
      </c>
      <c r="BR508" t="s">
        <v>2774</v>
      </c>
      <c r="BS508"/>
      <c r="BT508" t="s">
        <v>6</v>
      </c>
      <c r="BU508" t="s">
        <v>2774</v>
      </c>
      <c r="BV508" t="s">
        <v>2774</v>
      </c>
      <c r="BW508" t="s">
        <v>2774</v>
      </c>
      <c r="BX508"/>
      <c r="BY508" t="s">
        <v>6</v>
      </c>
      <c r="BZ508" t="s">
        <v>3026</v>
      </c>
      <c r="CA508" t="s">
        <v>2774</v>
      </c>
    </row>
    <row r="509" spans="1:79" ht="15" x14ac:dyDescent="0.25">
      <c r="A509">
        <v>321</v>
      </c>
      <c r="B509" t="s">
        <v>3253</v>
      </c>
      <c r="C509" t="s">
        <v>3254</v>
      </c>
      <c r="D509" t="s">
        <v>3255</v>
      </c>
      <c r="E509">
        <v>5</v>
      </c>
      <c r="F509" t="s">
        <v>3019</v>
      </c>
      <c r="G509" t="s">
        <v>3256</v>
      </c>
      <c r="H509" t="s">
        <v>3239</v>
      </c>
      <c r="I509" t="s">
        <v>3257</v>
      </c>
      <c r="J509" t="s">
        <v>3258</v>
      </c>
      <c r="K509" t="s">
        <v>3259</v>
      </c>
      <c r="L509" t="s">
        <v>3132</v>
      </c>
      <c r="M509">
        <v>159.87260437011719</v>
      </c>
      <c r="N509" t="s">
        <v>6</v>
      </c>
      <c r="O509" t="s">
        <v>5</v>
      </c>
      <c r="P509" t="s">
        <v>6</v>
      </c>
      <c r="Q509" t="s">
        <v>5</v>
      </c>
      <c r="R509" t="s">
        <v>5</v>
      </c>
      <c r="S509" t="s">
        <v>3260</v>
      </c>
      <c r="T509" t="s">
        <v>3260</v>
      </c>
      <c r="U509" t="s">
        <v>5</v>
      </c>
      <c r="V509" t="s">
        <v>13</v>
      </c>
      <c r="W509">
        <v>50000</v>
      </c>
      <c r="X509">
        <v>0</v>
      </c>
      <c r="Y509" t="s">
        <v>6</v>
      </c>
      <c r="Z509"/>
      <c r="AA509"/>
      <c r="AB509">
        <v>21.602313995361332</v>
      </c>
      <c r="AC509">
        <v>1.0663367509841919</v>
      </c>
      <c r="AD509">
        <v>1.222298741340637</v>
      </c>
      <c r="AE509">
        <v>15</v>
      </c>
      <c r="AF509">
        <v>14</v>
      </c>
      <c r="AG509">
        <v>0</v>
      </c>
      <c r="AH509">
        <v>3</v>
      </c>
      <c r="AI509">
        <v>7</v>
      </c>
      <c r="AJ509">
        <v>8</v>
      </c>
      <c r="AK509">
        <v>0</v>
      </c>
      <c r="AL509">
        <v>4</v>
      </c>
      <c r="AM509">
        <v>5</v>
      </c>
      <c r="AN509">
        <v>4</v>
      </c>
      <c r="AO509">
        <v>56.068603515625</v>
      </c>
      <c r="AP509"/>
      <c r="AQ509"/>
      <c r="AR509"/>
      <c r="AS509"/>
      <c r="AT509"/>
      <c r="AU509"/>
      <c r="AV509"/>
      <c r="AW509"/>
      <c r="AX509"/>
      <c r="AY509"/>
      <c r="AZ509"/>
      <c r="BA509"/>
      <c r="BB509"/>
      <c r="BC509"/>
      <c r="BD509"/>
      <c r="BE509"/>
      <c r="BF509"/>
      <c r="BG509"/>
      <c r="BH509" t="s">
        <v>5</v>
      </c>
      <c r="BI509"/>
      <c r="BJ509"/>
      <c r="BK509" t="s">
        <v>5</v>
      </c>
      <c r="BL509"/>
      <c r="BM509">
        <v>0</v>
      </c>
      <c r="BN509"/>
      <c r="BO509" t="s">
        <v>6</v>
      </c>
      <c r="BP509" t="s">
        <v>2774</v>
      </c>
      <c r="BQ509" t="s">
        <v>2774</v>
      </c>
      <c r="BR509" t="s">
        <v>2774</v>
      </c>
      <c r="BS509"/>
      <c r="BT509" t="s">
        <v>6</v>
      </c>
      <c r="BU509" t="s">
        <v>2774</v>
      </c>
      <c r="BV509" t="s">
        <v>2774</v>
      </c>
      <c r="BW509" t="s">
        <v>2774</v>
      </c>
      <c r="BX509"/>
      <c r="BY509" t="s">
        <v>6</v>
      </c>
      <c r="BZ509" t="s">
        <v>3026</v>
      </c>
      <c r="CA509" t="s">
        <v>2774</v>
      </c>
    </row>
    <row r="510" spans="1:79" ht="15" x14ac:dyDescent="0.25">
      <c r="A510">
        <v>323</v>
      </c>
      <c r="B510" t="s">
        <v>3264</v>
      </c>
      <c r="C510" t="s">
        <v>3265</v>
      </c>
      <c r="D510" t="s">
        <v>3266</v>
      </c>
      <c r="E510">
        <v>5</v>
      </c>
      <c r="F510" t="s">
        <v>3019</v>
      </c>
      <c r="G510" t="s">
        <v>1897</v>
      </c>
      <c r="H510" t="s">
        <v>2981</v>
      </c>
      <c r="I510" t="s">
        <v>3114</v>
      </c>
      <c r="J510"/>
      <c r="K510" t="s">
        <v>3115</v>
      </c>
      <c r="L510" t="s">
        <v>3132</v>
      </c>
      <c r="M510">
        <v>495.35064697265619</v>
      </c>
      <c r="N510" t="s">
        <v>6</v>
      </c>
      <c r="O510" t="s">
        <v>5</v>
      </c>
      <c r="P510" t="s">
        <v>6</v>
      </c>
      <c r="Q510" t="s">
        <v>5</v>
      </c>
      <c r="R510" t="s">
        <v>5</v>
      </c>
      <c r="S510" t="s">
        <v>1902</v>
      </c>
      <c r="T510" t="s">
        <v>1902</v>
      </c>
      <c r="U510" t="s">
        <v>5</v>
      </c>
      <c r="V510" t="s">
        <v>13</v>
      </c>
      <c r="W510">
        <v>50000</v>
      </c>
      <c r="X510">
        <v>0</v>
      </c>
      <c r="Y510" t="s">
        <v>6</v>
      </c>
      <c r="Z510"/>
      <c r="AA510"/>
      <c r="AB510">
        <v>70.713302612304688</v>
      </c>
      <c r="AC510">
        <v>3.9517948627471919</v>
      </c>
      <c r="AD510">
        <v>3.9604015350341801</v>
      </c>
      <c r="AE510">
        <v>69</v>
      </c>
      <c r="AF510">
        <v>29</v>
      </c>
      <c r="AG510">
        <v>28</v>
      </c>
      <c r="AH510">
        <v>22</v>
      </c>
      <c r="AI510">
        <v>61</v>
      </c>
      <c r="AJ510">
        <v>73</v>
      </c>
      <c r="AK510">
        <v>0</v>
      </c>
      <c r="AL510">
        <v>2</v>
      </c>
      <c r="AM510">
        <v>22</v>
      </c>
      <c r="AN510">
        <v>2</v>
      </c>
      <c r="AO510">
        <v>348.31265258789063</v>
      </c>
      <c r="AP510"/>
      <c r="AQ510"/>
      <c r="AR510"/>
      <c r="AS510"/>
      <c r="AT510"/>
      <c r="AU510"/>
      <c r="AV510"/>
      <c r="AW510"/>
      <c r="AX510"/>
      <c r="AY510"/>
      <c r="AZ510"/>
      <c r="BA510"/>
      <c r="BB510"/>
      <c r="BC510"/>
      <c r="BD510"/>
      <c r="BE510"/>
      <c r="BF510"/>
      <c r="BG510"/>
      <c r="BH510" t="s">
        <v>5</v>
      </c>
      <c r="BI510"/>
      <c r="BJ510"/>
      <c r="BK510" t="s">
        <v>5</v>
      </c>
      <c r="BL510"/>
      <c r="BM510">
        <v>0</v>
      </c>
      <c r="BN510"/>
      <c r="BO510" t="s">
        <v>6</v>
      </c>
      <c r="BP510" t="s">
        <v>2774</v>
      </c>
      <c r="BQ510" t="s">
        <v>2774</v>
      </c>
      <c r="BR510" t="s">
        <v>2774</v>
      </c>
      <c r="BS510"/>
      <c r="BT510" t="s">
        <v>6</v>
      </c>
      <c r="BU510" t="s">
        <v>2774</v>
      </c>
      <c r="BV510" t="s">
        <v>2774</v>
      </c>
      <c r="BW510" t="s">
        <v>2774</v>
      </c>
      <c r="BX510"/>
      <c r="BY510" t="s">
        <v>6</v>
      </c>
      <c r="BZ510" t="s">
        <v>3026</v>
      </c>
      <c r="CA510" t="s">
        <v>2774</v>
      </c>
    </row>
    <row r="511" spans="1:79" ht="15" x14ac:dyDescent="0.25">
      <c r="A511">
        <v>324</v>
      </c>
      <c r="B511" t="s">
        <v>3267</v>
      </c>
      <c r="C511" t="s">
        <v>3268</v>
      </c>
      <c r="D511" t="s">
        <v>3269</v>
      </c>
      <c r="E511">
        <v>5</v>
      </c>
      <c r="F511" t="s">
        <v>3019</v>
      </c>
      <c r="G511" t="s">
        <v>1897</v>
      </c>
      <c r="H511" t="s">
        <v>2981</v>
      </c>
      <c r="I511" t="s">
        <v>3114</v>
      </c>
      <c r="J511"/>
      <c r="K511" t="s">
        <v>3115</v>
      </c>
      <c r="L511" t="s">
        <v>3132</v>
      </c>
      <c r="M511">
        <v>495.35064697265619</v>
      </c>
      <c r="N511" t="s">
        <v>6</v>
      </c>
      <c r="O511" t="s">
        <v>5</v>
      </c>
      <c r="P511" t="s">
        <v>6</v>
      </c>
      <c r="Q511" t="s">
        <v>5</v>
      </c>
      <c r="R511" t="s">
        <v>5</v>
      </c>
      <c r="S511" t="s">
        <v>1902</v>
      </c>
      <c r="T511" t="s">
        <v>1902</v>
      </c>
      <c r="U511" t="s">
        <v>5</v>
      </c>
      <c r="V511" t="s">
        <v>13</v>
      </c>
      <c r="W511">
        <v>50000</v>
      </c>
      <c r="X511">
        <v>0</v>
      </c>
      <c r="Y511" t="s">
        <v>6</v>
      </c>
      <c r="Z511"/>
      <c r="AA511"/>
      <c r="AB511">
        <v>70.713302612304688</v>
      </c>
      <c r="AC511">
        <v>3.9517948627471919</v>
      </c>
      <c r="AD511">
        <v>3.9604015350341801</v>
      </c>
      <c r="AE511">
        <v>69</v>
      </c>
      <c r="AF511">
        <v>29</v>
      </c>
      <c r="AG511">
        <v>28</v>
      </c>
      <c r="AH511">
        <v>22</v>
      </c>
      <c r="AI511">
        <v>61</v>
      </c>
      <c r="AJ511">
        <v>73</v>
      </c>
      <c r="AK511">
        <v>0</v>
      </c>
      <c r="AL511">
        <v>2</v>
      </c>
      <c r="AM511">
        <v>22</v>
      </c>
      <c r="AN511">
        <v>2</v>
      </c>
      <c r="AO511">
        <v>348.31265258789063</v>
      </c>
      <c r="AP511"/>
      <c r="AQ511"/>
      <c r="AR511"/>
      <c r="AS511"/>
      <c r="AT511"/>
      <c r="AU511"/>
      <c r="AV511"/>
      <c r="AW511"/>
      <c r="AX511"/>
      <c r="AY511"/>
      <c r="AZ511"/>
      <c r="BA511"/>
      <c r="BB511"/>
      <c r="BC511"/>
      <c r="BD511"/>
      <c r="BE511"/>
      <c r="BF511"/>
      <c r="BG511"/>
      <c r="BH511" t="s">
        <v>5</v>
      </c>
      <c r="BI511"/>
      <c r="BJ511"/>
      <c r="BK511" t="s">
        <v>5</v>
      </c>
      <c r="BL511"/>
      <c r="BM511">
        <v>0</v>
      </c>
      <c r="BN511"/>
      <c r="BO511" t="s">
        <v>6</v>
      </c>
      <c r="BP511" t="s">
        <v>2774</v>
      </c>
      <c r="BQ511" t="s">
        <v>2774</v>
      </c>
      <c r="BR511" t="s">
        <v>2774</v>
      </c>
      <c r="BS511"/>
      <c r="BT511" t="s">
        <v>6</v>
      </c>
      <c r="BU511" t="s">
        <v>2774</v>
      </c>
      <c r="BV511" t="s">
        <v>2774</v>
      </c>
      <c r="BW511" t="s">
        <v>2774</v>
      </c>
      <c r="BX511"/>
      <c r="BY511" t="s">
        <v>6</v>
      </c>
      <c r="BZ511" t="s">
        <v>3026</v>
      </c>
      <c r="CA511" t="s">
        <v>2774</v>
      </c>
    </row>
    <row r="512" spans="1:79" ht="15" x14ac:dyDescent="0.25">
      <c r="A512">
        <v>325</v>
      </c>
      <c r="B512" t="s">
        <v>3270</v>
      </c>
      <c r="C512" t="s">
        <v>3271</v>
      </c>
      <c r="D512" t="s">
        <v>3272</v>
      </c>
      <c r="E512">
        <v>5</v>
      </c>
      <c r="F512" t="s">
        <v>3019</v>
      </c>
      <c r="G512" t="s">
        <v>2294</v>
      </c>
      <c r="H512" t="s">
        <v>2981</v>
      </c>
      <c r="I512" t="s">
        <v>3273</v>
      </c>
      <c r="J512" t="s">
        <v>3274</v>
      </c>
      <c r="K512" t="s">
        <v>3275</v>
      </c>
      <c r="L512" t="s">
        <v>3132</v>
      </c>
      <c r="M512">
        <v>373.90789794921881</v>
      </c>
      <c r="N512" t="s">
        <v>6</v>
      </c>
      <c r="O512" t="s">
        <v>5</v>
      </c>
      <c r="P512" t="s">
        <v>6</v>
      </c>
      <c r="Q512" t="s">
        <v>5</v>
      </c>
      <c r="R512" t="s">
        <v>6</v>
      </c>
      <c r="S512" t="s">
        <v>3276</v>
      </c>
      <c r="T512" t="s">
        <v>3276</v>
      </c>
      <c r="U512" t="s">
        <v>5</v>
      </c>
      <c r="V512" t="s">
        <v>13</v>
      </c>
      <c r="W512">
        <v>50000</v>
      </c>
      <c r="X512">
        <v>0</v>
      </c>
      <c r="Y512" t="s">
        <v>6</v>
      </c>
      <c r="Z512"/>
      <c r="AA512"/>
      <c r="AB512">
        <v>74.628715515136719</v>
      </c>
      <c r="AC512">
        <v>3.9444727897644039</v>
      </c>
      <c r="AD512">
        <v>2.6556704044342041</v>
      </c>
      <c r="AE512">
        <v>240</v>
      </c>
      <c r="AF512">
        <v>75</v>
      </c>
      <c r="AG512">
        <v>108</v>
      </c>
      <c r="AH512">
        <v>162</v>
      </c>
      <c r="AI512">
        <v>156</v>
      </c>
      <c r="AJ512">
        <v>267</v>
      </c>
      <c r="AK512">
        <v>0</v>
      </c>
      <c r="AL512">
        <v>1</v>
      </c>
      <c r="AM512">
        <v>20</v>
      </c>
      <c r="AN512">
        <v>1</v>
      </c>
      <c r="AO512">
        <v>347.5087890625</v>
      </c>
      <c r="AP512"/>
      <c r="AQ512"/>
      <c r="AR512"/>
      <c r="AS512"/>
      <c r="AT512"/>
      <c r="AU512"/>
      <c r="AV512"/>
      <c r="AW512"/>
      <c r="AX512"/>
      <c r="AY512"/>
      <c r="AZ512"/>
      <c r="BA512"/>
      <c r="BB512"/>
      <c r="BC512"/>
      <c r="BD512"/>
      <c r="BE512"/>
      <c r="BF512"/>
      <c r="BG512"/>
      <c r="BH512" t="s">
        <v>5</v>
      </c>
      <c r="BI512"/>
      <c r="BJ512"/>
      <c r="BK512" t="s">
        <v>5</v>
      </c>
      <c r="BL512"/>
      <c r="BM512">
        <v>0</v>
      </c>
      <c r="BN512"/>
      <c r="BO512" t="s">
        <v>6</v>
      </c>
      <c r="BP512" t="s">
        <v>2774</v>
      </c>
      <c r="BQ512" t="s">
        <v>2774</v>
      </c>
      <c r="BR512" t="s">
        <v>2774</v>
      </c>
      <c r="BS512"/>
      <c r="BT512" t="s">
        <v>6</v>
      </c>
      <c r="BU512" t="s">
        <v>2774</v>
      </c>
      <c r="BV512" t="s">
        <v>2774</v>
      </c>
      <c r="BW512" t="s">
        <v>2774</v>
      </c>
      <c r="BX512"/>
      <c r="BY512" t="s">
        <v>6</v>
      </c>
      <c r="BZ512" t="s">
        <v>3026</v>
      </c>
      <c r="CA512" t="s">
        <v>2774</v>
      </c>
    </row>
    <row r="513" spans="1:79" ht="15" x14ac:dyDescent="0.25">
      <c r="A513">
        <v>326</v>
      </c>
      <c r="B513" t="s">
        <v>3277</v>
      </c>
      <c r="C513" t="s">
        <v>3278</v>
      </c>
      <c r="D513" t="s">
        <v>3279</v>
      </c>
      <c r="E513">
        <v>5</v>
      </c>
      <c r="F513" t="s">
        <v>3019</v>
      </c>
      <c r="G513" t="s">
        <v>3030</v>
      </c>
      <c r="H513" t="s">
        <v>3128</v>
      </c>
      <c r="I513" t="s">
        <v>3129</v>
      </c>
      <c r="J513" t="s">
        <v>3130</v>
      </c>
      <c r="K513" t="s">
        <v>3131</v>
      </c>
      <c r="L513" t="s">
        <v>3132</v>
      </c>
      <c r="M513">
        <v>496.66119384765619</v>
      </c>
      <c r="N513" t="s">
        <v>6</v>
      </c>
      <c r="O513" t="s">
        <v>6</v>
      </c>
      <c r="P513" t="s">
        <v>5</v>
      </c>
      <c r="Q513" t="s">
        <v>5</v>
      </c>
      <c r="R513" t="s">
        <v>6</v>
      </c>
      <c r="S513" t="s">
        <v>3133</v>
      </c>
      <c r="T513" t="s">
        <v>3133</v>
      </c>
      <c r="U513" t="s">
        <v>5</v>
      </c>
      <c r="V513" t="s">
        <v>13</v>
      </c>
      <c r="W513">
        <v>50000</v>
      </c>
      <c r="X513">
        <v>0</v>
      </c>
      <c r="Y513" t="s">
        <v>6</v>
      </c>
      <c r="Z513"/>
      <c r="AA513"/>
      <c r="AB513">
        <v>254.2128601074219</v>
      </c>
      <c r="AC513">
        <v>35.054698944091797</v>
      </c>
      <c r="AD513">
        <v>105.627571105957</v>
      </c>
      <c r="AE513">
        <v>6491</v>
      </c>
      <c r="AF513">
        <v>4747</v>
      </c>
      <c r="AG513">
        <v>5238</v>
      </c>
      <c r="AH513">
        <v>12550</v>
      </c>
      <c r="AI513">
        <v>11980</v>
      </c>
      <c r="AJ513">
        <v>20772</v>
      </c>
      <c r="AK513">
        <v>30</v>
      </c>
      <c r="AL513">
        <v>16</v>
      </c>
      <c r="AM513">
        <v>215</v>
      </c>
      <c r="AN513">
        <v>16</v>
      </c>
      <c r="AO513">
        <v>20945.373046875</v>
      </c>
      <c r="AP513"/>
      <c r="AQ513"/>
      <c r="AR513"/>
      <c r="AS513"/>
      <c r="AT513"/>
      <c r="AU513"/>
      <c r="AV513"/>
      <c r="AW513"/>
      <c r="AX513"/>
      <c r="AY513"/>
      <c r="AZ513"/>
      <c r="BA513"/>
      <c r="BB513"/>
      <c r="BC513"/>
      <c r="BD513"/>
      <c r="BE513"/>
      <c r="BF513"/>
      <c r="BG513"/>
      <c r="BH513" t="s">
        <v>5</v>
      </c>
      <c r="BI513"/>
      <c r="BJ513"/>
      <c r="BK513" t="s">
        <v>5</v>
      </c>
      <c r="BL513"/>
      <c r="BM513">
        <v>0</v>
      </c>
      <c r="BN513"/>
      <c r="BO513" t="s">
        <v>6</v>
      </c>
      <c r="BP513" t="s">
        <v>2774</v>
      </c>
      <c r="BQ513" t="s">
        <v>2774</v>
      </c>
      <c r="BR513" t="s">
        <v>2774</v>
      </c>
      <c r="BS513"/>
      <c r="BT513" t="s">
        <v>6</v>
      </c>
      <c r="BU513" t="s">
        <v>2774</v>
      </c>
      <c r="BV513" t="s">
        <v>2774</v>
      </c>
      <c r="BW513" t="s">
        <v>2774</v>
      </c>
      <c r="BX513"/>
      <c r="BY513" t="s">
        <v>6</v>
      </c>
      <c r="BZ513" t="s">
        <v>3026</v>
      </c>
      <c r="CA513" t="s">
        <v>2774</v>
      </c>
    </row>
    <row r="514" spans="1:79" ht="15" x14ac:dyDescent="0.25">
      <c r="A514">
        <v>327</v>
      </c>
      <c r="B514" t="s">
        <v>3280</v>
      </c>
      <c r="C514" t="s">
        <v>3281</v>
      </c>
      <c r="D514" t="s">
        <v>3282</v>
      </c>
      <c r="E514">
        <v>5</v>
      </c>
      <c r="F514" t="s">
        <v>3019</v>
      </c>
      <c r="G514" t="s">
        <v>81</v>
      </c>
      <c r="H514" t="s">
        <v>3066</v>
      </c>
      <c r="I514" t="s">
        <v>3120</v>
      </c>
      <c r="J514" t="s">
        <v>3068</v>
      </c>
      <c r="K514" t="s">
        <v>3069</v>
      </c>
      <c r="L514" t="s">
        <v>3132</v>
      </c>
      <c r="M514">
        <v>1.475543856620789</v>
      </c>
      <c r="N514" t="s">
        <v>6</v>
      </c>
      <c r="O514" t="s">
        <v>5</v>
      </c>
      <c r="P514" t="s">
        <v>5</v>
      </c>
      <c r="Q514" t="s">
        <v>5</v>
      </c>
      <c r="R514" t="s">
        <v>6</v>
      </c>
      <c r="S514" t="s">
        <v>3071</v>
      </c>
      <c r="T514" t="s">
        <v>3071</v>
      </c>
      <c r="U514" t="s">
        <v>5</v>
      </c>
      <c r="V514" t="s">
        <v>13</v>
      </c>
      <c r="W514">
        <v>10000</v>
      </c>
      <c r="X514">
        <v>0</v>
      </c>
      <c r="Y514" t="s">
        <v>6</v>
      </c>
      <c r="Z514"/>
      <c r="AA514"/>
      <c r="AB514">
        <v>0.16025398671627039</v>
      </c>
      <c r="AC514">
        <v>1.214464008808136E-2</v>
      </c>
      <c r="AD514">
        <v>5.6243568658828742E-2</v>
      </c>
      <c r="AE514">
        <v>0</v>
      </c>
      <c r="AF514">
        <v>0</v>
      </c>
      <c r="AG514">
        <v>0</v>
      </c>
      <c r="AH514">
        <v>0</v>
      </c>
      <c r="AI514">
        <v>0</v>
      </c>
      <c r="AJ514">
        <v>0</v>
      </c>
      <c r="AK514">
        <v>0</v>
      </c>
      <c r="AL514">
        <v>0</v>
      </c>
      <c r="AM514">
        <v>0</v>
      </c>
      <c r="AN514">
        <v>0</v>
      </c>
      <c r="AO514">
        <v>0.42639347910881042</v>
      </c>
      <c r="AP514"/>
      <c r="AQ514"/>
      <c r="AR514"/>
      <c r="AS514"/>
      <c r="AT514"/>
      <c r="AU514"/>
      <c r="AV514"/>
      <c r="AW514"/>
      <c r="AX514"/>
      <c r="AY514"/>
      <c r="AZ514"/>
      <c r="BA514"/>
      <c r="BB514"/>
      <c r="BC514"/>
      <c r="BD514"/>
      <c r="BE514"/>
      <c r="BF514"/>
      <c r="BG514"/>
      <c r="BH514" t="s">
        <v>5</v>
      </c>
      <c r="BI514"/>
      <c r="BJ514"/>
      <c r="BK514" t="s">
        <v>5</v>
      </c>
      <c r="BL514"/>
      <c r="BM514">
        <v>0</v>
      </c>
      <c r="BN514"/>
      <c r="BO514" t="s">
        <v>6</v>
      </c>
      <c r="BP514" t="s">
        <v>2774</v>
      </c>
      <c r="BQ514" t="s">
        <v>2774</v>
      </c>
      <c r="BR514" t="s">
        <v>2774</v>
      </c>
      <c r="BS514"/>
      <c r="BT514" t="s">
        <v>6</v>
      </c>
      <c r="BU514" t="s">
        <v>2774</v>
      </c>
      <c r="BV514" t="s">
        <v>2774</v>
      </c>
      <c r="BW514" t="s">
        <v>2774</v>
      </c>
      <c r="BX514"/>
      <c r="BY514" t="s">
        <v>6</v>
      </c>
      <c r="BZ514" t="s">
        <v>3026</v>
      </c>
      <c r="CA514" t="s">
        <v>2774</v>
      </c>
    </row>
    <row r="515" spans="1:79" ht="15" x14ac:dyDescent="0.25">
      <c r="A515">
        <v>328</v>
      </c>
      <c r="B515" t="s">
        <v>3283</v>
      </c>
      <c r="C515" t="s">
        <v>3284</v>
      </c>
      <c r="D515" t="s">
        <v>3285</v>
      </c>
      <c r="E515">
        <v>5</v>
      </c>
      <c r="F515" t="s">
        <v>3019</v>
      </c>
      <c r="G515" t="s">
        <v>3040</v>
      </c>
      <c r="H515" t="s">
        <v>3286</v>
      </c>
      <c r="I515" t="s">
        <v>3287</v>
      </c>
      <c r="J515" t="s">
        <v>3288</v>
      </c>
      <c r="K515" t="s">
        <v>3289</v>
      </c>
      <c r="L515" t="s">
        <v>3132</v>
      </c>
      <c r="M515">
        <v>7.2287583351135254</v>
      </c>
      <c r="N515" t="s">
        <v>6</v>
      </c>
      <c r="O515" t="s">
        <v>5</v>
      </c>
      <c r="P515" t="s">
        <v>6</v>
      </c>
      <c r="Q515" t="s">
        <v>5</v>
      </c>
      <c r="R515" t="s">
        <v>5</v>
      </c>
      <c r="S515" t="s">
        <v>3290</v>
      </c>
      <c r="T515" t="s">
        <v>3290</v>
      </c>
      <c r="U515" t="s">
        <v>5</v>
      </c>
      <c r="V515" t="s">
        <v>13</v>
      </c>
      <c r="W515">
        <v>10000</v>
      </c>
      <c r="X515">
        <v>0</v>
      </c>
      <c r="Y515" t="s">
        <v>6</v>
      </c>
      <c r="Z515"/>
      <c r="AA515"/>
      <c r="AB515">
        <v>0.53891837596893311</v>
      </c>
      <c r="AC515">
        <v>5.941322073340416E-2</v>
      </c>
      <c r="AD515">
        <v>0.38180527091026312</v>
      </c>
      <c r="AE515">
        <v>41</v>
      </c>
      <c r="AF515">
        <v>2</v>
      </c>
      <c r="AG515">
        <v>9</v>
      </c>
      <c r="AH515">
        <v>455</v>
      </c>
      <c r="AI515">
        <v>10</v>
      </c>
      <c r="AJ515">
        <v>462</v>
      </c>
      <c r="AK515">
        <v>0</v>
      </c>
      <c r="AL515">
        <v>0</v>
      </c>
      <c r="AM515">
        <v>2</v>
      </c>
      <c r="AN515">
        <v>0</v>
      </c>
      <c r="AO515">
        <v>1.2863245010375981</v>
      </c>
      <c r="AP515"/>
      <c r="AQ515"/>
      <c r="AR515"/>
      <c r="AS515"/>
      <c r="AT515"/>
      <c r="AU515"/>
      <c r="AV515"/>
      <c r="AW515"/>
      <c r="AX515"/>
      <c r="AY515"/>
      <c r="AZ515"/>
      <c r="BA515"/>
      <c r="BB515"/>
      <c r="BC515"/>
      <c r="BD515"/>
      <c r="BE515"/>
      <c r="BF515"/>
      <c r="BG515"/>
      <c r="BH515" t="s">
        <v>5</v>
      </c>
      <c r="BI515"/>
      <c r="BJ515"/>
      <c r="BK515" t="s">
        <v>5</v>
      </c>
      <c r="BL515"/>
      <c r="BM515">
        <v>0</v>
      </c>
      <c r="BN515"/>
      <c r="BO515" t="s">
        <v>6</v>
      </c>
      <c r="BP515" t="s">
        <v>2774</v>
      </c>
      <c r="BQ515" t="s">
        <v>2774</v>
      </c>
      <c r="BR515" t="s">
        <v>2774</v>
      </c>
      <c r="BS515"/>
      <c r="BT515" t="s">
        <v>6</v>
      </c>
      <c r="BU515" t="s">
        <v>2774</v>
      </c>
      <c r="BV515" t="s">
        <v>2774</v>
      </c>
      <c r="BW515" t="s">
        <v>2774</v>
      </c>
      <c r="BX515"/>
      <c r="BY515" t="s">
        <v>6</v>
      </c>
      <c r="BZ515" t="s">
        <v>3026</v>
      </c>
      <c r="CA515" t="s">
        <v>2774</v>
      </c>
    </row>
    <row r="516" spans="1:79" ht="15" x14ac:dyDescent="0.25">
      <c r="A516">
        <v>329</v>
      </c>
      <c r="B516" t="s">
        <v>3291</v>
      </c>
      <c r="C516" t="s">
        <v>3292</v>
      </c>
      <c r="D516" t="s">
        <v>2886</v>
      </c>
      <c r="E516">
        <v>5</v>
      </c>
      <c r="F516" t="s">
        <v>3019</v>
      </c>
      <c r="G516" t="s">
        <v>3040</v>
      </c>
      <c r="H516" t="s">
        <v>3286</v>
      </c>
      <c r="I516" t="s">
        <v>3287</v>
      </c>
      <c r="J516" t="s">
        <v>3288</v>
      </c>
      <c r="K516" t="s">
        <v>3289</v>
      </c>
      <c r="L516" t="s">
        <v>3293</v>
      </c>
      <c r="M516">
        <v>7.2287583351135254</v>
      </c>
      <c r="N516" t="s">
        <v>6</v>
      </c>
      <c r="O516" t="s">
        <v>5</v>
      </c>
      <c r="P516" t="s">
        <v>6</v>
      </c>
      <c r="Q516" t="s">
        <v>5</v>
      </c>
      <c r="R516" t="s">
        <v>5</v>
      </c>
      <c r="S516" t="s">
        <v>3290</v>
      </c>
      <c r="T516" t="s">
        <v>3290</v>
      </c>
      <c r="U516" t="s">
        <v>6</v>
      </c>
      <c r="V516" t="s">
        <v>50</v>
      </c>
      <c r="W516">
        <v>10000</v>
      </c>
      <c r="X516">
        <v>0</v>
      </c>
      <c r="Y516" t="s">
        <v>6</v>
      </c>
      <c r="Z516"/>
      <c r="AA516"/>
      <c r="AB516">
        <v>0.53891837596893311</v>
      </c>
      <c r="AC516">
        <v>5.941322073340416E-2</v>
      </c>
      <c r="AD516">
        <v>0.38180527091026312</v>
      </c>
      <c r="AE516">
        <v>41</v>
      </c>
      <c r="AF516">
        <v>2</v>
      </c>
      <c r="AG516">
        <v>9</v>
      </c>
      <c r="AH516">
        <v>455</v>
      </c>
      <c r="AI516">
        <v>10</v>
      </c>
      <c r="AJ516">
        <v>462</v>
      </c>
      <c r="AK516">
        <v>0</v>
      </c>
      <c r="AL516">
        <v>0</v>
      </c>
      <c r="AM516">
        <v>2</v>
      </c>
      <c r="AN516">
        <v>0</v>
      </c>
      <c r="AO516">
        <v>1.2863245010375981</v>
      </c>
      <c r="AP516"/>
      <c r="AQ516"/>
      <c r="AR516"/>
      <c r="AS516"/>
      <c r="AT516"/>
      <c r="AU516"/>
      <c r="AV516"/>
      <c r="AW516"/>
      <c r="AX516"/>
      <c r="AY516"/>
      <c r="AZ516"/>
      <c r="BA516"/>
      <c r="BB516"/>
      <c r="BC516"/>
      <c r="BD516"/>
      <c r="BE516"/>
      <c r="BF516"/>
      <c r="BG516"/>
      <c r="BH516" t="s">
        <v>5</v>
      </c>
      <c r="BI516"/>
      <c r="BJ516"/>
      <c r="BK516" t="s">
        <v>5</v>
      </c>
      <c r="BL516"/>
      <c r="BM516">
        <v>0</v>
      </c>
      <c r="BN516"/>
      <c r="BO516" t="s">
        <v>6</v>
      </c>
      <c r="BP516" t="s">
        <v>2774</v>
      </c>
      <c r="BQ516" t="s">
        <v>2774</v>
      </c>
      <c r="BR516" t="s">
        <v>2774</v>
      </c>
      <c r="BS516"/>
      <c r="BT516" t="s">
        <v>6</v>
      </c>
      <c r="BU516" t="s">
        <v>2774</v>
      </c>
      <c r="BV516" t="s">
        <v>2774</v>
      </c>
      <c r="BW516" t="s">
        <v>2774</v>
      </c>
      <c r="BX516"/>
      <c r="BY516" t="s">
        <v>6</v>
      </c>
      <c r="BZ516" t="s">
        <v>3026</v>
      </c>
      <c r="CA516" t="s">
        <v>2774</v>
      </c>
    </row>
    <row r="517" spans="1:79" ht="15" x14ac:dyDescent="0.25">
      <c r="A517">
        <v>330</v>
      </c>
      <c r="B517" t="s">
        <v>3294</v>
      </c>
      <c r="C517" t="s">
        <v>3295</v>
      </c>
      <c r="D517" t="s">
        <v>3296</v>
      </c>
      <c r="E517">
        <v>5</v>
      </c>
      <c r="F517" t="s">
        <v>3019</v>
      </c>
      <c r="G517" t="s">
        <v>2294</v>
      </c>
      <c r="H517" t="s">
        <v>2981</v>
      </c>
      <c r="I517" t="s">
        <v>3297</v>
      </c>
      <c r="J517" t="s">
        <v>3298</v>
      </c>
      <c r="K517" t="s">
        <v>3299</v>
      </c>
      <c r="L517" t="s">
        <v>3132</v>
      </c>
      <c r="M517">
        <v>1.3039495944976811</v>
      </c>
      <c r="N517" t="s">
        <v>6</v>
      </c>
      <c r="O517" t="s">
        <v>5</v>
      </c>
      <c r="P517" t="s">
        <v>6</v>
      </c>
      <c r="Q517" t="s">
        <v>5</v>
      </c>
      <c r="R517" t="s">
        <v>5</v>
      </c>
      <c r="S517" t="s">
        <v>3300</v>
      </c>
      <c r="T517" t="s">
        <v>3300</v>
      </c>
      <c r="U517" t="s">
        <v>5</v>
      </c>
      <c r="V517" t="s">
        <v>13</v>
      </c>
      <c r="W517">
        <v>3000</v>
      </c>
      <c r="X517">
        <v>0</v>
      </c>
      <c r="Y517" t="s">
        <v>6</v>
      </c>
      <c r="Z517"/>
      <c r="AA517"/>
      <c r="AB517">
        <v>6.7045547068119049E-2</v>
      </c>
      <c r="AC517">
        <v>1.4296050183475019E-2</v>
      </c>
      <c r="AD517">
        <v>4.3277241289615631E-2</v>
      </c>
      <c r="AE517">
        <v>0</v>
      </c>
      <c r="AF517">
        <v>0</v>
      </c>
      <c r="AG517">
        <v>0</v>
      </c>
      <c r="AH517">
        <v>0</v>
      </c>
      <c r="AI517">
        <v>0</v>
      </c>
      <c r="AJ517">
        <v>0</v>
      </c>
      <c r="AK517">
        <v>0</v>
      </c>
      <c r="AL517">
        <v>0</v>
      </c>
      <c r="AM517">
        <v>0</v>
      </c>
      <c r="AN517">
        <v>0</v>
      </c>
      <c r="AO517">
        <v>0.32887226343154907</v>
      </c>
      <c r="AP517"/>
      <c r="AQ517"/>
      <c r="AR517"/>
      <c r="AS517"/>
      <c r="AT517"/>
      <c r="AU517"/>
      <c r="AV517"/>
      <c r="AW517"/>
      <c r="AX517"/>
      <c r="AY517"/>
      <c r="AZ517"/>
      <c r="BA517"/>
      <c r="BB517"/>
      <c r="BC517"/>
      <c r="BD517"/>
      <c r="BE517"/>
      <c r="BF517"/>
      <c r="BG517"/>
      <c r="BH517" t="s">
        <v>5</v>
      </c>
      <c r="BI517"/>
      <c r="BJ517"/>
      <c r="BK517" t="s">
        <v>5</v>
      </c>
      <c r="BL517"/>
      <c r="BM517">
        <v>0</v>
      </c>
      <c r="BN517"/>
      <c r="BO517" t="s">
        <v>6</v>
      </c>
      <c r="BP517" t="s">
        <v>2774</v>
      </c>
      <c r="BQ517" t="s">
        <v>2774</v>
      </c>
      <c r="BR517" t="s">
        <v>2774</v>
      </c>
      <c r="BS517"/>
      <c r="BT517" t="s">
        <v>6</v>
      </c>
      <c r="BU517" t="s">
        <v>2774</v>
      </c>
      <c r="BV517" t="s">
        <v>2774</v>
      </c>
      <c r="BW517" t="s">
        <v>2774</v>
      </c>
      <c r="BX517"/>
      <c r="BY517" t="s">
        <v>6</v>
      </c>
      <c r="BZ517" t="s">
        <v>3026</v>
      </c>
      <c r="CA517" t="s">
        <v>2774</v>
      </c>
    </row>
    <row r="518" spans="1:79" ht="15" x14ac:dyDescent="0.25">
      <c r="A518">
        <v>331</v>
      </c>
      <c r="B518" t="s">
        <v>3301</v>
      </c>
      <c r="C518" t="s">
        <v>3302</v>
      </c>
      <c r="D518" t="s">
        <v>3303</v>
      </c>
      <c r="E518">
        <v>5</v>
      </c>
      <c r="F518" t="s">
        <v>3019</v>
      </c>
      <c r="G518" t="s">
        <v>2294</v>
      </c>
      <c r="H518" t="s">
        <v>2981</v>
      </c>
      <c r="I518" t="s">
        <v>3304</v>
      </c>
      <c r="J518" t="s">
        <v>3305</v>
      </c>
      <c r="K518" t="s">
        <v>3306</v>
      </c>
      <c r="L518" t="s">
        <v>3132</v>
      </c>
      <c r="M518">
        <v>2.3633136749267578</v>
      </c>
      <c r="N518" t="s">
        <v>6</v>
      </c>
      <c r="O518" t="s">
        <v>5</v>
      </c>
      <c r="P518" t="s">
        <v>6</v>
      </c>
      <c r="Q518" t="s">
        <v>5</v>
      </c>
      <c r="R518" t="s">
        <v>5</v>
      </c>
      <c r="S518" t="s">
        <v>3307</v>
      </c>
      <c r="T518" t="s">
        <v>3307</v>
      </c>
      <c r="U518" t="s">
        <v>5</v>
      </c>
      <c r="V518" t="s">
        <v>13</v>
      </c>
      <c r="W518">
        <v>5000</v>
      </c>
      <c r="X518">
        <v>0</v>
      </c>
      <c r="Y518" t="s">
        <v>6</v>
      </c>
      <c r="Z518"/>
      <c r="AA518"/>
      <c r="AB518">
        <v>0.55424273014068604</v>
      </c>
      <c r="AC518">
        <v>5.3512971848249442E-2</v>
      </c>
      <c r="AD518">
        <v>7.1393333375453949E-2</v>
      </c>
      <c r="AE518">
        <v>32</v>
      </c>
      <c r="AF518">
        <v>15</v>
      </c>
      <c r="AG518">
        <v>15</v>
      </c>
      <c r="AH518">
        <v>42</v>
      </c>
      <c r="AI518">
        <v>17</v>
      </c>
      <c r="AJ518">
        <v>52</v>
      </c>
      <c r="AK518">
        <v>0</v>
      </c>
      <c r="AL518">
        <v>0</v>
      </c>
      <c r="AM518">
        <v>1</v>
      </c>
      <c r="AN518">
        <v>0</v>
      </c>
      <c r="AO518">
        <v>7.8792834281921387</v>
      </c>
      <c r="AP518"/>
      <c r="AQ518"/>
      <c r="AR518"/>
      <c r="AS518"/>
      <c r="AT518"/>
      <c r="AU518"/>
      <c r="AV518"/>
      <c r="AW518"/>
      <c r="AX518"/>
      <c r="AY518"/>
      <c r="AZ518"/>
      <c r="BA518"/>
      <c r="BB518"/>
      <c r="BC518"/>
      <c r="BD518"/>
      <c r="BE518"/>
      <c r="BF518"/>
      <c r="BG518"/>
      <c r="BH518" t="s">
        <v>5</v>
      </c>
      <c r="BI518"/>
      <c r="BJ518"/>
      <c r="BK518" t="s">
        <v>5</v>
      </c>
      <c r="BL518"/>
      <c r="BM518">
        <v>0</v>
      </c>
      <c r="BN518"/>
      <c r="BO518" t="s">
        <v>6</v>
      </c>
      <c r="BP518" t="s">
        <v>2774</v>
      </c>
      <c r="BQ518" t="s">
        <v>2774</v>
      </c>
      <c r="BR518" t="s">
        <v>2774</v>
      </c>
      <c r="BS518"/>
      <c r="BT518" t="s">
        <v>6</v>
      </c>
      <c r="BU518" t="s">
        <v>2774</v>
      </c>
      <c r="BV518" t="s">
        <v>2774</v>
      </c>
      <c r="BW518" t="s">
        <v>2774</v>
      </c>
      <c r="BX518"/>
      <c r="BY518" t="s">
        <v>6</v>
      </c>
      <c r="BZ518" t="s">
        <v>3026</v>
      </c>
      <c r="CA518" t="s">
        <v>2774</v>
      </c>
    </row>
    <row r="519" spans="1:79" ht="15" x14ac:dyDescent="0.25">
      <c r="A519">
        <v>332</v>
      </c>
      <c r="B519" t="s">
        <v>3308</v>
      </c>
      <c r="C519" t="s">
        <v>3309</v>
      </c>
      <c r="D519" t="s">
        <v>3310</v>
      </c>
      <c r="E519">
        <v>5</v>
      </c>
      <c r="F519" t="s">
        <v>3019</v>
      </c>
      <c r="G519" t="s">
        <v>2294</v>
      </c>
      <c r="H519" t="s">
        <v>2981</v>
      </c>
      <c r="I519" t="s">
        <v>3304</v>
      </c>
      <c r="J519" t="s">
        <v>3305</v>
      </c>
      <c r="K519" t="s">
        <v>3306</v>
      </c>
      <c r="L519" t="s">
        <v>3132</v>
      </c>
      <c r="M519">
        <v>2.3633136749267578</v>
      </c>
      <c r="N519" t="s">
        <v>6</v>
      </c>
      <c r="O519" t="s">
        <v>5</v>
      </c>
      <c r="P519" t="s">
        <v>6</v>
      </c>
      <c r="Q519" t="s">
        <v>5</v>
      </c>
      <c r="R519" t="s">
        <v>5</v>
      </c>
      <c r="S519" t="s">
        <v>3307</v>
      </c>
      <c r="T519" t="s">
        <v>3307</v>
      </c>
      <c r="U519" t="s">
        <v>5</v>
      </c>
      <c r="V519" t="s">
        <v>13</v>
      </c>
      <c r="W519">
        <v>5000</v>
      </c>
      <c r="X519">
        <v>0</v>
      </c>
      <c r="Y519" t="s">
        <v>6</v>
      </c>
      <c r="Z519"/>
      <c r="AA519"/>
      <c r="AB519">
        <v>0.55424273014068604</v>
      </c>
      <c r="AC519">
        <v>5.3512971848249442E-2</v>
      </c>
      <c r="AD519">
        <v>7.1393333375453949E-2</v>
      </c>
      <c r="AE519">
        <v>32</v>
      </c>
      <c r="AF519">
        <v>15</v>
      </c>
      <c r="AG519">
        <v>15</v>
      </c>
      <c r="AH519">
        <v>42</v>
      </c>
      <c r="AI519">
        <v>17</v>
      </c>
      <c r="AJ519">
        <v>52</v>
      </c>
      <c r="AK519">
        <v>0</v>
      </c>
      <c r="AL519">
        <v>0</v>
      </c>
      <c r="AM519">
        <v>1</v>
      </c>
      <c r="AN519">
        <v>0</v>
      </c>
      <c r="AO519">
        <v>7.8792834281921387</v>
      </c>
      <c r="AP519"/>
      <c r="AQ519"/>
      <c r="AR519"/>
      <c r="AS519"/>
      <c r="AT519"/>
      <c r="AU519"/>
      <c r="AV519"/>
      <c r="AW519"/>
      <c r="AX519"/>
      <c r="AY519"/>
      <c r="AZ519"/>
      <c r="BA519"/>
      <c r="BB519"/>
      <c r="BC519"/>
      <c r="BD519"/>
      <c r="BE519"/>
      <c r="BF519"/>
      <c r="BG519"/>
      <c r="BH519" t="s">
        <v>5</v>
      </c>
      <c r="BI519"/>
      <c r="BJ519"/>
      <c r="BK519" t="s">
        <v>5</v>
      </c>
      <c r="BL519"/>
      <c r="BM519">
        <v>0</v>
      </c>
      <c r="BN519"/>
      <c r="BO519" t="s">
        <v>6</v>
      </c>
      <c r="BP519" t="s">
        <v>2774</v>
      </c>
      <c r="BQ519" t="s">
        <v>2774</v>
      </c>
      <c r="BR519" t="s">
        <v>2774</v>
      </c>
      <c r="BS519"/>
      <c r="BT519" t="s">
        <v>6</v>
      </c>
      <c r="BU519" t="s">
        <v>2774</v>
      </c>
      <c r="BV519" t="s">
        <v>2774</v>
      </c>
      <c r="BW519" t="s">
        <v>2774</v>
      </c>
      <c r="BX519"/>
      <c r="BY519" t="s">
        <v>6</v>
      </c>
      <c r="BZ519" t="s">
        <v>3026</v>
      </c>
      <c r="CA519" t="s">
        <v>2774</v>
      </c>
    </row>
    <row r="520" spans="1:79" ht="15" x14ac:dyDescent="0.25">
      <c r="A520">
        <v>333</v>
      </c>
      <c r="B520" t="s">
        <v>3311</v>
      </c>
      <c r="C520" t="s">
        <v>3312</v>
      </c>
      <c r="D520" t="s">
        <v>3313</v>
      </c>
      <c r="E520">
        <v>5</v>
      </c>
      <c r="F520" t="s">
        <v>3019</v>
      </c>
      <c r="G520" t="s">
        <v>2294</v>
      </c>
      <c r="H520" t="s">
        <v>2981</v>
      </c>
      <c r="I520" t="s">
        <v>3314</v>
      </c>
      <c r="J520" t="s">
        <v>3315</v>
      </c>
      <c r="K520" t="s">
        <v>3316</v>
      </c>
      <c r="L520" t="s">
        <v>3132</v>
      </c>
      <c r="M520">
        <v>6.1753630638122559</v>
      </c>
      <c r="N520" t="s">
        <v>6</v>
      </c>
      <c r="O520" t="s">
        <v>5</v>
      </c>
      <c r="P520" t="s">
        <v>6</v>
      </c>
      <c r="Q520" t="s">
        <v>5</v>
      </c>
      <c r="R520" t="s">
        <v>5</v>
      </c>
      <c r="S520" t="s">
        <v>3317</v>
      </c>
      <c r="T520" t="s">
        <v>3317</v>
      </c>
      <c r="U520" t="s">
        <v>5</v>
      </c>
      <c r="V520" t="s">
        <v>13</v>
      </c>
      <c r="W520">
        <v>10000</v>
      </c>
      <c r="X520">
        <v>0</v>
      </c>
      <c r="Y520" t="s">
        <v>6</v>
      </c>
      <c r="Z520"/>
      <c r="AA520"/>
      <c r="AB520">
        <v>1.034947872161865</v>
      </c>
      <c r="AC520">
        <v>7.2122283279895782E-2</v>
      </c>
      <c r="AD520">
        <v>0.27832379937171942</v>
      </c>
      <c r="AE520">
        <v>29</v>
      </c>
      <c r="AF520">
        <v>14</v>
      </c>
      <c r="AG520">
        <v>13</v>
      </c>
      <c r="AH520">
        <v>73</v>
      </c>
      <c r="AI520">
        <v>47</v>
      </c>
      <c r="AJ520">
        <v>105</v>
      </c>
      <c r="AK520">
        <v>0</v>
      </c>
      <c r="AL520">
        <v>0</v>
      </c>
      <c r="AM520">
        <v>1</v>
      </c>
      <c r="AN520">
        <v>0</v>
      </c>
      <c r="AO520">
        <v>7.1171345710754386</v>
      </c>
      <c r="AP520"/>
      <c r="AQ520"/>
      <c r="AR520"/>
      <c r="AS520"/>
      <c r="AT520"/>
      <c r="AU520"/>
      <c r="AV520"/>
      <c r="AW520"/>
      <c r="AX520"/>
      <c r="AY520"/>
      <c r="AZ520"/>
      <c r="BA520"/>
      <c r="BB520"/>
      <c r="BC520"/>
      <c r="BD520"/>
      <c r="BE520"/>
      <c r="BF520"/>
      <c r="BG520"/>
      <c r="BH520" t="s">
        <v>5</v>
      </c>
      <c r="BI520"/>
      <c r="BJ520"/>
      <c r="BK520" t="s">
        <v>5</v>
      </c>
      <c r="BL520"/>
      <c r="BM520">
        <v>0</v>
      </c>
      <c r="BN520"/>
      <c r="BO520" t="s">
        <v>6</v>
      </c>
      <c r="BP520" t="s">
        <v>2774</v>
      </c>
      <c r="BQ520" t="s">
        <v>2774</v>
      </c>
      <c r="BR520" t="s">
        <v>2774</v>
      </c>
      <c r="BS520"/>
      <c r="BT520" t="s">
        <v>6</v>
      </c>
      <c r="BU520" t="s">
        <v>2774</v>
      </c>
      <c r="BV520" t="s">
        <v>2774</v>
      </c>
      <c r="BW520" t="s">
        <v>2774</v>
      </c>
      <c r="BX520"/>
      <c r="BY520" t="s">
        <v>6</v>
      </c>
      <c r="BZ520" t="s">
        <v>3026</v>
      </c>
      <c r="CA520" t="s">
        <v>2774</v>
      </c>
    </row>
    <row r="521" spans="1:79" ht="15" x14ac:dyDescent="0.25">
      <c r="A521">
        <v>334</v>
      </c>
      <c r="B521" t="s">
        <v>3318</v>
      </c>
      <c r="C521" t="s">
        <v>3319</v>
      </c>
      <c r="D521" t="s">
        <v>3320</v>
      </c>
      <c r="E521">
        <v>5</v>
      </c>
      <c r="F521" t="s">
        <v>3019</v>
      </c>
      <c r="G521" t="s">
        <v>2294</v>
      </c>
      <c r="H521" t="s">
        <v>2981</v>
      </c>
      <c r="I521" t="s">
        <v>3314</v>
      </c>
      <c r="J521" t="s">
        <v>3315</v>
      </c>
      <c r="K521" t="s">
        <v>3316</v>
      </c>
      <c r="L521" t="s">
        <v>3132</v>
      </c>
      <c r="M521">
        <v>6.1753630638122559</v>
      </c>
      <c r="N521" t="s">
        <v>6</v>
      </c>
      <c r="O521" t="s">
        <v>5</v>
      </c>
      <c r="P521" t="s">
        <v>6</v>
      </c>
      <c r="Q521" t="s">
        <v>5</v>
      </c>
      <c r="R521" t="s">
        <v>5</v>
      </c>
      <c r="S521" t="s">
        <v>3317</v>
      </c>
      <c r="T521" t="s">
        <v>3317</v>
      </c>
      <c r="U521" t="s">
        <v>5</v>
      </c>
      <c r="V521" t="s">
        <v>13</v>
      </c>
      <c r="W521">
        <v>10000</v>
      </c>
      <c r="X521">
        <v>0</v>
      </c>
      <c r="Y521" t="s">
        <v>6</v>
      </c>
      <c r="Z521"/>
      <c r="AA521"/>
      <c r="AB521">
        <v>1.034947872161865</v>
      </c>
      <c r="AC521">
        <v>7.2122283279895782E-2</v>
      </c>
      <c r="AD521">
        <v>0.27832379937171942</v>
      </c>
      <c r="AE521">
        <v>29</v>
      </c>
      <c r="AF521">
        <v>14</v>
      </c>
      <c r="AG521">
        <v>13</v>
      </c>
      <c r="AH521">
        <v>73</v>
      </c>
      <c r="AI521">
        <v>47</v>
      </c>
      <c r="AJ521">
        <v>105</v>
      </c>
      <c r="AK521">
        <v>0</v>
      </c>
      <c r="AL521">
        <v>0</v>
      </c>
      <c r="AM521">
        <v>1</v>
      </c>
      <c r="AN521">
        <v>0</v>
      </c>
      <c r="AO521">
        <v>7.1171345710754386</v>
      </c>
      <c r="AP521"/>
      <c r="AQ521"/>
      <c r="AR521"/>
      <c r="AS521"/>
      <c r="AT521"/>
      <c r="AU521"/>
      <c r="AV521"/>
      <c r="AW521"/>
      <c r="AX521"/>
      <c r="AY521"/>
      <c r="AZ521"/>
      <c r="BA521"/>
      <c r="BB521"/>
      <c r="BC521"/>
      <c r="BD521"/>
      <c r="BE521"/>
      <c r="BF521"/>
      <c r="BG521"/>
      <c r="BH521" t="s">
        <v>5</v>
      </c>
      <c r="BI521"/>
      <c r="BJ521"/>
      <c r="BK521" t="s">
        <v>5</v>
      </c>
      <c r="BL521"/>
      <c r="BM521">
        <v>0</v>
      </c>
      <c r="BN521"/>
      <c r="BO521" t="s">
        <v>6</v>
      </c>
      <c r="BP521" t="s">
        <v>2774</v>
      </c>
      <c r="BQ521" t="s">
        <v>2774</v>
      </c>
      <c r="BR521" t="s">
        <v>2774</v>
      </c>
      <c r="BS521"/>
      <c r="BT521" t="s">
        <v>6</v>
      </c>
      <c r="BU521" t="s">
        <v>2774</v>
      </c>
      <c r="BV521" t="s">
        <v>2774</v>
      </c>
      <c r="BW521" t="s">
        <v>2774</v>
      </c>
      <c r="BX521"/>
      <c r="BY521" t="s">
        <v>6</v>
      </c>
      <c r="BZ521" t="s">
        <v>3026</v>
      </c>
      <c r="CA521" t="s">
        <v>2774</v>
      </c>
    </row>
    <row r="522" spans="1:79" ht="15" x14ac:dyDescent="0.25">
      <c r="A522">
        <v>336</v>
      </c>
      <c r="B522" t="s">
        <v>3324</v>
      </c>
      <c r="C522" t="s">
        <v>3325</v>
      </c>
      <c r="D522" t="s">
        <v>3285</v>
      </c>
      <c r="E522">
        <v>5</v>
      </c>
      <c r="F522" t="s">
        <v>3019</v>
      </c>
      <c r="G522" t="s">
        <v>3040</v>
      </c>
      <c r="H522" t="s">
        <v>3020</v>
      </c>
      <c r="I522" t="s">
        <v>3058</v>
      </c>
      <c r="J522" t="s">
        <v>3059</v>
      </c>
      <c r="K522" t="s">
        <v>3060</v>
      </c>
      <c r="L522" t="s">
        <v>3132</v>
      </c>
      <c r="M522">
        <v>4.5848512649536133</v>
      </c>
      <c r="N522" t="s">
        <v>6</v>
      </c>
      <c r="O522" t="s">
        <v>5</v>
      </c>
      <c r="P522" t="s">
        <v>6</v>
      </c>
      <c r="Q522" t="s">
        <v>5</v>
      </c>
      <c r="R522" t="s">
        <v>5</v>
      </c>
      <c r="S522" t="s">
        <v>3062</v>
      </c>
      <c r="T522" t="s">
        <v>3062</v>
      </c>
      <c r="U522" t="s">
        <v>5</v>
      </c>
      <c r="V522" t="s">
        <v>13</v>
      </c>
      <c r="W522">
        <v>10000</v>
      </c>
      <c r="X522">
        <v>0</v>
      </c>
      <c r="Y522" t="s">
        <v>6</v>
      </c>
      <c r="Z522"/>
      <c r="AA522"/>
      <c r="AB522">
        <v>0.83591091632843018</v>
      </c>
      <c r="AC522">
        <v>5.6112900376319892E-2</v>
      </c>
      <c r="AD522">
        <v>0.26684904098510742</v>
      </c>
      <c r="AE522">
        <v>2</v>
      </c>
      <c r="AF522">
        <v>0</v>
      </c>
      <c r="AG522">
        <v>2</v>
      </c>
      <c r="AH522">
        <v>0</v>
      </c>
      <c r="AI522">
        <v>0</v>
      </c>
      <c r="AJ522">
        <v>0</v>
      </c>
      <c r="AK522">
        <v>0</v>
      </c>
      <c r="AL522">
        <v>0</v>
      </c>
      <c r="AM522">
        <v>1</v>
      </c>
      <c r="AN522">
        <v>0</v>
      </c>
      <c r="AO522">
        <v>59.758132934570313</v>
      </c>
      <c r="AP522"/>
      <c r="AQ522"/>
      <c r="AR522"/>
      <c r="AS522"/>
      <c r="AT522"/>
      <c r="AU522"/>
      <c r="AV522"/>
      <c r="AW522"/>
      <c r="AX522"/>
      <c r="AY522"/>
      <c r="AZ522"/>
      <c r="BA522"/>
      <c r="BB522"/>
      <c r="BC522"/>
      <c r="BD522"/>
      <c r="BE522"/>
      <c r="BF522"/>
      <c r="BG522"/>
      <c r="BH522" t="s">
        <v>5</v>
      </c>
      <c r="BI522"/>
      <c r="BJ522"/>
      <c r="BK522" t="s">
        <v>5</v>
      </c>
      <c r="BL522"/>
      <c r="BM522">
        <v>0</v>
      </c>
      <c r="BN522"/>
      <c r="BO522" t="s">
        <v>6</v>
      </c>
      <c r="BP522" t="s">
        <v>2774</v>
      </c>
      <c r="BQ522" t="s">
        <v>2774</v>
      </c>
      <c r="BR522" t="s">
        <v>2774</v>
      </c>
      <c r="BS522"/>
      <c r="BT522" t="s">
        <v>6</v>
      </c>
      <c r="BU522" t="s">
        <v>2774</v>
      </c>
      <c r="BV522" t="s">
        <v>2774</v>
      </c>
      <c r="BW522" t="s">
        <v>2774</v>
      </c>
      <c r="BX522"/>
      <c r="BY522" t="s">
        <v>6</v>
      </c>
      <c r="BZ522" t="s">
        <v>3026</v>
      </c>
      <c r="CA522" t="s">
        <v>2774</v>
      </c>
    </row>
    <row r="523" spans="1:79" ht="15" x14ac:dyDescent="0.25">
      <c r="A523">
        <v>337</v>
      </c>
      <c r="B523" t="s">
        <v>3326</v>
      </c>
      <c r="C523" t="s">
        <v>3327</v>
      </c>
      <c r="D523" t="s">
        <v>3328</v>
      </c>
      <c r="E523">
        <v>5</v>
      </c>
      <c r="F523" t="s">
        <v>3019</v>
      </c>
      <c r="G523" t="s">
        <v>1897</v>
      </c>
      <c r="H523" t="s">
        <v>2981</v>
      </c>
      <c r="I523" t="s">
        <v>3329</v>
      </c>
      <c r="J523" t="s">
        <v>3330</v>
      </c>
      <c r="K523" t="s">
        <v>3331</v>
      </c>
      <c r="L523" t="s">
        <v>3132</v>
      </c>
      <c r="M523">
        <v>2.4749705791473389</v>
      </c>
      <c r="N523" t="s">
        <v>6</v>
      </c>
      <c r="O523" t="s">
        <v>5</v>
      </c>
      <c r="P523" t="s">
        <v>6</v>
      </c>
      <c r="Q523" t="s">
        <v>5</v>
      </c>
      <c r="R523" t="s">
        <v>5</v>
      </c>
      <c r="S523" t="s">
        <v>3332</v>
      </c>
      <c r="T523" t="s">
        <v>3332</v>
      </c>
      <c r="U523" t="s">
        <v>5</v>
      </c>
      <c r="V523" t="s">
        <v>13</v>
      </c>
      <c r="W523">
        <v>50000</v>
      </c>
      <c r="X523">
        <v>0</v>
      </c>
      <c r="Y523" t="s">
        <v>6</v>
      </c>
      <c r="Z523"/>
      <c r="AA523"/>
      <c r="AB523">
        <v>0.2360410541296005</v>
      </c>
      <c r="AC523">
        <v>1.546739041805267E-2</v>
      </c>
      <c r="AD523">
        <v>0.15368993580341339</v>
      </c>
      <c r="AE523">
        <v>0</v>
      </c>
      <c r="AF523">
        <v>0</v>
      </c>
      <c r="AG523">
        <v>0</v>
      </c>
      <c r="AH523">
        <v>0</v>
      </c>
      <c r="AI523">
        <v>0</v>
      </c>
      <c r="AJ523">
        <v>0</v>
      </c>
      <c r="AK523">
        <v>0</v>
      </c>
      <c r="AL523">
        <v>0</v>
      </c>
      <c r="AM523">
        <v>0</v>
      </c>
      <c r="AN523">
        <v>0</v>
      </c>
      <c r="AO523">
        <v>0.17298674583435061</v>
      </c>
      <c r="AP523"/>
      <c r="AQ523"/>
      <c r="AR523"/>
      <c r="AS523"/>
      <c r="AT523"/>
      <c r="AU523"/>
      <c r="AV523"/>
      <c r="AW523"/>
      <c r="AX523"/>
      <c r="AY523"/>
      <c r="AZ523"/>
      <c r="BA523"/>
      <c r="BB523"/>
      <c r="BC523"/>
      <c r="BD523"/>
      <c r="BE523"/>
      <c r="BF523"/>
      <c r="BG523"/>
      <c r="BH523" t="s">
        <v>5</v>
      </c>
      <c r="BI523"/>
      <c r="BJ523"/>
      <c r="BK523" t="s">
        <v>5</v>
      </c>
      <c r="BL523"/>
      <c r="BM523">
        <v>0</v>
      </c>
      <c r="BN523"/>
      <c r="BO523" t="s">
        <v>6</v>
      </c>
      <c r="BP523" t="s">
        <v>2774</v>
      </c>
      <c r="BQ523" t="s">
        <v>2774</v>
      </c>
      <c r="BR523" t="s">
        <v>2774</v>
      </c>
      <c r="BS523"/>
      <c r="BT523" t="s">
        <v>6</v>
      </c>
      <c r="BU523" t="s">
        <v>2774</v>
      </c>
      <c r="BV523" t="s">
        <v>2774</v>
      </c>
      <c r="BW523" t="s">
        <v>2774</v>
      </c>
      <c r="BX523"/>
      <c r="BY523" t="s">
        <v>6</v>
      </c>
      <c r="BZ523" t="s">
        <v>3026</v>
      </c>
      <c r="CA523" t="s">
        <v>2774</v>
      </c>
    </row>
    <row r="524" spans="1:79" ht="15" x14ac:dyDescent="0.25">
      <c r="A524">
        <v>338</v>
      </c>
      <c r="B524" t="s">
        <v>3333</v>
      </c>
      <c r="C524" t="s">
        <v>3334</v>
      </c>
      <c r="D524" t="s">
        <v>3057</v>
      </c>
      <c r="E524">
        <v>5</v>
      </c>
      <c r="F524" t="s">
        <v>3019</v>
      </c>
      <c r="G524" t="s">
        <v>3040</v>
      </c>
      <c r="H524" t="s">
        <v>3286</v>
      </c>
      <c r="I524" t="s">
        <v>3335</v>
      </c>
      <c r="J524" t="s">
        <v>3336</v>
      </c>
      <c r="K524" t="s">
        <v>3337</v>
      </c>
      <c r="L524" t="s">
        <v>3061</v>
      </c>
      <c r="M524">
        <v>14.139585494995121</v>
      </c>
      <c r="N524" t="s">
        <v>6</v>
      </c>
      <c r="O524" t="s">
        <v>5</v>
      </c>
      <c r="P524" t="s">
        <v>6</v>
      </c>
      <c r="Q524" t="s">
        <v>5</v>
      </c>
      <c r="R524" t="s">
        <v>5</v>
      </c>
      <c r="S524" t="s">
        <v>3338</v>
      </c>
      <c r="T524" t="s">
        <v>3338</v>
      </c>
      <c r="U524" t="s">
        <v>5</v>
      </c>
      <c r="V524" t="s">
        <v>50</v>
      </c>
      <c r="W524">
        <v>10000</v>
      </c>
      <c r="X524">
        <v>0</v>
      </c>
      <c r="Y524" t="s">
        <v>6</v>
      </c>
      <c r="Z524"/>
      <c r="AA524"/>
      <c r="AB524">
        <v>0.66106134653091431</v>
      </c>
      <c r="AC524">
        <v>0.25628319382667542</v>
      </c>
      <c r="AD524">
        <v>0.64628434181213379</v>
      </c>
      <c r="AE524">
        <v>192</v>
      </c>
      <c r="AF524">
        <v>96</v>
      </c>
      <c r="AG524">
        <v>134</v>
      </c>
      <c r="AH524">
        <v>417</v>
      </c>
      <c r="AI524">
        <v>348</v>
      </c>
      <c r="AJ524">
        <v>606</v>
      </c>
      <c r="AK524">
        <v>0</v>
      </c>
      <c r="AL524">
        <v>7</v>
      </c>
      <c r="AM524">
        <v>4</v>
      </c>
      <c r="AN524">
        <v>7</v>
      </c>
      <c r="AO524">
        <v>3.508731365203857</v>
      </c>
      <c r="AP524"/>
      <c r="AQ524"/>
      <c r="AR524"/>
      <c r="AS524"/>
      <c r="AT524"/>
      <c r="AU524"/>
      <c r="AV524"/>
      <c r="AW524"/>
      <c r="AX524"/>
      <c r="AY524"/>
      <c r="AZ524"/>
      <c r="BA524"/>
      <c r="BB524"/>
      <c r="BC524"/>
      <c r="BD524"/>
      <c r="BE524"/>
      <c r="BF524"/>
      <c r="BG524"/>
      <c r="BH524" t="s">
        <v>5</v>
      </c>
      <c r="BI524"/>
      <c r="BJ524"/>
      <c r="BK524" t="s">
        <v>5</v>
      </c>
      <c r="BL524"/>
      <c r="BM524">
        <v>0</v>
      </c>
      <c r="BN524"/>
      <c r="BO524" t="s">
        <v>6</v>
      </c>
      <c r="BP524" t="s">
        <v>2774</v>
      </c>
      <c r="BQ524" t="s">
        <v>2774</v>
      </c>
      <c r="BR524" t="s">
        <v>2774</v>
      </c>
      <c r="BS524"/>
      <c r="BT524" t="s">
        <v>6</v>
      </c>
      <c r="BU524" t="s">
        <v>2774</v>
      </c>
      <c r="BV524" t="s">
        <v>2774</v>
      </c>
      <c r="BW524" t="s">
        <v>2774</v>
      </c>
      <c r="BX524"/>
      <c r="BY524" t="s">
        <v>6</v>
      </c>
      <c r="BZ524" t="s">
        <v>3026</v>
      </c>
      <c r="CA524" t="s">
        <v>2774</v>
      </c>
    </row>
    <row r="525" spans="1:79" ht="15" x14ac:dyDescent="0.25">
      <c r="A525">
        <v>339</v>
      </c>
      <c r="B525" t="s">
        <v>3339</v>
      </c>
      <c r="C525" t="s">
        <v>3340</v>
      </c>
      <c r="D525" t="s">
        <v>3341</v>
      </c>
      <c r="E525">
        <v>5</v>
      </c>
      <c r="F525" t="s">
        <v>3019</v>
      </c>
      <c r="G525" t="s">
        <v>3040</v>
      </c>
      <c r="H525" t="s">
        <v>3286</v>
      </c>
      <c r="I525" t="s">
        <v>3335</v>
      </c>
      <c r="J525" t="s">
        <v>3336</v>
      </c>
      <c r="K525" t="s">
        <v>3337</v>
      </c>
      <c r="L525" t="s">
        <v>3132</v>
      </c>
      <c r="M525">
        <v>14.139585494995121</v>
      </c>
      <c r="N525" t="s">
        <v>6</v>
      </c>
      <c r="O525" t="s">
        <v>5</v>
      </c>
      <c r="P525" t="s">
        <v>6</v>
      </c>
      <c r="Q525" t="s">
        <v>5</v>
      </c>
      <c r="R525" t="s">
        <v>5</v>
      </c>
      <c r="S525" t="s">
        <v>3338</v>
      </c>
      <c r="T525" t="s">
        <v>3338</v>
      </c>
      <c r="U525" t="s">
        <v>5</v>
      </c>
      <c r="V525" t="s">
        <v>13</v>
      </c>
      <c r="W525">
        <v>20000</v>
      </c>
      <c r="X525">
        <v>0</v>
      </c>
      <c r="Y525" t="s">
        <v>6</v>
      </c>
      <c r="Z525"/>
      <c r="AA525"/>
      <c r="AB525">
        <v>0.66106134653091431</v>
      </c>
      <c r="AC525">
        <v>0.25628319382667542</v>
      </c>
      <c r="AD525">
        <v>0.64628434181213379</v>
      </c>
      <c r="AE525">
        <v>192</v>
      </c>
      <c r="AF525">
        <v>96</v>
      </c>
      <c r="AG525">
        <v>134</v>
      </c>
      <c r="AH525">
        <v>417</v>
      </c>
      <c r="AI525">
        <v>348</v>
      </c>
      <c r="AJ525">
        <v>606</v>
      </c>
      <c r="AK525">
        <v>0</v>
      </c>
      <c r="AL525">
        <v>7</v>
      </c>
      <c r="AM525">
        <v>4</v>
      </c>
      <c r="AN525">
        <v>7</v>
      </c>
      <c r="AO525">
        <v>3.508731365203857</v>
      </c>
      <c r="AP525"/>
      <c r="AQ525"/>
      <c r="AR525"/>
      <c r="AS525"/>
      <c r="AT525"/>
      <c r="AU525"/>
      <c r="AV525"/>
      <c r="AW525"/>
      <c r="AX525"/>
      <c r="AY525"/>
      <c r="AZ525"/>
      <c r="BA525"/>
      <c r="BB525"/>
      <c r="BC525"/>
      <c r="BD525"/>
      <c r="BE525"/>
      <c r="BF525"/>
      <c r="BG525"/>
      <c r="BH525" t="s">
        <v>5</v>
      </c>
      <c r="BI525"/>
      <c r="BJ525"/>
      <c r="BK525" t="s">
        <v>5</v>
      </c>
      <c r="BL525"/>
      <c r="BM525">
        <v>0</v>
      </c>
      <c r="BN525"/>
      <c r="BO525" t="s">
        <v>6</v>
      </c>
      <c r="BP525" t="s">
        <v>2774</v>
      </c>
      <c r="BQ525" t="s">
        <v>2774</v>
      </c>
      <c r="BR525" t="s">
        <v>2774</v>
      </c>
      <c r="BS525"/>
      <c r="BT525" t="s">
        <v>6</v>
      </c>
      <c r="BU525" t="s">
        <v>2774</v>
      </c>
      <c r="BV525" t="s">
        <v>2774</v>
      </c>
      <c r="BW525" t="s">
        <v>2774</v>
      </c>
      <c r="BX525"/>
      <c r="BY525" t="s">
        <v>6</v>
      </c>
      <c r="BZ525" t="s">
        <v>3026</v>
      </c>
      <c r="CA525" t="s">
        <v>2774</v>
      </c>
    </row>
    <row r="526" spans="1:79" ht="15" x14ac:dyDescent="0.25">
      <c r="A526">
        <v>340</v>
      </c>
      <c r="B526" t="s">
        <v>3342</v>
      </c>
      <c r="C526" t="s">
        <v>3343</v>
      </c>
      <c r="D526" t="s">
        <v>3193</v>
      </c>
      <c r="E526">
        <v>5</v>
      </c>
      <c r="F526" t="s">
        <v>3019</v>
      </c>
      <c r="G526" t="s">
        <v>1896</v>
      </c>
      <c r="H526" t="s">
        <v>3050</v>
      </c>
      <c r="I526" t="s">
        <v>3344</v>
      </c>
      <c r="J526" t="s">
        <v>3345</v>
      </c>
      <c r="K526" t="s">
        <v>3346</v>
      </c>
      <c r="L526" t="s">
        <v>3132</v>
      </c>
      <c r="M526">
        <v>0.63485258817672729</v>
      </c>
      <c r="N526" t="s">
        <v>6</v>
      </c>
      <c r="O526" t="s">
        <v>5</v>
      </c>
      <c r="P526" t="s">
        <v>6</v>
      </c>
      <c r="Q526" t="s">
        <v>5</v>
      </c>
      <c r="R526" t="s">
        <v>5</v>
      </c>
      <c r="S526" t="s">
        <v>3347</v>
      </c>
      <c r="T526" t="s">
        <v>3347</v>
      </c>
      <c r="U526" t="s">
        <v>5</v>
      </c>
      <c r="V526" t="s">
        <v>13</v>
      </c>
      <c r="W526">
        <v>5100</v>
      </c>
      <c r="X526">
        <v>0</v>
      </c>
      <c r="Y526" t="s">
        <v>6</v>
      </c>
      <c r="Z526"/>
      <c r="AA526"/>
      <c r="AB526">
        <v>2.656619064509869E-2</v>
      </c>
      <c r="AC526">
        <v>2.387569984421134E-3</v>
      </c>
      <c r="AD526">
        <v>8.6294598877429962E-3</v>
      </c>
      <c r="AE526">
        <v>3</v>
      </c>
      <c r="AF526">
        <v>0</v>
      </c>
      <c r="AG526">
        <v>3</v>
      </c>
      <c r="AH526">
        <v>1</v>
      </c>
      <c r="AI526">
        <v>2</v>
      </c>
      <c r="AJ526">
        <v>2</v>
      </c>
      <c r="AK526">
        <v>0</v>
      </c>
      <c r="AL526">
        <v>0</v>
      </c>
      <c r="AM526">
        <v>0</v>
      </c>
      <c r="AN526">
        <v>0</v>
      </c>
      <c r="AO526">
        <v>0</v>
      </c>
      <c r="AP526"/>
      <c r="AQ526"/>
      <c r="AR526"/>
      <c r="AS526"/>
      <c r="AT526"/>
      <c r="AU526"/>
      <c r="AV526"/>
      <c r="AW526"/>
      <c r="AX526"/>
      <c r="AY526"/>
      <c r="AZ526"/>
      <c r="BA526"/>
      <c r="BB526"/>
      <c r="BC526"/>
      <c r="BD526"/>
      <c r="BE526"/>
      <c r="BF526"/>
      <c r="BG526"/>
      <c r="BH526" t="s">
        <v>5</v>
      </c>
      <c r="BI526"/>
      <c r="BJ526"/>
      <c r="BK526" t="s">
        <v>5</v>
      </c>
      <c r="BL526"/>
      <c r="BM526">
        <v>0</v>
      </c>
      <c r="BN526"/>
      <c r="BO526" t="s">
        <v>6</v>
      </c>
      <c r="BP526" t="s">
        <v>2774</v>
      </c>
      <c r="BQ526" t="s">
        <v>2774</v>
      </c>
      <c r="BR526" t="s">
        <v>2774</v>
      </c>
      <c r="BS526"/>
      <c r="BT526" t="s">
        <v>6</v>
      </c>
      <c r="BU526" t="s">
        <v>2774</v>
      </c>
      <c r="BV526" t="s">
        <v>2774</v>
      </c>
      <c r="BW526" t="s">
        <v>2774</v>
      </c>
      <c r="BX526"/>
      <c r="BY526" t="s">
        <v>6</v>
      </c>
      <c r="BZ526" t="s">
        <v>3026</v>
      </c>
      <c r="CA526" t="s">
        <v>2774</v>
      </c>
    </row>
    <row r="527" spans="1:79" ht="15" x14ac:dyDescent="0.25">
      <c r="A527">
        <v>344</v>
      </c>
      <c r="B527" t="s">
        <v>3359</v>
      </c>
      <c r="C527" t="s">
        <v>3360</v>
      </c>
      <c r="D527" t="s">
        <v>3361</v>
      </c>
      <c r="E527">
        <v>5</v>
      </c>
      <c r="F527" t="s">
        <v>3019</v>
      </c>
      <c r="G527" t="s">
        <v>81</v>
      </c>
      <c r="H527" t="s">
        <v>3119</v>
      </c>
      <c r="I527" t="s">
        <v>3120</v>
      </c>
      <c r="J527" t="s">
        <v>3121</v>
      </c>
      <c r="K527" t="s">
        <v>3122</v>
      </c>
      <c r="L527" t="s">
        <v>3293</v>
      </c>
      <c r="M527">
        <v>235.4879455566406</v>
      </c>
      <c r="N527" t="s">
        <v>6</v>
      </c>
      <c r="O527" t="s">
        <v>5</v>
      </c>
      <c r="P527" t="s">
        <v>5</v>
      </c>
      <c r="Q527" t="s">
        <v>5</v>
      </c>
      <c r="R527" t="s">
        <v>6</v>
      </c>
      <c r="S527" t="s">
        <v>274</v>
      </c>
      <c r="T527" t="s">
        <v>274</v>
      </c>
      <c r="U527" t="s">
        <v>6</v>
      </c>
      <c r="V527" t="s">
        <v>4</v>
      </c>
      <c r="W527">
        <v>107000</v>
      </c>
      <c r="X527">
        <v>0</v>
      </c>
      <c r="Y527" t="s">
        <v>6</v>
      </c>
      <c r="Z527"/>
      <c r="AA527"/>
      <c r="AB527">
        <v>73.971321105957031</v>
      </c>
      <c r="AC527">
        <v>11.69291973114014</v>
      </c>
      <c r="AD527">
        <v>31.773128509521481</v>
      </c>
      <c r="AE527">
        <v>116</v>
      </c>
      <c r="AF527">
        <v>39</v>
      </c>
      <c r="AG527">
        <v>57</v>
      </c>
      <c r="AH527">
        <v>51</v>
      </c>
      <c r="AI527">
        <v>140</v>
      </c>
      <c r="AJ527">
        <v>143</v>
      </c>
      <c r="AK527">
        <v>1</v>
      </c>
      <c r="AL527">
        <v>0</v>
      </c>
      <c r="AM527">
        <v>7</v>
      </c>
      <c r="AN527">
        <v>0</v>
      </c>
      <c r="AO527">
        <v>1525.707397460938</v>
      </c>
      <c r="AP527"/>
      <c r="AQ527"/>
      <c r="AR527"/>
      <c r="AS527"/>
      <c r="AT527"/>
      <c r="AU527"/>
      <c r="AV527"/>
      <c r="AW527"/>
      <c r="AX527"/>
      <c r="AY527"/>
      <c r="AZ527"/>
      <c r="BA527"/>
      <c r="BB527"/>
      <c r="BC527"/>
      <c r="BD527"/>
      <c r="BE527"/>
      <c r="BF527"/>
      <c r="BG527"/>
      <c r="BH527" t="s">
        <v>5</v>
      </c>
      <c r="BI527"/>
      <c r="BJ527"/>
      <c r="BK527" t="s">
        <v>5</v>
      </c>
      <c r="BL527"/>
      <c r="BM527">
        <v>0</v>
      </c>
      <c r="BN527"/>
      <c r="BO527" t="s">
        <v>5</v>
      </c>
      <c r="BP527" t="s">
        <v>2774</v>
      </c>
      <c r="BQ527" t="s">
        <v>2774</v>
      </c>
      <c r="BR527" t="s">
        <v>2774</v>
      </c>
      <c r="BS527"/>
      <c r="BT527" t="s">
        <v>6</v>
      </c>
      <c r="BU527" t="s">
        <v>2774</v>
      </c>
      <c r="BV527" t="s">
        <v>2774</v>
      </c>
      <c r="BW527" t="s">
        <v>2774</v>
      </c>
      <c r="BX527"/>
      <c r="BY527" t="s">
        <v>6</v>
      </c>
      <c r="BZ527" t="s">
        <v>3026</v>
      </c>
      <c r="CA527" t="s">
        <v>2774</v>
      </c>
    </row>
    <row r="528" spans="1:79" ht="15" x14ac:dyDescent="0.25">
      <c r="A528">
        <v>346</v>
      </c>
      <c r="B528" t="s">
        <v>3365</v>
      </c>
      <c r="C528" t="s">
        <v>3366</v>
      </c>
      <c r="D528" t="s">
        <v>3367</v>
      </c>
      <c r="E528">
        <v>5</v>
      </c>
      <c r="F528" t="s">
        <v>3019</v>
      </c>
      <c r="G528" t="s">
        <v>3186</v>
      </c>
      <c r="H528" t="s">
        <v>3187</v>
      </c>
      <c r="I528" t="s">
        <v>3188</v>
      </c>
      <c r="J528"/>
      <c r="K528" t="s">
        <v>3189</v>
      </c>
      <c r="L528" t="s">
        <v>3132</v>
      </c>
      <c r="M528">
        <v>535.169921875</v>
      </c>
      <c r="N528" t="s">
        <v>6</v>
      </c>
      <c r="O528" t="s">
        <v>5</v>
      </c>
      <c r="P528" t="s">
        <v>5</v>
      </c>
      <c r="Q528" t="s">
        <v>5</v>
      </c>
      <c r="R528" t="s">
        <v>6</v>
      </c>
      <c r="S528" t="s">
        <v>3190</v>
      </c>
      <c r="T528" t="s">
        <v>3190</v>
      </c>
      <c r="U528" t="s">
        <v>6</v>
      </c>
      <c r="V528" t="s">
        <v>28</v>
      </c>
      <c r="W528">
        <v>3110000</v>
      </c>
      <c r="X528">
        <v>0</v>
      </c>
      <c r="Y528" t="s">
        <v>6</v>
      </c>
      <c r="Z528"/>
      <c r="AA528"/>
      <c r="AB528">
        <v>100.67148590087891</v>
      </c>
      <c r="AC528">
        <v>5.3430233001708984</v>
      </c>
      <c r="AD528">
        <v>1.483112692832947</v>
      </c>
      <c r="AE528">
        <v>84</v>
      </c>
      <c r="AF528">
        <v>32</v>
      </c>
      <c r="AG528">
        <v>45</v>
      </c>
      <c r="AH528">
        <v>321</v>
      </c>
      <c r="AI528">
        <v>124</v>
      </c>
      <c r="AJ528">
        <v>368</v>
      </c>
      <c r="AK528">
        <v>0</v>
      </c>
      <c r="AL528">
        <v>8</v>
      </c>
      <c r="AM528">
        <v>17</v>
      </c>
      <c r="AN528">
        <v>8</v>
      </c>
      <c r="AO528">
        <v>62.190280914306641</v>
      </c>
      <c r="AP528"/>
      <c r="AQ528"/>
      <c r="AR528"/>
      <c r="AS528"/>
      <c r="AT528"/>
      <c r="AU528"/>
      <c r="AV528"/>
      <c r="AW528"/>
      <c r="AX528"/>
      <c r="AY528"/>
      <c r="AZ528"/>
      <c r="BA528"/>
      <c r="BB528"/>
      <c r="BC528"/>
      <c r="BD528"/>
      <c r="BE528"/>
      <c r="BF528"/>
      <c r="BG528"/>
      <c r="BH528" t="s">
        <v>5</v>
      </c>
      <c r="BI528"/>
      <c r="BJ528"/>
      <c r="BK528" t="s">
        <v>5</v>
      </c>
      <c r="BL528"/>
      <c r="BM528">
        <v>0</v>
      </c>
      <c r="BN528"/>
      <c r="BO528" t="s">
        <v>5</v>
      </c>
      <c r="BP528" t="s">
        <v>2774</v>
      </c>
      <c r="BQ528" t="s">
        <v>2774</v>
      </c>
      <c r="BR528" t="s">
        <v>2774</v>
      </c>
      <c r="BS528"/>
      <c r="BT528" t="s">
        <v>6</v>
      </c>
      <c r="BU528" t="s">
        <v>2774</v>
      </c>
      <c r="BV528" t="s">
        <v>2774</v>
      </c>
      <c r="BW528" t="s">
        <v>2774</v>
      </c>
      <c r="BX528"/>
      <c r="BY528" t="s">
        <v>6</v>
      </c>
      <c r="BZ528" t="s">
        <v>3026</v>
      </c>
      <c r="CA528" t="s">
        <v>2774</v>
      </c>
    </row>
    <row r="529" spans="1:79" ht="15" x14ac:dyDescent="0.25">
      <c r="A529">
        <v>350</v>
      </c>
      <c r="B529" t="s">
        <v>3377</v>
      </c>
      <c r="C529" t="s">
        <v>3378</v>
      </c>
      <c r="D529" t="s">
        <v>3379</v>
      </c>
      <c r="E529">
        <v>5</v>
      </c>
      <c r="F529" t="s">
        <v>3019</v>
      </c>
      <c r="G529" t="s">
        <v>2323</v>
      </c>
      <c r="H529" t="s">
        <v>2981</v>
      </c>
      <c r="I529" t="s">
        <v>3101</v>
      </c>
      <c r="J529" t="s">
        <v>3102</v>
      </c>
      <c r="K529" t="s">
        <v>3103</v>
      </c>
      <c r="L529" t="s">
        <v>3132</v>
      </c>
      <c r="M529">
        <v>244.0077819824219</v>
      </c>
      <c r="N529" t="s">
        <v>6</v>
      </c>
      <c r="O529" t="s">
        <v>5</v>
      </c>
      <c r="P529" t="s">
        <v>6</v>
      </c>
      <c r="Q529" t="s">
        <v>5</v>
      </c>
      <c r="R529" t="s">
        <v>6</v>
      </c>
      <c r="S529" t="s">
        <v>2742</v>
      </c>
      <c r="T529" t="s">
        <v>2742</v>
      </c>
      <c r="U529" t="s">
        <v>5</v>
      </c>
      <c r="V529" t="s">
        <v>28</v>
      </c>
      <c r="W529">
        <v>82000</v>
      </c>
      <c r="X529">
        <v>0</v>
      </c>
      <c r="Y529" t="s">
        <v>6</v>
      </c>
      <c r="Z529"/>
      <c r="AA529"/>
      <c r="AB529">
        <v>29.912782669067379</v>
      </c>
      <c r="AC529">
        <v>2.0945956707000728</v>
      </c>
      <c r="AD529">
        <v>2.7268669605255131</v>
      </c>
      <c r="AE529">
        <v>217</v>
      </c>
      <c r="AF529">
        <v>47</v>
      </c>
      <c r="AG529">
        <v>144</v>
      </c>
      <c r="AH529">
        <v>85</v>
      </c>
      <c r="AI529">
        <v>202</v>
      </c>
      <c r="AJ529">
        <v>233</v>
      </c>
      <c r="AK529">
        <v>0</v>
      </c>
      <c r="AL529">
        <v>0</v>
      </c>
      <c r="AM529">
        <v>13</v>
      </c>
      <c r="AN529">
        <v>0</v>
      </c>
      <c r="AO529">
        <v>231.7996826171875</v>
      </c>
      <c r="AP529"/>
      <c r="AQ529"/>
      <c r="AR529"/>
      <c r="AS529"/>
      <c r="AT529"/>
      <c r="AU529"/>
      <c r="AV529"/>
      <c r="AW529"/>
      <c r="AX529"/>
      <c r="AY529"/>
      <c r="AZ529"/>
      <c r="BA529"/>
      <c r="BB529"/>
      <c r="BC529"/>
      <c r="BD529"/>
      <c r="BE529"/>
      <c r="BF529"/>
      <c r="BG529"/>
      <c r="BH529" t="s">
        <v>5</v>
      </c>
      <c r="BI529"/>
      <c r="BJ529"/>
      <c r="BK529" t="s">
        <v>5</v>
      </c>
      <c r="BL529"/>
      <c r="BM529">
        <v>0</v>
      </c>
      <c r="BN529"/>
      <c r="BO529" t="s">
        <v>5</v>
      </c>
      <c r="BP529" t="s">
        <v>2774</v>
      </c>
      <c r="BQ529" t="s">
        <v>2774</v>
      </c>
      <c r="BR529" t="s">
        <v>2774</v>
      </c>
      <c r="BS529"/>
      <c r="BT529" t="s">
        <v>6</v>
      </c>
      <c r="BU529" t="s">
        <v>2774</v>
      </c>
      <c r="BV529" t="s">
        <v>2774</v>
      </c>
      <c r="BW529" t="s">
        <v>2774</v>
      </c>
      <c r="BX529"/>
      <c r="BY529" t="s">
        <v>6</v>
      </c>
      <c r="BZ529" t="s">
        <v>3026</v>
      </c>
      <c r="CA529" t="s">
        <v>2774</v>
      </c>
    </row>
    <row r="530" spans="1:79" ht="15" x14ac:dyDescent="0.25">
      <c r="A530">
        <v>355</v>
      </c>
      <c r="B530" t="s">
        <v>3392</v>
      </c>
      <c r="C530" t="s">
        <v>3393</v>
      </c>
      <c r="D530" t="s">
        <v>3394</v>
      </c>
      <c r="E530">
        <v>5</v>
      </c>
      <c r="F530" t="s">
        <v>3019</v>
      </c>
      <c r="G530" t="s">
        <v>3049</v>
      </c>
      <c r="H530" t="s">
        <v>3208</v>
      </c>
      <c r="I530" t="s">
        <v>3214</v>
      </c>
      <c r="J530"/>
      <c r="K530"/>
      <c r="L530" t="s">
        <v>3132</v>
      </c>
      <c r="M530">
        <v>860.9822998046875</v>
      </c>
      <c r="N530" t="s">
        <v>6</v>
      </c>
      <c r="O530" t="s">
        <v>5</v>
      </c>
      <c r="P530" t="s">
        <v>6</v>
      </c>
      <c r="Q530" t="s">
        <v>5</v>
      </c>
      <c r="R530" t="s">
        <v>6</v>
      </c>
      <c r="S530" t="s">
        <v>3210</v>
      </c>
      <c r="T530" t="s">
        <v>3219</v>
      </c>
      <c r="U530" t="s">
        <v>5</v>
      </c>
      <c r="V530" t="s">
        <v>28</v>
      </c>
      <c r="W530">
        <v>209000</v>
      </c>
      <c r="X530">
        <v>0</v>
      </c>
      <c r="Y530" t="s">
        <v>6</v>
      </c>
      <c r="Z530"/>
      <c r="AA530"/>
      <c r="AB530">
        <v>228.10618591308591</v>
      </c>
      <c r="AC530">
        <v>10.454215049743651</v>
      </c>
      <c r="AD530">
        <v>8.7180318832397461</v>
      </c>
      <c r="AE530">
        <v>1201</v>
      </c>
      <c r="AF530">
        <v>217</v>
      </c>
      <c r="AG530">
        <v>750</v>
      </c>
      <c r="AH530">
        <v>6718</v>
      </c>
      <c r="AI530">
        <v>2570</v>
      </c>
      <c r="AJ530">
        <v>8420</v>
      </c>
      <c r="AK530">
        <v>11</v>
      </c>
      <c r="AL530">
        <v>19</v>
      </c>
      <c r="AM530">
        <v>66</v>
      </c>
      <c r="AN530">
        <v>19</v>
      </c>
      <c r="AO530">
        <v>165.36151123046881</v>
      </c>
      <c r="AP530"/>
      <c r="AQ530"/>
      <c r="AR530"/>
      <c r="AS530"/>
      <c r="AT530"/>
      <c r="AU530"/>
      <c r="AV530"/>
      <c r="AW530"/>
      <c r="AX530"/>
      <c r="AY530"/>
      <c r="AZ530"/>
      <c r="BA530"/>
      <c r="BB530"/>
      <c r="BC530"/>
      <c r="BD530"/>
      <c r="BE530"/>
      <c r="BF530"/>
      <c r="BG530"/>
      <c r="BH530" t="s">
        <v>5</v>
      </c>
      <c r="BI530"/>
      <c r="BJ530"/>
      <c r="BK530" t="s">
        <v>5</v>
      </c>
      <c r="BL530"/>
      <c r="BM530">
        <v>0</v>
      </c>
      <c r="BN530"/>
      <c r="BO530" t="s">
        <v>5</v>
      </c>
      <c r="BP530" t="s">
        <v>2774</v>
      </c>
      <c r="BQ530" t="s">
        <v>2774</v>
      </c>
      <c r="BR530" t="s">
        <v>2774</v>
      </c>
      <c r="BS530"/>
      <c r="BT530" t="s">
        <v>6</v>
      </c>
      <c r="BU530" t="s">
        <v>2774</v>
      </c>
      <c r="BV530" t="s">
        <v>2774</v>
      </c>
      <c r="BW530" t="s">
        <v>2774</v>
      </c>
      <c r="BX530"/>
      <c r="BY530" t="s">
        <v>6</v>
      </c>
      <c r="BZ530" t="s">
        <v>3026</v>
      </c>
      <c r="CA530" t="s">
        <v>2774</v>
      </c>
    </row>
    <row r="531" spans="1:79" ht="15" x14ac:dyDescent="0.25">
      <c r="A531">
        <v>356</v>
      </c>
      <c r="B531" t="s">
        <v>3395</v>
      </c>
      <c r="C531" t="s">
        <v>3396</v>
      </c>
      <c r="D531" t="s">
        <v>3397</v>
      </c>
      <c r="E531">
        <v>5</v>
      </c>
      <c r="F531" t="s">
        <v>3019</v>
      </c>
      <c r="G531" t="s">
        <v>2365</v>
      </c>
      <c r="H531" t="s">
        <v>3223</v>
      </c>
      <c r="I531" t="s">
        <v>3224</v>
      </c>
      <c r="J531" t="s">
        <v>3225</v>
      </c>
      <c r="K531" t="s">
        <v>3226</v>
      </c>
      <c r="L531" t="s">
        <v>3132</v>
      </c>
      <c r="M531">
        <v>418.21084594726563</v>
      </c>
      <c r="N531" t="s">
        <v>6</v>
      </c>
      <c r="O531" t="s">
        <v>5</v>
      </c>
      <c r="P531" t="s">
        <v>6</v>
      </c>
      <c r="Q531" t="s">
        <v>5</v>
      </c>
      <c r="R531" t="s">
        <v>6</v>
      </c>
      <c r="S531" t="s">
        <v>2238</v>
      </c>
      <c r="T531" t="s">
        <v>2238</v>
      </c>
      <c r="U531" t="s">
        <v>5</v>
      </c>
      <c r="V531" t="s">
        <v>28</v>
      </c>
      <c r="W531">
        <v>602000</v>
      </c>
      <c r="X531">
        <v>0</v>
      </c>
      <c r="Y531" t="s">
        <v>6</v>
      </c>
      <c r="Z531"/>
      <c r="AA531"/>
      <c r="AB531">
        <v>61.414657592773438</v>
      </c>
      <c r="AC531">
        <v>4.7471528053283691</v>
      </c>
      <c r="AD531">
        <v>3.9730210304260249</v>
      </c>
      <c r="AE531">
        <v>17</v>
      </c>
      <c r="AF531">
        <v>2</v>
      </c>
      <c r="AG531">
        <v>3</v>
      </c>
      <c r="AH531">
        <v>5</v>
      </c>
      <c r="AI531">
        <v>16</v>
      </c>
      <c r="AJ531">
        <v>16</v>
      </c>
      <c r="AK531">
        <v>0</v>
      </c>
      <c r="AL531">
        <v>7</v>
      </c>
      <c r="AM531">
        <v>20</v>
      </c>
      <c r="AN531">
        <v>7</v>
      </c>
      <c r="AO531">
        <v>116.8699188232422</v>
      </c>
      <c r="AP531"/>
      <c r="AQ531"/>
      <c r="AR531"/>
      <c r="AS531"/>
      <c r="AT531"/>
      <c r="AU531"/>
      <c r="AV531"/>
      <c r="AW531"/>
      <c r="AX531"/>
      <c r="AY531"/>
      <c r="AZ531"/>
      <c r="BA531"/>
      <c r="BB531"/>
      <c r="BC531"/>
      <c r="BD531"/>
      <c r="BE531"/>
      <c r="BF531"/>
      <c r="BG531"/>
      <c r="BH531" t="s">
        <v>5</v>
      </c>
      <c r="BI531"/>
      <c r="BJ531"/>
      <c r="BK531" t="s">
        <v>5</v>
      </c>
      <c r="BL531"/>
      <c r="BM531">
        <v>0</v>
      </c>
      <c r="BN531"/>
      <c r="BO531" t="s">
        <v>5</v>
      </c>
      <c r="BP531" t="s">
        <v>2774</v>
      </c>
      <c r="BQ531" t="s">
        <v>2774</v>
      </c>
      <c r="BR531" t="s">
        <v>2774</v>
      </c>
      <c r="BS531"/>
      <c r="BT531" t="s">
        <v>6</v>
      </c>
      <c r="BU531" t="s">
        <v>2774</v>
      </c>
      <c r="BV531" t="s">
        <v>2774</v>
      </c>
      <c r="BW531" t="s">
        <v>2774</v>
      </c>
      <c r="BX531"/>
      <c r="BY531" t="s">
        <v>6</v>
      </c>
      <c r="BZ531" t="s">
        <v>3026</v>
      </c>
      <c r="CA531" t="s">
        <v>2774</v>
      </c>
    </row>
    <row r="532" spans="1:79" ht="15" x14ac:dyDescent="0.25">
      <c r="A532">
        <v>357</v>
      </c>
      <c r="B532" t="s">
        <v>3398</v>
      </c>
      <c r="C532" t="s">
        <v>3399</v>
      </c>
      <c r="D532" t="s">
        <v>3400</v>
      </c>
      <c r="E532">
        <v>5</v>
      </c>
      <c r="F532" t="s">
        <v>3019</v>
      </c>
      <c r="G532" t="s">
        <v>2365</v>
      </c>
      <c r="H532" t="s">
        <v>3223</v>
      </c>
      <c r="I532" t="s">
        <v>3224</v>
      </c>
      <c r="J532" t="s">
        <v>3225</v>
      </c>
      <c r="K532" t="s">
        <v>3226</v>
      </c>
      <c r="L532" t="s">
        <v>3401</v>
      </c>
      <c r="M532">
        <v>418.21084594726563</v>
      </c>
      <c r="N532" t="s">
        <v>6</v>
      </c>
      <c r="O532" t="s">
        <v>5</v>
      </c>
      <c r="P532" t="s">
        <v>6</v>
      </c>
      <c r="Q532" t="s">
        <v>5</v>
      </c>
      <c r="R532" t="s">
        <v>6</v>
      </c>
      <c r="S532" t="s">
        <v>2238</v>
      </c>
      <c r="T532" t="s">
        <v>2238</v>
      </c>
      <c r="U532" t="s">
        <v>6</v>
      </c>
      <c r="V532" t="s">
        <v>28</v>
      </c>
      <c r="W532">
        <v>121000</v>
      </c>
      <c r="X532">
        <v>0</v>
      </c>
      <c r="Y532" t="s">
        <v>6</v>
      </c>
      <c r="Z532"/>
      <c r="AA532"/>
      <c r="AB532">
        <v>61.414657592773438</v>
      </c>
      <c r="AC532">
        <v>4.7471528053283691</v>
      </c>
      <c r="AD532">
        <v>3.9730210304260249</v>
      </c>
      <c r="AE532">
        <v>17</v>
      </c>
      <c r="AF532">
        <v>2</v>
      </c>
      <c r="AG532">
        <v>3</v>
      </c>
      <c r="AH532">
        <v>5</v>
      </c>
      <c r="AI532">
        <v>16</v>
      </c>
      <c r="AJ532">
        <v>16</v>
      </c>
      <c r="AK532">
        <v>0</v>
      </c>
      <c r="AL532">
        <v>7</v>
      </c>
      <c r="AM532">
        <v>20</v>
      </c>
      <c r="AN532">
        <v>7</v>
      </c>
      <c r="AO532">
        <v>116.8699188232422</v>
      </c>
      <c r="AP532"/>
      <c r="AQ532"/>
      <c r="AR532"/>
      <c r="AS532"/>
      <c r="AT532"/>
      <c r="AU532"/>
      <c r="AV532"/>
      <c r="AW532"/>
      <c r="AX532"/>
      <c r="AY532"/>
      <c r="AZ532"/>
      <c r="BA532"/>
      <c r="BB532"/>
      <c r="BC532"/>
      <c r="BD532"/>
      <c r="BE532"/>
      <c r="BF532"/>
      <c r="BG532"/>
      <c r="BH532" t="s">
        <v>5</v>
      </c>
      <c r="BI532"/>
      <c r="BJ532"/>
      <c r="BK532" t="s">
        <v>5</v>
      </c>
      <c r="BL532"/>
      <c r="BM532">
        <v>0</v>
      </c>
      <c r="BN532"/>
      <c r="BO532" t="s">
        <v>5</v>
      </c>
      <c r="BP532" t="s">
        <v>2774</v>
      </c>
      <c r="BQ532" t="s">
        <v>2774</v>
      </c>
      <c r="BR532" t="s">
        <v>2774</v>
      </c>
      <c r="BS532"/>
      <c r="BT532" t="s">
        <v>6</v>
      </c>
      <c r="BU532" t="s">
        <v>2774</v>
      </c>
      <c r="BV532" t="s">
        <v>2774</v>
      </c>
      <c r="BW532" t="s">
        <v>2774</v>
      </c>
      <c r="BX532"/>
      <c r="BY532" t="s">
        <v>6</v>
      </c>
      <c r="BZ532" t="s">
        <v>3026</v>
      </c>
      <c r="CA532" t="s">
        <v>2774</v>
      </c>
    </row>
    <row r="533" spans="1:79" ht="15" x14ac:dyDescent="0.25">
      <c r="A533">
        <v>359</v>
      </c>
      <c r="B533" t="s">
        <v>3405</v>
      </c>
      <c r="C533" t="s">
        <v>3406</v>
      </c>
      <c r="D533" t="s">
        <v>3407</v>
      </c>
      <c r="E533">
        <v>5</v>
      </c>
      <c r="F533" t="s">
        <v>3019</v>
      </c>
      <c r="G533" t="s">
        <v>2365</v>
      </c>
      <c r="H533" t="s">
        <v>3223</v>
      </c>
      <c r="I533" t="s">
        <v>3224</v>
      </c>
      <c r="J533" t="s">
        <v>3225</v>
      </c>
      <c r="K533" t="s">
        <v>3226</v>
      </c>
      <c r="L533" t="s">
        <v>3070</v>
      </c>
      <c r="M533">
        <v>418.21084594726563</v>
      </c>
      <c r="N533" t="s">
        <v>6</v>
      </c>
      <c r="O533" t="s">
        <v>5</v>
      </c>
      <c r="P533" t="s">
        <v>6</v>
      </c>
      <c r="Q533" t="s">
        <v>5</v>
      </c>
      <c r="R533" t="s">
        <v>6</v>
      </c>
      <c r="S533" t="s">
        <v>2238</v>
      </c>
      <c r="T533" t="s">
        <v>2238</v>
      </c>
      <c r="U533" t="s">
        <v>6</v>
      </c>
      <c r="V533" t="s">
        <v>50</v>
      </c>
      <c r="W533">
        <v>61000</v>
      </c>
      <c r="X533">
        <v>0</v>
      </c>
      <c r="Y533" t="s">
        <v>6</v>
      </c>
      <c r="Z533"/>
      <c r="AA533"/>
      <c r="AB533">
        <v>61.414657592773438</v>
      </c>
      <c r="AC533">
        <v>4.7471528053283691</v>
      </c>
      <c r="AD533">
        <v>3.9730210304260249</v>
      </c>
      <c r="AE533">
        <v>17</v>
      </c>
      <c r="AF533">
        <v>2</v>
      </c>
      <c r="AG533">
        <v>3</v>
      </c>
      <c r="AH533">
        <v>5</v>
      </c>
      <c r="AI533">
        <v>16</v>
      </c>
      <c r="AJ533">
        <v>16</v>
      </c>
      <c r="AK533">
        <v>0</v>
      </c>
      <c r="AL533">
        <v>7</v>
      </c>
      <c r="AM533">
        <v>20</v>
      </c>
      <c r="AN533">
        <v>7</v>
      </c>
      <c r="AO533">
        <v>116.8699188232422</v>
      </c>
      <c r="AP533"/>
      <c r="AQ533"/>
      <c r="AR533"/>
      <c r="AS533"/>
      <c r="AT533"/>
      <c r="AU533"/>
      <c r="AV533"/>
      <c r="AW533"/>
      <c r="AX533"/>
      <c r="AY533"/>
      <c r="AZ533"/>
      <c r="BA533"/>
      <c r="BB533"/>
      <c r="BC533"/>
      <c r="BD533"/>
      <c r="BE533"/>
      <c r="BF533"/>
      <c r="BG533"/>
      <c r="BH533" t="s">
        <v>5</v>
      </c>
      <c r="BI533"/>
      <c r="BJ533"/>
      <c r="BK533" t="s">
        <v>5</v>
      </c>
      <c r="BL533"/>
      <c r="BM533">
        <v>0</v>
      </c>
      <c r="BN533"/>
      <c r="BO533" t="s">
        <v>6</v>
      </c>
      <c r="BP533" t="s">
        <v>2774</v>
      </c>
      <c r="BQ533" t="s">
        <v>2774</v>
      </c>
      <c r="BR533" t="s">
        <v>2774</v>
      </c>
      <c r="BS533"/>
      <c r="BT533" t="s">
        <v>6</v>
      </c>
      <c r="BU533" t="s">
        <v>2774</v>
      </c>
      <c r="BV533" t="s">
        <v>2774</v>
      </c>
      <c r="BW533" t="s">
        <v>2774</v>
      </c>
      <c r="BX533"/>
      <c r="BY533" t="s">
        <v>6</v>
      </c>
      <c r="BZ533" t="s">
        <v>3026</v>
      </c>
      <c r="CA533" t="s">
        <v>2774</v>
      </c>
    </row>
    <row r="534" spans="1:79" ht="15" x14ac:dyDescent="0.25">
      <c r="A534">
        <v>360</v>
      </c>
      <c r="B534" t="s">
        <v>3408</v>
      </c>
      <c r="C534" t="s">
        <v>3409</v>
      </c>
      <c r="D534" t="s">
        <v>3410</v>
      </c>
      <c r="E534">
        <v>5</v>
      </c>
      <c r="F534" t="s">
        <v>3019</v>
      </c>
      <c r="G534" t="s">
        <v>2365</v>
      </c>
      <c r="H534" t="s">
        <v>3223</v>
      </c>
      <c r="I534" t="s">
        <v>3224</v>
      </c>
      <c r="J534" t="s">
        <v>3225</v>
      </c>
      <c r="K534" t="s">
        <v>3226</v>
      </c>
      <c r="L534" t="s">
        <v>3401</v>
      </c>
      <c r="M534">
        <v>418.21084594726563</v>
      </c>
      <c r="N534" t="s">
        <v>6</v>
      </c>
      <c r="O534" t="s">
        <v>5</v>
      </c>
      <c r="P534" t="s">
        <v>6</v>
      </c>
      <c r="Q534" t="s">
        <v>5</v>
      </c>
      <c r="R534" t="s">
        <v>6</v>
      </c>
      <c r="S534" t="s">
        <v>2238</v>
      </c>
      <c r="T534" t="s">
        <v>2238</v>
      </c>
      <c r="U534" t="s">
        <v>5</v>
      </c>
      <c r="V534" t="s">
        <v>28</v>
      </c>
      <c r="W534">
        <v>5000</v>
      </c>
      <c r="X534">
        <v>0</v>
      </c>
      <c r="Y534" t="s">
        <v>6</v>
      </c>
      <c r="Z534"/>
      <c r="AA534"/>
      <c r="AB534">
        <v>61.414657592773438</v>
      </c>
      <c r="AC534">
        <v>4.7471528053283691</v>
      </c>
      <c r="AD534">
        <v>3.9730210304260249</v>
      </c>
      <c r="AE534">
        <v>17</v>
      </c>
      <c r="AF534">
        <v>2</v>
      </c>
      <c r="AG534">
        <v>3</v>
      </c>
      <c r="AH534">
        <v>5</v>
      </c>
      <c r="AI534">
        <v>16</v>
      </c>
      <c r="AJ534">
        <v>16</v>
      </c>
      <c r="AK534">
        <v>0</v>
      </c>
      <c r="AL534">
        <v>7</v>
      </c>
      <c r="AM534">
        <v>20</v>
      </c>
      <c r="AN534">
        <v>7</v>
      </c>
      <c r="AO534">
        <v>116.8699188232422</v>
      </c>
      <c r="AP534"/>
      <c r="AQ534"/>
      <c r="AR534"/>
      <c r="AS534"/>
      <c r="AT534"/>
      <c r="AU534"/>
      <c r="AV534"/>
      <c r="AW534"/>
      <c r="AX534"/>
      <c r="AY534"/>
      <c r="AZ534"/>
      <c r="BA534"/>
      <c r="BB534"/>
      <c r="BC534"/>
      <c r="BD534"/>
      <c r="BE534"/>
      <c r="BF534"/>
      <c r="BG534"/>
      <c r="BH534" t="s">
        <v>5</v>
      </c>
      <c r="BI534"/>
      <c r="BJ534"/>
      <c r="BK534" t="s">
        <v>5</v>
      </c>
      <c r="BL534"/>
      <c r="BM534">
        <v>0</v>
      </c>
      <c r="BN534"/>
      <c r="BO534" t="s">
        <v>5</v>
      </c>
      <c r="BP534" t="s">
        <v>2774</v>
      </c>
      <c r="BQ534" t="s">
        <v>2774</v>
      </c>
      <c r="BR534" t="s">
        <v>2774</v>
      </c>
      <c r="BS534"/>
      <c r="BT534" t="s">
        <v>6</v>
      </c>
      <c r="BU534" t="s">
        <v>2774</v>
      </c>
      <c r="BV534" t="s">
        <v>2774</v>
      </c>
      <c r="BW534" t="s">
        <v>2774</v>
      </c>
      <c r="BX534"/>
      <c r="BY534" t="s">
        <v>6</v>
      </c>
      <c r="BZ534" t="s">
        <v>3026</v>
      </c>
      <c r="CA534" t="s">
        <v>2774</v>
      </c>
    </row>
    <row r="535" spans="1:79" ht="15" x14ac:dyDescent="0.25">
      <c r="A535">
        <v>369</v>
      </c>
      <c r="B535" t="s">
        <v>3435</v>
      </c>
      <c r="C535" t="s">
        <v>3436</v>
      </c>
      <c r="D535" t="s">
        <v>3437</v>
      </c>
      <c r="E535">
        <v>5</v>
      </c>
      <c r="F535" t="s">
        <v>3019</v>
      </c>
      <c r="G535" t="s">
        <v>3256</v>
      </c>
      <c r="H535" t="s">
        <v>3239</v>
      </c>
      <c r="I535" t="s">
        <v>3257</v>
      </c>
      <c r="J535" t="s">
        <v>3258</v>
      </c>
      <c r="K535" t="s">
        <v>3259</v>
      </c>
      <c r="L535" t="s">
        <v>3132</v>
      </c>
      <c r="M535">
        <v>159.87260437011719</v>
      </c>
      <c r="N535" t="s">
        <v>6</v>
      </c>
      <c r="O535" t="s">
        <v>5</v>
      </c>
      <c r="P535" t="s">
        <v>6</v>
      </c>
      <c r="Q535" t="s">
        <v>5</v>
      </c>
      <c r="R535" t="s">
        <v>5</v>
      </c>
      <c r="S535" t="s">
        <v>3260</v>
      </c>
      <c r="T535" t="s">
        <v>3260</v>
      </c>
      <c r="U535" t="s">
        <v>5</v>
      </c>
      <c r="V535" t="s">
        <v>28</v>
      </c>
      <c r="W535">
        <v>3319000</v>
      </c>
      <c r="X535">
        <v>0</v>
      </c>
      <c r="Y535" t="s">
        <v>6</v>
      </c>
      <c r="Z535"/>
      <c r="AA535"/>
      <c r="AB535">
        <v>21.602313995361332</v>
      </c>
      <c r="AC535">
        <v>1.0663367509841919</v>
      </c>
      <c r="AD535">
        <v>1.222298741340637</v>
      </c>
      <c r="AE535">
        <v>15</v>
      </c>
      <c r="AF535">
        <v>14</v>
      </c>
      <c r="AG535">
        <v>0</v>
      </c>
      <c r="AH535">
        <v>3</v>
      </c>
      <c r="AI535">
        <v>7</v>
      </c>
      <c r="AJ535">
        <v>8</v>
      </c>
      <c r="AK535">
        <v>0</v>
      </c>
      <c r="AL535">
        <v>4</v>
      </c>
      <c r="AM535">
        <v>5</v>
      </c>
      <c r="AN535">
        <v>4</v>
      </c>
      <c r="AO535">
        <v>56.068603515625</v>
      </c>
      <c r="AP535"/>
      <c r="AQ535"/>
      <c r="AR535"/>
      <c r="AS535"/>
      <c r="AT535"/>
      <c r="AU535"/>
      <c r="AV535"/>
      <c r="AW535"/>
      <c r="AX535"/>
      <c r="AY535"/>
      <c r="AZ535"/>
      <c r="BA535"/>
      <c r="BB535"/>
      <c r="BC535"/>
      <c r="BD535"/>
      <c r="BE535"/>
      <c r="BF535"/>
      <c r="BG535"/>
      <c r="BH535" t="s">
        <v>5</v>
      </c>
      <c r="BI535"/>
      <c r="BJ535"/>
      <c r="BK535" t="s">
        <v>5</v>
      </c>
      <c r="BL535"/>
      <c r="BM535">
        <v>0</v>
      </c>
      <c r="BN535"/>
      <c r="BO535" t="s">
        <v>5</v>
      </c>
      <c r="BP535" t="s">
        <v>2774</v>
      </c>
      <c r="BQ535" t="s">
        <v>2774</v>
      </c>
      <c r="BR535" t="s">
        <v>2774</v>
      </c>
      <c r="BS535"/>
      <c r="BT535" t="s">
        <v>6</v>
      </c>
      <c r="BU535" t="s">
        <v>2774</v>
      </c>
      <c r="BV535" t="s">
        <v>2774</v>
      </c>
      <c r="BW535" t="s">
        <v>2774</v>
      </c>
      <c r="BX535"/>
      <c r="BY535" t="s">
        <v>6</v>
      </c>
      <c r="BZ535" t="s">
        <v>3026</v>
      </c>
      <c r="CA535" t="s">
        <v>2774</v>
      </c>
    </row>
    <row r="536" spans="1:79" ht="15" x14ac:dyDescent="0.25">
      <c r="A536">
        <v>373</v>
      </c>
      <c r="B536" t="s">
        <v>3448</v>
      </c>
      <c r="C536" t="s">
        <v>3449</v>
      </c>
      <c r="D536" t="s">
        <v>3450</v>
      </c>
      <c r="E536">
        <v>5</v>
      </c>
      <c r="F536" t="s">
        <v>3019</v>
      </c>
      <c r="G536" t="s">
        <v>3256</v>
      </c>
      <c r="H536" t="s">
        <v>3239</v>
      </c>
      <c r="I536" t="s">
        <v>3257</v>
      </c>
      <c r="J536" t="s">
        <v>3258</v>
      </c>
      <c r="K536" t="s">
        <v>3259</v>
      </c>
      <c r="L536" t="s">
        <v>3132</v>
      </c>
      <c r="M536">
        <v>159.87260437011719</v>
      </c>
      <c r="N536" t="s">
        <v>6</v>
      </c>
      <c r="O536" t="s">
        <v>5</v>
      </c>
      <c r="P536" t="s">
        <v>6</v>
      </c>
      <c r="Q536" t="s">
        <v>5</v>
      </c>
      <c r="R536" t="s">
        <v>5</v>
      </c>
      <c r="S536" t="s">
        <v>3260</v>
      </c>
      <c r="T536" t="s">
        <v>3260</v>
      </c>
      <c r="U536" t="s">
        <v>6</v>
      </c>
      <c r="V536" t="s">
        <v>28</v>
      </c>
      <c r="W536">
        <v>111000</v>
      </c>
      <c r="X536">
        <v>0</v>
      </c>
      <c r="Y536" t="s">
        <v>6</v>
      </c>
      <c r="Z536"/>
      <c r="AA536"/>
      <c r="AB536">
        <v>21.602313995361332</v>
      </c>
      <c r="AC536">
        <v>1.0663367509841919</v>
      </c>
      <c r="AD536">
        <v>1.222298741340637</v>
      </c>
      <c r="AE536">
        <v>15</v>
      </c>
      <c r="AF536">
        <v>14</v>
      </c>
      <c r="AG536">
        <v>0</v>
      </c>
      <c r="AH536">
        <v>3</v>
      </c>
      <c r="AI536">
        <v>7</v>
      </c>
      <c r="AJ536">
        <v>8</v>
      </c>
      <c r="AK536">
        <v>0</v>
      </c>
      <c r="AL536">
        <v>4</v>
      </c>
      <c r="AM536">
        <v>5</v>
      </c>
      <c r="AN536">
        <v>4</v>
      </c>
      <c r="AO536">
        <v>56.068603515625</v>
      </c>
      <c r="AP536"/>
      <c r="AQ536"/>
      <c r="AR536"/>
      <c r="AS536"/>
      <c r="AT536"/>
      <c r="AU536"/>
      <c r="AV536"/>
      <c r="AW536"/>
      <c r="AX536"/>
      <c r="AY536"/>
      <c r="AZ536"/>
      <c r="BA536"/>
      <c r="BB536"/>
      <c r="BC536"/>
      <c r="BD536"/>
      <c r="BE536"/>
      <c r="BF536"/>
      <c r="BG536"/>
      <c r="BH536" t="s">
        <v>5</v>
      </c>
      <c r="BI536"/>
      <c r="BJ536"/>
      <c r="BK536" t="s">
        <v>5</v>
      </c>
      <c r="BL536"/>
      <c r="BM536">
        <v>0</v>
      </c>
      <c r="BN536"/>
      <c r="BO536" t="s">
        <v>5</v>
      </c>
      <c r="BP536" t="s">
        <v>2774</v>
      </c>
      <c r="BQ536" t="s">
        <v>2774</v>
      </c>
      <c r="BR536" t="s">
        <v>2774</v>
      </c>
      <c r="BS536"/>
      <c r="BT536" t="s">
        <v>6</v>
      </c>
      <c r="BU536" t="s">
        <v>2774</v>
      </c>
      <c r="BV536" t="s">
        <v>2774</v>
      </c>
      <c r="BW536" t="s">
        <v>2774</v>
      </c>
      <c r="BX536"/>
      <c r="BY536" t="s">
        <v>6</v>
      </c>
      <c r="BZ536" t="s">
        <v>3026</v>
      </c>
      <c r="CA536" t="s">
        <v>2774</v>
      </c>
    </row>
    <row r="537" spans="1:79" ht="15" x14ac:dyDescent="0.25">
      <c r="A537">
        <v>374</v>
      </c>
      <c r="B537" t="s">
        <v>3451</v>
      </c>
      <c r="C537" t="s">
        <v>3452</v>
      </c>
      <c r="D537" t="s">
        <v>3453</v>
      </c>
      <c r="E537">
        <v>5</v>
      </c>
      <c r="F537" t="s">
        <v>3019</v>
      </c>
      <c r="G537" t="s">
        <v>1897</v>
      </c>
      <c r="H537" t="s">
        <v>2981</v>
      </c>
      <c r="I537" t="s">
        <v>3114</v>
      </c>
      <c r="J537"/>
      <c r="K537" t="s">
        <v>3115</v>
      </c>
      <c r="L537" t="s">
        <v>3132</v>
      </c>
      <c r="M537">
        <v>495.35064697265619</v>
      </c>
      <c r="N537" t="s">
        <v>6</v>
      </c>
      <c r="O537" t="s">
        <v>5</v>
      </c>
      <c r="P537" t="s">
        <v>6</v>
      </c>
      <c r="Q537" t="s">
        <v>5</v>
      </c>
      <c r="R537" t="s">
        <v>5</v>
      </c>
      <c r="S537" t="s">
        <v>1902</v>
      </c>
      <c r="T537" t="s">
        <v>1902</v>
      </c>
      <c r="U537" t="s">
        <v>5</v>
      </c>
      <c r="V537" t="s">
        <v>28</v>
      </c>
      <c r="W537">
        <v>100000</v>
      </c>
      <c r="X537">
        <v>0</v>
      </c>
      <c r="Y537" t="s">
        <v>6</v>
      </c>
      <c r="Z537"/>
      <c r="AA537"/>
      <c r="AB537">
        <v>70.713302612304688</v>
      </c>
      <c r="AC537">
        <v>3.9517948627471919</v>
      </c>
      <c r="AD537">
        <v>3.9604015350341801</v>
      </c>
      <c r="AE537">
        <v>69</v>
      </c>
      <c r="AF537">
        <v>29</v>
      </c>
      <c r="AG537">
        <v>28</v>
      </c>
      <c r="AH537">
        <v>22</v>
      </c>
      <c r="AI537">
        <v>61</v>
      </c>
      <c r="AJ537">
        <v>73</v>
      </c>
      <c r="AK537">
        <v>0</v>
      </c>
      <c r="AL537">
        <v>2</v>
      </c>
      <c r="AM537">
        <v>22</v>
      </c>
      <c r="AN537">
        <v>2</v>
      </c>
      <c r="AO537">
        <v>348.31265258789063</v>
      </c>
      <c r="AP537"/>
      <c r="AQ537"/>
      <c r="AR537"/>
      <c r="AS537"/>
      <c r="AT537"/>
      <c r="AU537"/>
      <c r="AV537"/>
      <c r="AW537"/>
      <c r="AX537"/>
      <c r="AY537"/>
      <c r="AZ537"/>
      <c r="BA537"/>
      <c r="BB537"/>
      <c r="BC537"/>
      <c r="BD537"/>
      <c r="BE537"/>
      <c r="BF537"/>
      <c r="BG537"/>
      <c r="BH537" t="s">
        <v>5</v>
      </c>
      <c r="BI537"/>
      <c r="BJ537"/>
      <c r="BK537" t="s">
        <v>5</v>
      </c>
      <c r="BL537"/>
      <c r="BM537">
        <v>0</v>
      </c>
      <c r="BN537"/>
      <c r="BO537" t="s">
        <v>5</v>
      </c>
      <c r="BP537" t="s">
        <v>2774</v>
      </c>
      <c r="BQ537" t="s">
        <v>2774</v>
      </c>
      <c r="BR537" t="s">
        <v>2774</v>
      </c>
      <c r="BS537"/>
      <c r="BT537" t="s">
        <v>6</v>
      </c>
      <c r="BU537" t="s">
        <v>2774</v>
      </c>
      <c r="BV537" t="s">
        <v>2774</v>
      </c>
      <c r="BW537" t="s">
        <v>2774</v>
      </c>
      <c r="BX537"/>
      <c r="BY537" t="s">
        <v>6</v>
      </c>
      <c r="BZ537" t="s">
        <v>3026</v>
      </c>
      <c r="CA537" t="s">
        <v>2774</v>
      </c>
    </row>
    <row r="538" spans="1:79" ht="15" x14ac:dyDescent="0.25">
      <c r="A538">
        <v>377</v>
      </c>
      <c r="B538" t="s">
        <v>3462</v>
      </c>
      <c r="C538" t="s">
        <v>3463</v>
      </c>
      <c r="D538" t="s">
        <v>3464</v>
      </c>
      <c r="E538">
        <v>5</v>
      </c>
      <c r="F538" t="s">
        <v>3019</v>
      </c>
      <c r="G538" t="s">
        <v>2948</v>
      </c>
      <c r="H538" t="s">
        <v>3465</v>
      </c>
      <c r="I538" t="s">
        <v>3079</v>
      </c>
      <c r="J538" t="s">
        <v>3466</v>
      </c>
      <c r="K538" t="s">
        <v>3081</v>
      </c>
      <c r="L538" t="s">
        <v>3401</v>
      </c>
      <c r="M538">
        <v>155.72517395019531</v>
      </c>
      <c r="N538" t="s">
        <v>6</v>
      </c>
      <c r="O538" t="s">
        <v>6</v>
      </c>
      <c r="P538" t="s">
        <v>5</v>
      </c>
      <c r="Q538" t="s">
        <v>5</v>
      </c>
      <c r="R538" t="s">
        <v>6</v>
      </c>
      <c r="S538" t="s">
        <v>2974</v>
      </c>
      <c r="T538" t="s">
        <v>2974</v>
      </c>
      <c r="U538" t="s">
        <v>6</v>
      </c>
      <c r="V538" t="s">
        <v>28</v>
      </c>
      <c r="W538">
        <v>534000</v>
      </c>
      <c r="X538">
        <v>0</v>
      </c>
      <c r="Y538" t="s">
        <v>6</v>
      </c>
      <c r="Z538"/>
      <c r="AA538"/>
      <c r="AB538">
        <v>102.59104919433589</v>
      </c>
      <c r="AC538">
        <v>18.99287033081055</v>
      </c>
      <c r="AD538">
        <v>1.4080532789230349</v>
      </c>
      <c r="AE538">
        <v>5007</v>
      </c>
      <c r="AF538">
        <v>5820</v>
      </c>
      <c r="AG538">
        <v>4273</v>
      </c>
      <c r="AH538">
        <v>5971</v>
      </c>
      <c r="AI538">
        <v>8737</v>
      </c>
      <c r="AJ538">
        <v>11929</v>
      </c>
      <c r="AK538">
        <v>36</v>
      </c>
      <c r="AL538">
        <v>20</v>
      </c>
      <c r="AM538">
        <v>136</v>
      </c>
      <c r="AN538">
        <v>20</v>
      </c>
      <c r="AO538">
        <v>346.02401733398438</v>
      </c>
      <c r="AP538"/>
      <c r="AQ538"/>
      <c r="AR538"/>
      <c r="AS538"/>
      <c r="AT538"/>
      <c r="AU538"/>
      <c r="AV538"/>
      <c r="AW538"/>
      <c r="AX538"/>
      <c r="AY538"/>
      <c r="AZ538"/>
      <c r="BA538"/>
      <c r="BB538"/>
      <c r="BC538"/>
      <c r="BD538"/>
      <c r="BE538"/>
      <c r="BF538"/>
      <c r="BG538"/>
      <c r="BH538" t="s">
        <v>5</v>
      </c>
      <c r="BI538"/>
      <c r="BJ538"/>
      <c r="BK538" t="s">
        <v>5</v>
      </c>
      <c r="BL538"/>
      <c r="BM538">
        <v>0</v>
      </c>
      <c r="BN538"/>
      <c r="BO538" t="s">
        <v>5</v>
      </c>
      <c r="BP538" t="s">
        <v>2774</v>
      </c>
      <c r="BQ538" t="s">
        <v>2774</v>
      </c>
      <c r="BR538" t="s">
        <v>2774</v>
      </c>
      <c r="BS538"/>
      <c r="BT538" t="s">
        <v>6</v>
      </c>
      <c r="BU538" t="s">
        <v>2774</v>
      </c>
      <c r="BV538" t="s">
        <v>2774</v>
      </c>
      <c r="BW538" t="s">
        <v>2774</v>
      </c>
      <c r="BX538"/>
      <c r="BY538" t="s">
        <v>6</v>
      </c>
      <c r="BZ538" t="s">
        <v>3026</v>
      </c>
      <c r="CA538" t="s">
        <v>2774</v>
      </c>
    </row>
    <row r="539" spans="1:79" ht="15" x14ac:dyDescent="0.25">
      <c r="A539">
        <v>379</v>
      </c>
      <c r="B539" t="s">
        <v>3470</v>
      </c>
      <c r="C539" t="s">
        <v>3471</v>
      </c>
      <c r="D539" t="s">
        <v>3472</v>
      </c>
      <c r="E539">
        <v>5</v>
      </c>
      <c r="F539" t="s">
        <v>3019</v>
      </c>
      <c r="G539" t="s">
        <v>2948</v>
      </c>
      <c r="H539" t="s">
        <v>3465</v>
      </c>
      <c r="I539" t="s">
        <v>3079</v>
      </c>
      <c r="J539" t="s">
        <v>3466</v>
      </c>
      <c r="K539" t="s">
        <v>3081</v>
      </c>
      <c r="L539" t="s">
        <v>3132</v>
      </c>
      <c r="M539">
        <v>155.72517395019531</v>
      </c>
      <c r="N539" t="s">
        <v>6</v>
      </c>
      <c r="O539" t="s">
        <v>6</v>
      </c>
      <c r="P539" t="s">
        <v>5</v>
      </c>
      <c r="Q539" t="s">
        <v>5</v>
      </c>
      <c r="R539" t="s">
        <v>6</v>
      </c>
      <c r="S539" t="s">
        <v>2974</v>
      </c>
      <c r="T539" t="s">
        <v>2974</v>
      </c>
      <c r="U539" t="s">
        <v>6</v>
      </c>
      <c r="V539" t="s">
        <v>28</v>
      </c>
      <c r="W539">
        <v>11000</v>
      </c>
      <c r="X539">
        <v>0</v>
      </c>
      <c r="Y539" t="s">
        <v>6</v>
      </c>
      <c r="Z539"/>
      <c r="AA539"/>
      <c r="AB539">
        <v>102.59104919433589</v>
      </c>
      <c r="AC539">
        <v>18.99287033081055</v>
      </c>
      <c r="AD539">
        <v>1.4080532789230349</v>
      </c>
      <c r="AE539">
        <v>5007</v>
      </c>
      <c r="AF539">
        <v>5820</v>
      </c>
      <c r="AG539">
        <v>4273</v>
      </c>
      <c r="AH539">
        <v>5971</v>
      </c>
      <c r="AI539">
        <v>8737</v>
      </c>
      <c r="AJ539">
        <v>11929</v>
      </c>
      <c r="AK539">
        <v>36</v>
      </c>
      <c r="AL539">
        <v>20</v>
      </c>
      <c r="AM539">
        <v>136</v>
      </c>
      <c r="AN539">
        <v>20</v>
      </c>
      <c r="AO539">
        <v>346.02401733398438</v>
      </c>
      <c r="AP539"/>
      <c r="AQ539"/>
      <c r="AR539"/>
      <c r="AS539"/>
      <c r="AT539"/>
      <c r="AU539"/>
      <c r="AV539"/>
      <c r="AW539"/>
      <c r="AX539"/>
      <c r="AY539"/>
      <c r="AZ539"/>
      <c r="BA539"/>
      <c r="BB539"/>
      <c r="BC539"/>
      <c r="BD539"/>
      <c r="BE539"/>
      <c r="BF539"/>
      <c r="BG539"/>
      <c r="BH539" t="s">
        <v>5</v>
      </c>
      <c r="BI539"/>
      <c r="BJ539"/>
      <c r="BK539" t="s">
        <v>5</v>
      </c>
      <c r="BL539"/>
      <c r="BM539">
        <v>0</v>
      </c>
      <c r="BN539"/>
      <c r="BO539" t="s">
        <v>5</v>
      </c>
      <c r="BP539" t="s">
        <v>2774</v>
      </c>
      <c r="BQ539" t="s">
        <v>2774</v>
      </c>
      <c r="BR539" t="s">
        <v>2774</v>
      </c>
      <c r="BS539"/>
      <c r="BT539" t="s">
        <v>6</v>
      </c>
      <c r="BU539" t="s">
        <v>2774</v>
      </c>
      <c r="BV539" t="s">
        <v>2774</v>
      </c>
      <c r="BW539" t="s">
        <v>2774</v>
      </c>
      <c r="BX539"/>
      <c r="BY539" t="s">
        <v>6</v>
      </c>
      <c r="BZ539" t="s">
        <v>3026</v>
      </c>
      <c r="CA539" t="s">
        <v>2774</v>
      </c>
    </row>
    <row r="540" spans="1:79" ht="15" x14ac:dyDescent="0.25">
      <c r="A540">
        <v>380</v>
      </c>
      <c r="B540" t="s">
        <v>3473</v>
      </c>
      <c r="C540" t="s">
        <v>3474</v>
      </c>
      <c r="D540" t="s">
        <v>3475</v>
      </c>
      <c r="E540">
        <v>5</v>
      </c>
      <c r="F540" t="s">
        <v>3019</v>
      </c>
      <c r="G540" t="s">
        <v>3030</v>
      </c>
      <c r="H540" t="s">
        <v>3031</v>
      </c>
      <c r="I540" t="s">
        <v>3476</v>
      </c>
      <c r="J540" t="s">
        <v>3033</v>
      </c>
      <c r="K540" t="s">
        <v>3034</v>
      </c>
      <c r="L540" t="s">
        <v>3401</v>
      </c>
      <c r="M540">
        <v>111.9383163452148</v>
      </c>
      <c r="N540" t="s">
        <v>6</v>
      </c>
      <c r="O540" t="s">
        <v>6</v>
      </c>
      <c r="P540" t="s">
        <v>5</v>
      </c>
      <c r="Q540" t="s">
        <v>5</v>
      </c>
      <c r="R540" t="s">
        <v>6</v>
      </c>
      <c r="S540" t="s">
        <v>3036</v>
      </c>
      <c r="T540" t="s">
        <v>3036</v>
      </c>
      <c r="U540" t="s">
        <v>6</v>
      </c>
      <c r="V540" t="s">
        <v>28</v>
      </c>
      <c r="W540">
        <v>104000</v>
      </c>
      <c r="X540">
        <v>0</v>
      </c>
      <c r="Y540" t="s">
        <v>6</v>
      </c>
      <c r="Z540"/>
      <c r="AA540"/>
      <c r="AB540">
        <v>36.654869079589837</v>
      </c>
      <c r="AC540">
        <v>45.183612823486328</v>
      </c>
      <c r="AD540">
        <v>10.60597038269043</v>
      </c>
      <c r="AE540">
        <v>4705</v>
      </c>
      <c r="AF540">
        <v>27530</v>
      </c>
      <c r="AG540">
        <v>3668</v>
      </c>
      <c r="AH540">
        <v>9049</v>
      </c>
      <c r="AI540">
        <v>12671</v>
      </c>
      <c r="AJ540">
        <v>17575</v>
      </c>
      <c r="AK540">
        <v>82</v>
      </c>
      <c r="AL540">
        <v>3</v>
      </c>
      <c r="AM540">
        <v>95</v>
      </c>
      <c r="AN540">
        <v>3</v>
      </c>
      <c r="AO540">
        <v>875.97601318359375</v>
      </c>
      <c r="AP540"/>
      <c r="AQ540"/>
      <c r="AR540"/>
      <c r="AS540"/>
      <c r="AT540"/>
      <c r="AU540"/>
      <c r="AV540"/>
      <c r="AW540"/>
      <c r="AX540"/>
      <c r="AY540"/>
      <c r="AZ540"/>
      <c r="BA540"/>
      <c r="BB540"/>
      <c r="BC540"/>
      <c r="BD540"/>
      <c r="BE540"/>
      <c r="BF540"/>
      <c r="BG540"/>
      <c r="BH540" t="s">
        <v>5</v>
      </c>
      <c r="BI540"/>
      <c r="BJ540"/>
      <c r="BK540" t="s">
        <v>5</v>
      </c>
      <c r="BL540"/>
      <c r="BM540">
        <v>0</v>
      </c>
      <c r="BN540"/>
      <c r="BO540" t="s">
        <v>5</v>
      </c>
      <c r="BP540" t="s">
        <v>2774</v>
      </c>
      <c r="BQ540" t="s">
        <v>2774</v>
      </c>
      <c r="BR540" t="s">
        <v>2774</v>
      </c>
      <c r="BS540"/>
      <c r="BT540" t="s">
        <v>6</v>
      </c>
      <c r="BU540" t="s">
        <v>2774</v>
      </c>
      <c r="BV540" t="s">
        <v>2774</v>
      </c>
      <c r="BW540" t="s">
        <v>2774</v>
      </c>
      <c r="BX540"/>
      <c r="BY540" t="s">
        <v>6</v>
      </c>
      <c r="BZ540" t="s">
        <v>3026</v>
      </c>
      <c r="CA540" t="s">
        <v>2774</v>
      </c>
    </row>
    <row r="541" spans="1:79" ht="15" x14ac:dyDescent="0.25">
      <c r="A541">
        <v>381</v>
      </c>
      <c r="B541" t="s">
        <v>3477</v>
      </c>
      <c r="C541" t="s">
        <v>3478</v>
      </c>
      <c r="D541" t="s">
        <v>3479</v>
      </c>
      <c r="E541">
        <v>5</v>
      </c>
      <c r="F541" t="s">
        <v>3019</v>
      </c>
      <c r="G541" t="s">
        <v>3030</v>
      </c>
      <c r="H541" t="s">
        <v>3128</v>
      </c>
      <c r="I541" t="s">
        <v>3129</v>
      </c>
      <c r="J541" t="s">
        <v>3130</v>
      </c>
      <c r="K541" t="s">
        <v>3131</v>
      </c>
      <c r="L541" t="s">
        <v>3132</v>
      </c>
      <c r="M541">
        <v>496.66119384765619</v>
      </c>
      <c r="N541" t="s">
        <v>6</v>
      </c>
      <c r="O541" t="s">
        <v>6</v>
      </c>
      <c r="P541" t="s">
        <v>5</v>
      </c>
      <c r="Q541" t="s">
        <v>5</v>
      </c>
      <c r="R541" t="s">
        <v>6</v>
      </c>
      <c r="S541" t="s">
        <v>3133</v>
      </c>
      <c r="T541" t="s">
        <v>3133</v>
      </c>
      <c r="U541" t="s">
        <v>6</v>
      </c>
      <c r="V541" t="s">
        <v>28</v>
      </c>
      <c r="W541">
        <v>100000</v>
      </c>
      <c r="X541">
        <v>0</v>
      </c>
      <c r="Y541" t="s">
        <v>6</v>
      </c>
      <c r="Z541"/>
      <c r="AA541"/>
      <c r="AB541">
        <v>254.2128601074219</v>
      </c>
      <c r="AC541">
        <v>35.054698944091797</v>
      </c>
      <c r="AD541">
        <v>105.627571105957</v>
      </c>
      <c r="AE541">
        <v>6491</v>
      </c>
      <c r="AF541">
        <v>4747</v>
      </c>
      <c r="AG541">
        <v>5238</v>
      </c>
      <c r="AH541">
        <v>12550</v>
      </c>
      <c r="AI541">
        <v>11980</v>
      </c>
      <c r="AJ541">
        <v>20772</v>
      </c>
      <c r="AK541">
        <v>30</v>
      </c>
      <c r="AL541">
        <v>16</v>
      </c>
      <c r="AM541">
        <v>215</v>
      </c>
      <c r="AN541">
        <v>16</v>
      </c>
      <c r="AO541">
        <v>20945.373046875</v>
      </c>
      <c r="AP541"/>
      <c r="AQ541"/>
      <c r="AR541"/>
      <c r="AS541"/>
      <c r="AT541"/>
      <c r="AU541"/>
      <c r="AV541"/>
      <c r="AW541"/>
      <c r="AX541"/>
      <c r="AY541"/>
      <c r="AZ541"/>
      <c r="BA541"/>
      <c r="BB541"/>
      <c r="BC541"/>
      <c r="BD541"/>
      <c r="BE541"/>
      <c r="BF541"/>
      <c r="BG541"/>
      <c r="BH541" t="s">
        <v>5</v>
      </c>
      <c r="BI541"/>
      <c r="BJ541"/>
      <c r="BK541" t="s">
        <v>5</v>
      </c>
      <c r="BL541"/>
      <c r="BM541">
        <v>0</v>
      </c>
      <c r="BN541"/>
      <c r="BO541" t="s">
        <v>5</v>
      </c>
      <c r="BP541" t="s">
        <v>2774</v>
      </c>
      <c r="BQ541" t="s">
        <v>2774</v>
      </c>
      <c r="BR541" t="s">
        <v>2774</v>
      </c>
      <c r="BS541"/>
      <c r="BT541" t="s">
        <v>6</v>
      </c>
      <c r="BU541" t="s">
        <v>2774</v>
      </c>
      <c r="BV541" t="s">
        <v>2774</v>
      </c>
      <c r="BW541" t="s">
        <v>2774</v>
      </c>
      <c r="BX541"/>
      <c r="BY541" t="s">
        <v>6</v>
      </c>
      <c r="BZ541" t="s">
        <v>3026</v>
      </c>
      <c r="CA541" t="s">
        <v>2774</v>
      </c>
    </row>
    <row r="542" spans="1:79" ht="15" x14ac:dyDescent="0.25">
      <c r="A542">
        <v>384</v>
      </c>
      <c r="B542" t="s">
        <v>3490</v>
      </c>
      <c r="C542" t="s">
        <v>3491</v>
      </c>
      <c r="D542" t="s">
        <v>3492</v>
      </c>
      <c r="E542">
        <v>5</v>
      </c>
      <c r="F542" t="s">
        <v>3019</v>
      </c>
      <c r="G542" t="s">
        <v>3040</v>
      </c>
      <c r="H542" t="s">
        <v>2981</v>
      </c>
      <c r="I542" t="s">
        <v>3141</v>
      </c>
      <c r="J542" t="s">
        <v>3142</v>
      </c>
      <c r="K542" t="s">
        <v>3143</v>
      </c>
      <c r="L542" t="s">
        <v>3493</v>
      </c>
      <c r="M542">
        <v>1.6366510391235349</v>
      </c>
      <c r="N542" t="s">
        <v>6</v>
      </c>
      <c r="O542" t="s">
        <v>5</v>
      </c>
      <c r="P542" t="s">
        <v>6</v>
      </c>
      <c r="Q542" t="s">
        <v>5</v>
      </c>
      <c r="R542" t="s">
        <v>5</v>
      </c>
      <c r="S542" t="s">
        <v>3144</v>
      </c>
      <c r="T542" t="s">
        <v>3144</v>
      </c>
      <c r="U542" t="s">
        <v>6</v>
      </c>
      <c r="V542" t="s">
        <v>50</v>
      </c>
      <c r="W542">
        <v>25000</v>
      </c>
      <c r="X542">
        <v>0</v>
      </c>
      <c r="Y542" t="s">
        <v>6</v>
      </c>
      <c r="Z542"/>
      <c r="AA542"/>
      <c r="AB542">
        <v>0.1466505974531174</v>
      </c>
      <c r="AC542">
        <v>7.8530795872211456E-3</v>
      </c>
      <c r="AD542">
        <v>8.1688776612281799E-2</v>
      </c>
      <c r="AE542">
        <v>0</v>
      </c>
      <c r="AF542">
        <v>0</v>
      </c>
      <c r="AG542">
        <v>0</v>
      </c>
      <c r="AH542">
        <v>0</v>
      </c>
      <c r="AI542">
        <v>0</v>
      </c>
      <c r="AJ542">
        <v>0</v>
      </c>
      <c r="AK542">
        <v>0</v>
      </c>
      <c r="AL542">
        <v>0</v>
      </c>
      <c r="AM542">
        <v>0</v>
      </c>
      <c r="AN542">
        <v>0</v>
      </c>
      <c r="AO542">
        <v>0</v>
      </c>
      <c r="AP542"/>
      <c r="AQ542"/>
      <c r="AR542"/>
      <c r="AS542"/>
      <c r="AT542"/>
      <c r="AU542"/>
      <c r="AV542"/>
      <c r="AW542"/>
      <c r="AX542"/>
      <c r="AY542"/>
      <c r="AZ542"/>
      <c r="BA542"/>
      <c r="BB542"/>
      <c r="BC542"/>
      <c r="BD542"/>
      <c r="BE542"/>
      <c r="BF542"/>
      <c r="BG542"/>
      <c r="BH542" t="s">
        <v>5</v>
      </c>
      <c r="BI542"/>
      <c r="BJ542"/>
      <c r="BK542" t="s">
        <v>5</v>
      </c>
      <c r="BL542"/>
      <c r="BM542">
        <v>0</v>
      </c>
      <c r="BN542"/>
      <c r="BO542" t="s">
        <v>6</v>
      </c>
      <c r="BP542" t="s">
        <v>2774</v>
      </c>
      <c r="BQ542" t="s">
        <v>2774</v>
      </c>
      <c r="BR542" t="s">
        <v>2774</v>
      </c>
      <c r="BS542"/>
      <c r="BT542" t="s">
        <v>6</v>
      </c>
      <c r="BU542" t="s">
        <v>2774</v>
      </c>
      <c r="BV542" t="s">
        <v>2774</v>
      </c>
      <c r="BW542" t="s">
        <v>2774</v>
      </c>
      <c r="BX542"/>
      <c r="BY542" t="s">
        <v>6</v>
      </c>
      <c r="BZ542" t="s">
        <v>3026</v>
      </c>
      <c r="CA542" t="s">
        <v>2774</v>
      </c>
    </row>
    <row r="543" spans="1:79" ht="15" x14ac:dyDescent="0.25">
      <c r="A543">
        <v>388</v>
      </c>
      <c r="B543" t="s">
        <v>3504</v>
      </c>
      <c r="C543" t="s">
        <v>3505</v>
      </c>
      <c r="D543" t="s">
        <v>3506</v>
      </c>
      <c r="E543">
        <v>5</v>
      </c>
      <c r="F543" t="s">
        <v>3019</v>
      </c>
      <c r="G543" t="s">
        <v>2294</v>
      </c>
      <c r="H543" t="s">
        <v>2981</v>
      </c>
      <c r="I543" t="s">
        <v>3314</v>
      </c>
      <c r="J543" t="s">
        <v>3507</v>
      </c>
      <c r="K543" t="s">
        <v>3508</v>
      </c>
      <c r="L543" t="s">
        <v>3132</v>
      </c>
      <c r="M543">
        <v>1.5717407464981079</v>
      </c>
      <c r="N543" t="s">
        <v>6</v>
      </c>
      <c r="O543" t="s">
        <v>5</v>
      </c>
      <c r="P543" t="s">
        <v>6</v>
      </c>
      <c r="Q543" t="s">
        <v>5</v>
      </c>
      <c r="R543" t="s">
        <v>5</v>
      </c>
      <c r="S543" t="s">
        <v>3509</v>
      </c>
      <c r="T543" t="s">
        <v>3509</v>
      </c>
      <c r="U543" t="s">
        <v>5</v>
      </c>
      <c r="V543" t="s">
        <v>28</v>
      </c>
      <c r="W543">
        <v>100000</v>
      </c>
      <c r="X543">
        <v>0</v>
      </c>
      <c r="Y543" t="s">
        <v>6</v>
      </c>
      <c r="Z543"/>
      <c r="AA543"/>
      <c r="AB543">
        <v>7.9636126756668091E-2</v>
      </c>
      <c r="AC543">
        <v>1.4897359535098079E-2</v>
      </c>
      <c r="AD543">
        <v>9.2561021447181702E-2</v>
      </c>
      <c r="AE543">
        <v>3</v>
      </c>
      <c r="AF543">
        <v>2</v>
      </c>
      <c r="AG543">
        <v>2</v>
      </c>
      <c r="AH543">
        <v>0</v>
      </c>
      <c r="AI543">
        <v>1</v>
      </c>
      <c r="AJ543">
        <v>1</v>
      </c>
      <c r="AK543">
        <v>0</v>
      </c>
      <c r="AL543">
        <v>0</v>
      </c>
      <c r="AM543">
        <v>0</v>
      </c>
      <c r="AN543">
        <v>0</v>
      </c>
      <c r="AO543">
        <v>0.22881171107292181</v>
      </c>
      <c r="AP543"/>
      <c r="AQ543"/>
      <c r="AR543"/>
      <c r="AS543"/>
      <c r="AT543"/>
      <c r="AU543"/>
      <c r="AV543"/>
      <c r="AW543"/>
      <c r="AX543"/>
      <c r="AY543"/>
      <c r="AZ543"/>
      <c r="BA543"/>
      <c r="BB543"/>
      <c r="BC543"/>
      <c r="BD543"/>
      <c r="BE543"/>
      <c r="BF543"/>
      <c r="BG543"/>
      <c r="BH543" t="s">
        <v>5</v>
      </c>
      <c r="BI543"/>
      <c r="BJ543"/>
      <c r="BK543" t="s">
        <v>5</v>
      </c>
      <c r="BL543"/>
      <c r="BM543">
        <v>0</v>
      </c>
      <c r="BN543"/>
      <c r="BO543" t="s">
        <v>5</v>
      </c>
      <c r="BP543" t="s">
        <v>2774</v>
      </c>
      <c r="BQ543" t="s">
        <v>2774</v>
      </c>
      <c r="BR543" t="s">
        <v>2774</v>
      </c>
      <c r="BS543"/>
      <c r="BT543" t="s">
        <v>6</v>
      </c>
      <c r="BU543" t="s">
        <v>2774</v>
      </c>
      <c r="BV543" t="s">
        <v>2774</v>
      </c>
      <c r="BW543" t="s">
        <v>2774</v>
      </c>
      <c r="BX543"/>
      <c r="BY543" t="s">
        <v>6</v>
      </c>
      <c r="BZ543" t="s">
        <v>3026</v>
      </c>
      <c r="CA543" t="s">
        <v>2774</v>
      </c>
    </row>
    <row r="544" spans="1:79" ht="15" x14ac:dyDescent="0.25">
      <c r="A544">
        <v>389</v>
      </c>
      <c r="B544" t="s">
        <v>3510</v>
      </c>
      <c r="C544" t="s">
        <v>3511</v>
      </c>
      <c r="D544" t="s">
        <v>3512</v>
      </c>
      <c r="E544">
        <v>5</v>
      </c>
      <c r="F544" t="s">
        <v>3019</v>
      </c>
      <c r="G544" t="s">
        <v>2294</v>
      </c>
      <c r="H544" t="s">
        <v>2981</v>
      </c>
      <c r="I544" t="s">
        <v>3304</v>
      </c>
      <c r="J544" t="s">
        <v>3305</v>
      </c>
      <c r="K544" t="s">
        <v>3306</v>
      </c>
      <c r="L544" t="s">
        <v>3132</v>
      </c>
      <c r="M544">
        <v>2.3633136749267578</v>
      </c>
      <c r="N544" t="s">
        <v>6</v>
      </c>
      <c r="O544" t="s">
        <v>5</v>
      </c>
      <c r="P544" t="s">
        <v>6</v>
      </c>
      <c r="Q544" t="s">
        <v>5</v>
      </c>
      <c r="R544" t="s">
        <v>5</v>
      </c>
      <c r="S544" t="s">
        <v>3307</v>
      </c>
      <c r="T544" t="s">
        <v>3307</v>
      </c>
      <c r="U544" t="s">
        <v>5</v>
      </c>
      <c r="V544" t="s">
        <v>28</v>
      </c>
      <c r="W544">
        <v>100000</v>
      </c>
      <c r="X544">
        <v>0</v>
      </c>
      <c r="Y544" t="s">
        <v>6</v>
      </c>
      <c r="Z544"/>
      <c r="AA544"/>
      <c r="AB544">
        <v>0.55424273014068604</v>
      </c>
      <c r="AC544">
        <v>5.3512971848249442E-2</v>
      </c>
      <c r="AD544">
        <v>7.1393333375453949E-2</v>
      </c>
      <c r="AE544">
        <v>32</v>
      </c>
      <c r="AF544">
        <v>15</v>
      </c>
      <c r="AG544">
        <v>15</v>
      </c>
      <c r="AH544">
        <v>42</v>
      </c>
      <c r="AI544">
        <v>17</v>
      </c>
      <c r="AJ544">
        <v>52</v>
      </c>
      <c r="AK544">
        <v>0</v>
      </c>
      <c r="AL544">
        <v>0</v>
      </c>
      <c r="AM544">
        <v>1</v>
      </c>
      <c r="AN544">
        <v>0</v>
      </c>
      <c r="AO544">
        <v>7.8792834281921387</v>
      </c>
      <c r="AP544"/>
      <c r="AQ544"/>
      <c r="AR544"/>
      <c r="AS544"/>
      <c r="AT544"/>
      <c r="AU544"/>
      <c r="AV544"/>
      <c r="AW544"/>
      <c r="AX544"/>
      <c r="AY544"/>
      <c r="AZ544"/>
      <c r="BA544"/>
      <c r="BB544"/>
      <c r="BC544"/>
      <c r="BD544"/>
      <c r="BE544"/>
      <c r="BF544"/>
      <c r="BG544"/>
      <c r="BH544" t="s">
        <v>5</v>
      </c>
      <c r="BI544"/>
      <c r="BJ544"/>
      <c r="BK544" t="s">
        <v>5</v>
      </c>
      <c r="BL544"/>
      <c r="BM544">
        <v>0</v>
      </c>
      <c r="BN544"/>
      <c r="BO544" t="s">
        <v>5</v>
      </c>
      <c r="BP544" t="s">
        <v>2774</v>
      </c>
      <c r="BQ544" t="s">
        <v>2774</v>
      </c>
      <c r="BR544" t="s">
        <v>2774</v>
      </c>
      <c r="BS544"/>
      <c r="BT544" t="s">
        <v>6</v>
      </c>
      <c r="BU544" t="s">
        <v>2774</v>
      </c>
      <c r="BV544" t="s">
        <v>2774</v>
      </c>
      <c r="BW544" t="s">
        <v>2774</v>
      </c>
      <c r="BX544"/>
      <c r="BY544" t="s">
        <v>6</v>
      </c>
      <c r="BZ544" t="s">
        <v>3026</v>
      </c>
      <c r="CA544" t="s">
        <v>2774</v>
      </c>
    </row>
    <row r="545" spans="1:79" ht="15" x14ac:dyDescent="0.25">
      <c r="A545">
        <v>390</v>
      </c>
      <c r="B545" t="s">
        <v>3513</v>
      </c>
      <c r="C545" t="s">
        <v>3514</v>
      </c>
      <c r="D545" t="s">
        <v>3515</v>
      </c>
      <c r="E545">
        <v>5</v>
      </c>
      <c r="F545" t="s">
        <v>3019</v>
      </c>
      <c r="G545" t="s">
        <v>2294</v>
      </c>
      <c r="H545" t="s">
        <v>2981</v>
      </c>
      <c r="I545" t="s">
        <v>3314</v>
      </c>
      <c r="J545" t="s">
        <v>3315</v>
      </c>
      <c r="K545" t="s">
        <v>3316</v>
      </c>
      <c r="L545" t="s">
        <v>3132</v>
      </c>
      <c r="M545">
        <v>6.1753630638122559</v>
      </c>
      <c r="N545" t="s">
        <v>6</v>
      </c>
      <c r="O545" t="s">
        <v>5</v>
      </c>
      <c r="P545" t="s">
        <v>6</v>
      </c>
      <c r="Q545" t="s">
        <v>5</v>
      </c>
      <c r="R545" t="s">
        <v>5</v>
      </c>
      <c r="S545" t="s">
        <v>3317</v>
      </c>
      <c r="T545" t="s">
        <v>3317</v>
      </c>
      <c r="U545" t="s">
        <v>5</v>
      </c>
      <c r="V545" t="s">
        <v>28</v>
      </c>
      <c r="W545">
        <v>100000</v>
      </c>
      <c r="X545">
        <v>0</v>
      </c>
      <c r="Y545" t="s">
        <v>6</v>
      </c>
      <c r="Z545"/>
      <c r="AA545"/>
      <c r="AB545">
        <v>1.034947872161865</v>
      </c>
      <c r="AC545">
        <v>7.2122283279895782E-2</v>
      </c>
      <c r="AD545">
        <v>0.27832379937171942</v>
      </c>
      <c r="AE545">
        <v>29</v>
      </c>
      <c r="AF545">
        <v>14</v>
      </c>
      <c r="AG545">
        <v>13</v>
      </c>
      <c r="AH545">
        <v>73</v>
      </c>
      <c r="AI545">
        <v>47</v>
      </c>
      <c r="AJ545">
        <v>105</v>
      </c>
      <c r="AK545">
        <v>0</v>
      </c>
      <c r="AL545">
        <v>0</v>
      </c>
      <c r="AM545">
        <v>1</v>
      </c>
      <c r="AN545">
        <v>0</v>
      </c>
      <c r="AO545">
        <v>7.1171345710754386</v>
      </c>
      <c r="AP545"/>
      <c r="AQ545"/>
      <c r="AR545"/>
      <c r="AS545"/>
      <c r="AT545"/>
      <c r="AU545"/>
      <c r="AV545"/>
      <c r="AW545"/>
      <c r="AX545"/>
      <c r="AY545"/>
      <c r="AZ545"/>
      <c r="BA545"/>
      <c r="BB545"/>
      <c r="BC545"/>
      <c r="BD545"/>
      <c r="BE545"/>
      <c r="BF545"/>
      <c r="BG545"/>
      <c r="BH545" t="s">
        <v>5</v>
      </c>
      <c r="BI545"/>
      <c r="BJ545"/>
      <c r="BK545" t="s">
        <v>5</v>
      </c>
      <c r="BL545"/>
      <c r="BM545">
        <v>0</v>
      </c>
      <c r="BN545"/>
      <c r="BO545" t="s">
        <v>5</v>
      </c>
      <c r="BP545" t="s">
        <v>2774</v>
      </c>
      <c r="BQ545" t="s">
        <v>2774</v>
      </c>
      <c r="BR545" t="s">
        <v>2774</v>
      </c>
      <c r="BS545"/>
      <c r="BT545" t="s">
        <v>6</v>
      </c>
      <c r="BU545" t="s">
        <v>2774</v>
      </c>
      <c r="BV545" t="s">
        <v>2774</v>
      </c>
      <c r="BW545" t="s">
        <v>2774</v>
      </c>
      <c r="BX545"/>
      <c r="BY545" t="s">
        <v>6</v>
      </c>
      <c r="BZ545" t="s">
        <v>3026</v>
      </c>
      <c r="CA545" t="s">
        <v>2774</v>
      </c>
    </row>
    <row r="546" spans="1:79" ht="15" x14ac:dyDescent="0.25">
      <c r="A546">
        <v>397</v>
      </c>
      <c r="B546" t="s">
        <v>3553</v>
      </c>
      <c r="C546" t="s">
        <v>3554</v>
      </c>
      <c r="D546" t="s">
        <v>3555</v>
      </c>
      <c r="E546">
        <v>5</v>
      </c>
      <c r="F546" t="s">
        <v>3019</v>
      </c>
      <c r="G546" t="s">
        <v>1896</v>
      </c>
      <c r="H546" t="s">
        <v>3050</v>
      </c>
      <c r="I546" t="s">
        <v>3344</v>
      </c>
      <c r="J546" t="s">
        <v>3345</v>
      </c>
      <c r="K546" t="s">
        <v>3346</v>
      </c>
      <c r="L546" t="s">
        <v>3132</v>
      </c>
      <c r="M546">
        <v>0.63485258817672729</v>
      </c>
      <c r="N546" t="s">
        <v>6</v>
      </c>
      <c r="O546" t="s">
        <v>5</v>
      </c>
      <c r="P546" t="s">
        <v>6</v>
      </c>
      <c r="Q546" t="s">
        <v>5</v>
      </c>
      <c r="R546" t="s">
        <v>5</v>
      </c>
      <c r="S546" t="s">
        <v>3347</v>
      </c>
      <c r="T546" t="s">
        <v>3347</v>
      </c>
      <c r="U546" t="s">
        <v>5</v>
      </c>
      <c r="V546" t="s">
        <v>28</v>
      </c>
      <c r="W546">
        <v>11000</v>
      </c>
      <c r="X546">
        <v>0</v>
      </c>
      <c r="Y546" t="s">
        <v>6</v>
      </c>
      <c r="Z546"/>
      <c r="AA546"/>
      <c r="AB546">
        <v>2.656619064509869E-2</v>
      </c>
      <c r="AC546">
        <v>2.387569984421134E-3</v>
      </c>
      <c r="AD546">
        <v>8.6294598877429962E-3</v>
      </c>
      <c r="AE546">
        <v>3</v>
      </c>
      <c r="AF546">
        <v>0</v>
      </c>
      <c r="AG546">
        <v>3</v>
      </c>
      <c r="AH546">
        <v>1</v>
      </c>
      <c r="AI546">
        <v>2</v>
      </c>
      <c r="AJ546">
        <v>2</v>
      </c>
      <c r="AK546">
        <v>0</v>
      </c>
      <c r="AL546">
        <v>0</v>
      </c>
      <c r="AM546">
        <v>0</v>
      </c>
      <c r="AN546">
        <v>0</v>
      </c>
      <c r="AO546">
        <v>0</v>
      </c>
      <c r="AP546"/>
      <c r="AQ546"/>
      <c r="AR546"/>
      <c r="AS546"/>
      <c r="AT546"/>
      <c r="AU546"/>
      <c r="AV546"/>
      <c r="AW546"/>
      <c r="AX546"/>
      <c r="AY546"/>
      <c r="AZ546"/>
      <c r="BA546"/>
      <c r="BB546"/>
      <c r="BC546"/>
      <c r="BD546"/>
      <c r="BE546"/>
      <c r="BF546"/>
      <c r="BG546"/>
      <c r="BH546" t="s">
        <v>5</v>
      </c>
      <c r="BI546"/>
      <c r="BJ546"/>
      <c r="BK546" t="s">
        <v>5</v>
      </c>
      <c r="BL546"/>
      <c r="BM546">
        <v>0</v>
      </c>
      <c r="BN546"/>
      <c r="BO546" t="s">
        <v>5</v>
      </c>
      <c r="BP546" t="s">
        <v>2774</v>
      </c>
      <c r="BQ546" t="s">
        <v>2774</v>
      </c>
      <c r="BR546" t="s">
        <v>2774</v>
      </c>
      <c r="BS546"/>
      <c r="BT546" t="s">
        <v>6</v>
      </c>
      <c r="BU546" t="s">
        <v>2774</v>
      </c>
      <c r="BV546" t="s">
        <v>2774</v>
      </c>
      <c r="BW546" t="s">
        <v>2774</v>
      </c>
      <c r="BX546"/>
      <c r="BY546" t="s">
        <v>6</v>
      </c>
      <c r="BZ546" t="s">
        <v>3026</v>
      </c>
      <c r="CA546" t="s">
        <v>2774</v>
      </c>
    </row>
    <row r="547" spans="1:79" ht="15" x14ac:dyDescent="0.25">
      <c r="A547">
        <v>403</v>
      </c>
      <c r="B547" t="s">
        <v>3575</v>
      </c>
      <c r="C547" t="s">
        <v>3576</v>
      </c>
      <c r="D547" t="s">
        <v>3577</v>
      </c>
      <c r="E547">
        <v>5</v>
      </c>
      <c r="F547" t="s">
        <v>3019</v>
      </c>
      <c r="G547" t="s">
        <v>3562</v>
      </c>
      <c r="H547" t="s">
        <v>3563</v>
      </c>
      <c r="I547" t="s">
        <v>3564</v>
      </c>
      <c r="J547" t="s">
        <v>3565</v>
      </c>
      <c r="K547" t="s">
        <v>3566</v>
      </c>
      <c r="L547" t="s">
        <v>3044</v>
      </c>
      <c r="M547">
        <v>3.9684593677520752</v>
      </c>
      <c r="N547" t="s">
        <v>6</v>
      </c>
      <c r="O547" t="s">
        <v>5</v>
      </c>
      <c r="P547" t="s">
        <v>5</v>
      </c>
      <c r="Q547" t="s">
        <v>5</v>
      </c>
      <c r="R547" t="s">
        <v>6</v>
      </c>
      <c r="S547" t="s">
        <v>3567</v>
      </c>
      <c r="T547" t="s">
        <v>3567</v>
      </c>
      <c r="U547" t="s">
        <v>6</v>
      </c>
      <c r="V547" t="s">
        <v>50</v>
      </c>
      <c r="W547">
        <v>60000</v>
      </c>
      <c r="X547">
        <v>0</v>
      </c>
      <c r="Y547" t="s">
        <v>6</v>
      </c>
      <c r="Z547"/>
      <c r="AA547"/>
      <c r="AB547">
        <v>0.63839852809906006</v>
      </c>
      <c r="AC547">
        <v>0.45848017930984503</v>
      </c>
      <c r="AD547">
        <v>0.13193340599536901</v>
      </c>
      <c r="AE547">
        <v>3</v>
      </c>
      <c r="AF547">
        <v>16</v>
      </c>
      <c r="AG547">
        <v>2</v>
      </c>
      <c r="AH547">
        <v>1</v>
      </c>
      <c r="AI547">
        <v>2</v>
      </c>
      <c r="AJ547">
        <v>2</v>
      </c>
      <c r="AK547">
        <v>0</v>
      </c>
      <c r="AL547">
        <v>0</v>
      </c>
      <c r="AM547">
        <v>1</v>
      </c>
      <c r="AN547">
        <v>0</v>
      </c>
      <c r="AO547">
        <v>4.4087089598178857E-2</v>
      </c>
      <c r="AP547"/>
      <c r="AQ547"/>
      <c r="AR547"/>
      <c r="AS547"/>
      <c r="AT547"/>
      <c r="AU547"/>
      <c r="AV547"/>
      <c r="AW547"/>
      <c r="AX547"/>
      <c r="AY547"/>
      <c r="AZ547"/>
      <c r="BA547"/>
      <c r="BB547"/>
      <c r="BC547"/>
      <c r="BD547"/>
      <c r="BE547"/>
      <c r="BF547"/>
      <c r="BG547"/>
      <c r="BH547" t="s">
        <v>5</v>
      </c>
      <c r="BI547"/>
      <c r="BJ547"/>
      <c r="BK547" t="s">
        <v>5</v>
      </c>
      <c r="BL547"/>
      <c r="BM547">
        <v>0</v>
      </c>
      <c r="BN547"/>
      <c r="BO547" t="s">
        <v>6</v>
      </c>
      <c r="BP547" t="s">
        <v>2774</v>
      </c>
      <c r="BQ547" t="s">
        <v>2774</v>
      </c>
      <c r="BR547" t="s">
        <v>2774</v>
      </c>
      <c r="BS547"/>
      <c r="BT547" t="s">
        <v>6</v>
      </c>
      <c r="BU547" t="s">
        <v>2774</v>
      </c>
      <c r="BV547" t="s">
        <v>2774</v>
      </c>
      <c r="BW547" t="s">
        <v>2774</v>
      </c>
      <c r="BX547"/>
      <c r="BY547" t="s">
        <v>6</v>
      </c>
      <c r="BZ547" t="s">
        <v>3026</v>
      </c>
      <c r="CA547" t="s">
        <v>2774</v>
      </c>
    </row>
    <row r="548" spans="1:79" ht="15" x14ac:dyDescent="0.25">
      <c r="A548">
        <v>404</v>
      </c>
      <c r="B548" t="s">
        <v>3578</v>
      </c>
      <c r="C548" t="s">
        <v>3579</v>
      </c>
      <c r="D548" t="s">
        <v>3577</v>
      </c>
      <c r="E548">
        <v>5</v>
      </c>
      <c r="F548" t="s">
        <v>3019</v>
      </c>
      <c r="G548" t="s">
        <v>3562</v>
      </c>
      <c r="H548" t="s">
        <v>3580</v>
      </c>
      <c r="I548" t="s">
        <v>3581</v>
      </c>
      <c r="J548" t="s">
        <v>3582</v>
      </c>
      <c r="K548" t="s">
        <v>3583</v>
      </c>
      <c r="L548" t="s">
        <v>3044</v>
      </c>
      <c r="M548">
        <v>13.45718574523926</v>
      </c>
      <c r="N548" t="s">
        <v>6</v>
      </c>
      <c r="O548" t="s">
        <v>5</v>
      </c>
      <c r="P548" t="s">
        <v>5</v>
      </c>
      <c r="Q548" t="s">
        <v>5</v>
      </c>
      <c r="R548" t="s">
        <v>6</v>
      </c>
      <c r="S548" t="s">
        <v>3584</v>
      </c>
      <c r="T548" t="s">
        <v>3584</v>
      </c>
      <c r="U548" t="s">
        <v>6</v>
      </c>
      <c r="V548" t="s">
        <v>50</v>
      </c>
      <c r="W548">
        <v>80000</v>
      </c>
      <c r="X548">
        <v>0</v>
      </c>
      <c r="Y548" t="s">
        <v>6</v>
      </c>
      <c r="Z548"/>
      <c r="AA548"/>
      <c r="AB548">
        <v>2.6110191345214839</v>
      </c>
      <c r="AC548">
        <v>1.2883826494216919</v>
      </c>
      <c r="AD548">
        <v>0.55457472801208496</v>
      </c>
      <c r="AE548">
        <v>235</v>
      </c>
      <c r="AF548">
        <v>274</v>
      </c>
      <c r="AG548">
        <v>210</v>
      </c>
      <c r="AH548">
        <v>232</v>
      </c>
      <c r="AI548">
        <v>649</v>
      </c>
      <c r="AJ548">
        <v>658</v>
      </c>
      <c r="AK548">
        <v>0</v>
      </c>
      <c r="AL548">
        <v>1</v>
      </c>
      <c r="AM548">
        <v>4</v>
      </c>
      <c r="AN548">
        <v>1</v>
      </c>
      <c r="AO548">
        <v>22.859420776367191</v>
      </c>
      <c r="AP548"/>
      <c r="AQ548"/>
      <c r="AR548"/>
      <c r="AS548"/>
      <c r="AT548"/>
      <c r="AU548"/>
      <c r="AV548"/>
      <c r="AW548"/>
      <c r="AX548"/>
      <c r="AY548"/>
      <c r="AZ548"/>
      <c r="BA548"/>
      <c r="BB548"/>
      <c r="BC548"/>
      <c r="BD548"/>
      <c r="BE548"/>
      <c r="BF548"/>
      <c r="BG548"/>
      <c r="BH548" t="s">
        <v>5</v>
      </c>
      <c r="BI548"/>
      <c r="BJ548"/>
      <c r="BK548" t="s">
        <v>5</v>
      </c>
      <c r="BL548"/>
      <c r="BM548">
        <v>0</v>
      </c>
      <c r="BN548"/>
      <c r="BO548" t="s">
        <v>6</v>
      </c>
      <c r="BP548" t="s">
        <v>2774</v>
      </c>
      <c r="BQ548" t="s">
        <v>2774</v>
      </c>
      <c r="BR548" t="s">
        <v>2774</v>
      </c>
      <c r="BS548"/>
      <c r="BT548" t="s">
        <v>6</v>
      </c>
      <c r="BU548" t="s">
        <v>2774</v>
      </c>
      <c r="BV548" t="s">
        <v>2774</v>
      </c>
      <c r="BW548" t="s">
        <v>2774</v>
      </c>
      <c r="BX548"/>
      <c r="BY548" t="s">
        <v>6</v>
      </c>
      <c r="BZ548" t="s">
        <v>3026</v>
      </c>
      <c r="CA548" t="s">
        <v>2774</v>
      </c>
    </row>
    <row r="549" spans="1:79" ht="15" x14ac:dyDescent="0.25">
      <c r="A549">
        <v>411</v>
      </c>
      <c r="B549" t="s">
        <v>3605</v>
      </c>
      <c r="C549" t="s">
        <v>3606</v>
      </c>
      <c r="D549" t="s">
        <v>3577</v>
      </c>
      <c r="E549">
        <v>5</v>
      </c>
      <c r="F549" t="s">
        <v>3019</v>
      </c>
      <c r="G549" t="s">
        <v>3562</v>
      </c>
      <c r="H549" t="s">
        <v>3066</v>
      </c>
      <c r="I549" t="s">
        <v>3592</v>
      </c>
      <c r="J549" t="s">
        <v>3593</v>
      </c>
      <c r="K549" t="s">
        <v>3594</v>
      </c>
      <c r="L549" t="s">
        <v>3044</v>
      </c>
      <c r="M549">
        <v>0.4180661141872406</v>
      </c>
      <c r="N549" t="s">
        <v>6</v>
      </c>
      <c r="O549" t="s">
        <v>5</v>
      </c>
      <c r="P549" t="s">
        <v>5</v>
      </c>
      <c r="Q549" t="s">
        <v>5</v>
      </c>
      <c r="R549" t="s">
        <v>5</v>
      </c>
      <c r="S549" t="s">
        <v>3595</v>
      </c>
      <c r="T549" t="s">
        <v>3595</v>
      </c>
      <c r="U549" t="s">
        <v>6</v>
      </c>
      <c r="V549" t="s">
        <v>50</v>
      </c>
      <c r="W549">
        <v>80000</v>
      </c>
      <c r="X549">
        <v>0</v>
      </c>
      <c r="Y549" t="s">
        <v>6</v>
      </c>
      <c r="Z549"/>
      <c r="AA549"/>
      <c r="AB549">
        <v>0.33450999855995178</v>
      </c>
      <c r="AC549">
        <v>5.1253270357847207E-2</v>
      </c>
      <c r="AD549">
        <v>0</v>
      </c>
      <c r="AE549">
        <v>134</v>
      </c>
      <c r="AF549">
        <v>46</v>
      </c>
      <c r="AG549">
        <v>123</v>
      </c>
      <c r="AH549">
        <v>122</v>
      </c>
      <c r="AI549">
        <v>236</v>
      </c>
      <c r="AJ549">
        <v>278</v>
      </c>
      <c r="AK549">
        <v>0</v>
      </c>
      <c r="AL549">
        <v>0</v>
      </c>
      <c r="AM549">
        <v>2</v>
      </c>
      <c r="AN549">
        <v>0</v>
      </c>
      <c r="AO549">
        <v>0.2223948389291763</v>
      </c>
      <c r="AP549"/>
      <c r="AQ549"/>
      <c r="AR549"/>
      <c r="AS549"/>
      <c r="AT549"/>
      <c r="AU549"/>
      <c r="AV549"/>
      <c r="AW549"/>
      <c r="AX549"/>
      <c r="AY549"/>
      <c r="AZ549"/>
      <c r="BA549"/>
      <c r="BB549"/>
      <c r="BC549"/>
      <c r="BD549"/>
      <c r="BE549"/>
      <c r="BF549"/>
      <c r="BG549"/>
      <c r="BH549" t="s">
        <v>5</v>
      </c>
      <c r="BI549"/>
      <c r="BJ549"/>
      <c r="BK549" t="s">
        <v>5</v>
      </c>
      <c r="BL549"/>
      <c r="BM549">
        <v>0</v>
      </c>
      <c r="BN549"/>
      <c r="BO549" t="s">
        <v>6</v>
      </c>
      <c r="BP549" t="s">
        <v>2774</v>
      </c>
      <c r="BQ549" t="s">
        <v>2774</v>
      </c>
      <c r="BR549" t="s">
        <v>2774</v>
      </c>
      <c r="BS549"/>
      <c r="BT549" t="s">
        <v>6</v>
      </c>
      <c r="BU549" t="s">
        <v>2774</v>
      </c>
      <c r="BV549" t="s">
        <v>2774</v>
      </c>
      <c r="BW549" t="s">
        <v>2774</v>
      </c>
      <c r="BX549"/>
      <c r="BY549" t="s">
        <v>6</v>
      </c>
      <c r="BZ549" t="s">
        <v>3026</v>
      </c>
      <c r="CA549" t="s">
        <v>2774</v>
      </c>
    </row>
    <row r="550" spans="1:79" ht="15" x14ac:dyDescent="0.25">
      <c r="A550">
        <v>416</v>
      </c>
      <c r="B550" t="s">
        <v>3623</v>
      </c>
      <c r="C550" t="s">
        <v>3624</v>
      </c>
      <c r="D550" t="s">
        <v>3577</v>
      </c>
      <c r="E550">
        <v>5</v>
      </c>
      <c r="F550" t="s">
        <v>3019</v>
      </c>
      <c r="G550" t="s">
        <v>3562</v>
      </c>
      <c r="H550" t="s">
        <v>3610</v>
      </c>
      <c r="I550" t="s">
        <v>3611</v>
      </c>
      <c r="J550" t="s">
        <v>3612</v>
      </c>
      <c r="K550" t="s">
        <v>3613</v>
      </c>
      <c r="L550" t="s">
        <v>3044</v>
      </c>
      <c r="M550">
        <v>7.6997427940368652</v>
      </c>
      <c r="N550" t="s">
        <v>6</v>
      </c>
      <c r="O550" t="s">
        <v>5</v>
      </c>
      <c r="P550" t="s">
        <v>5</v>
      </c>
      <c r="Q550" t="s">
        <v>5</v>
      </c>
      <c r="R550" t="s">
        <v>6</v>
      </c>
      <c r="S550" t="s">
        <v>3615</v>
      </c>
      <c r="T550" t="s">
        <v>3615</v>
      </c>
      <c r="U550" t="s">
        <v>6</v>
      </c>
      <c r="V550" t="s">
        <v>50</v>
      </c>
      <c r="W550">
        <v>50000</v>
      </c>
      <c r="X550">
        <v>0</v>
      </c>
      <c r="Y550" t="s">
        <v>6</v>
      </c>
      <c r="Z550"/>
      <c r="AA550"/>
      <c r="AB550">
        <v>0.92796564102172852</v>
      </c>
      <c r="AC550">
        <v>0.242571085691452</v>
      </c>
      <c r="AD550">
        <v>0.19187590479850769</v>
      </c>
      <c r="AE550">
        <v>87</v>
      </c>
      <c r="AF550">
        <v>34</v>
      </c>
      <c r="AG550">
        <v>69</v>
      </c>
      <c r="AH550">
        <v>615</v>
      </c>
      <c r="AI550">
        <v>242</v>
      </c>
      <c r="AJ550">
        <v>780</v>
      </c>
      <c r="AK550">
        <v>2</v>
      </c>
      <c r="AL550">
        <v>3</v>
      </c>
      <c r="AM550">
        <v>2</v>
      </c>
      <c r="AN550">
        <v>3</v>
      </c>
      <c r="AO550">
        <v>1.197979331016541</v>
      </c>
      <c r="AP550"/>
      <c r="AQ550"/>
      <c r="AR550"/>
      <c r="AS550"/>
      <c r="AT550"/>
      <c r="AU550"/>
      <c r="AV550"/>
      <c r="AW550"/>
      <c r="AX550"/>
      <c r="AY550"/>
      <c r="AZ550"/>
      <c r="BA550"/>
      <c r="BB550"/>
      <c r="BC550"/>
      <c r="BD550"/>
      <c r="BE550"/>
      <c r="BF550"/>
      <c r="BG550"/>
      <c r="BH550" t="s">
        <v>5</v>
      </c>
      <c r="BI550"/>
      <c r="BJ550"/>
      <c r="BK550" t="s">
        <v>5</v>
      </c>
      <c r="BL550"/>
      <c r="BM550">
        <v>0</v>
      </c>
      <c r="BN550"/>
      <c r="BO550" t="s">
        <v>6</v>
      </c>
      <c r="BP550" t="s">
        <v>2774</v>
      </c>
      <c r="BQ550" t="s">
        <v>2774</v>
      </c>
      <c r="BR550" t="s">
        <v>2774</v>
      </c>
      <c r="BS550"/>
      <c r="BT550" t="s">
        <v>6</v>
      </c>
      <c r="BU550" t="s">
        <v>2774</v>
      </c>
      <c r="BV550" t="s">
        <v>2774</v>
      </c>
      <c r="BW550" t="s">
        <v>2774</v>
      </c>
      <c r="BX550"/>
      <c r="BY550" t="s">
        <v>6</v>
      </c>
      <c r="BZ550" t="s">
        <v>3026</v>
      </c>
      <c r="CA550" t="s">
        <v>2774</v>
      </c>
    </row>
    <row r="551" spans="1:79" ht="15" x14ac:dyDescent="0.25">
      <c r="A551">
        <v>419</v>
      </c>
      <c r="B551" t="s">
        <v>3635</v>
      </c>
      <c r="C551" t="s">
        <v>3636</v>
      </c>
      <c r="D551" t="s">
        <v>3577</v>
      </c>
      <c r="E551">
        <v>5</v>
      </c>
      <c r="F551" t="s">
        <v>3019</v>
      </c>
      <c r="G551" t="s">
        <v>3562</v>
      </c>
      <c r="H551" t="s">
        <v>3066</v>
      </c>
      <c r="I551" t="s">
        <v>3628</v>
      </c>
      <c r="J551" t="s">
        <v>3629</v>
      </c>
      <c r="K551" t="s">
        <v>3630</v>
      </c>
      <c r="L551" t="s">
        <v>3044</v>
      </c>
      <c r="M551">
        <v>2.3354461193084721</v>
      </c>
      <c r="N551" t="s">
        <v>6</v>
      </c>
      <c r="O551" t="s">
        <v>5</v>
      </c>
      <c r="P551" t="s">
        <v>5</v>
      </c>
      <c r="Q551" t="s">
        <v>5</v>
      </c>
      <c r="R551" t="s">
        <v>6</v>
      </c>
      <c r="S551" t="s">
        <v>3631</v>
      </c>
      <c r="T551" t="s">
        <v>3631</v>
      </c>
      <c r="U551" t="s">
        <v>6</v>
      </c>
      <c r="V551" t="s">
        <v>50</v>
      </c>
      <c r="W551">
        <v>60000</v>
      </c>
      <c r="X551">
        <v>0</v>
      </c>
      <c r="Y551" t="s">
        <v>6</v>
      </c>
      <c r="Z551"/>
      <c r="AA551"/>
      <c r="AB551">
        <v>1.164615750312805</v>
      </c>
      <c r="AC551">
        <v>0.423287034034729</v>
      </c>
      <c r="AD551">
        <v>2.466953918337822E-2</v>
      </c>
      <c r="AE551">
        <v>435</v>
      </c>
      <c r="AF551">
        <v>225</v>
      </c>
      <c r="AG551">
        <v>323</v>
      </c>
      <c r="AH551">
        <v>1125</v>
      </c>
      <c r="AI551">
        <v>857</v>
      </c>
      <c r="AJ551">
        <v>1687</v>
      </c>
      <c r="AK551">
        <v>7</v>
      </c>
      <c r="AL551">
        <v>3</v>
      </c>
      <c r="AM551">
        <v>8</v>
      </c>
      <c r="AN551">
        <v>3</v>
      </c>
      <c r="AO551">
        <v>7.4686717987060547</v>
      </c>
      <c r="AP551"/>
      <c r="AQ551"/>
      <c r="AR551"/>
      <c r="AS551"/>
      <c r="AT551"/>
      <c r="AU551"/>
      <c r="AV551"/>
      <c r="AW551"/>
      <c r="AX551"/>
      <c r="AY551"/>
      <c r="AZ551"/>
      <c r="BA551"/>
      <c r="BB551"/>
      <c r="BC551"/>
      <c r="BD551"/>
      <c r="BE551"/>
      <c r="BF551"/>
      <c r="BG551"/>
      <c r="BH551" t="s">
        <v>5</v>
      </c>
      <c r="BI551"/>
      <c r="BJ551"/>
      <c r="BK551" t="s">
        <v>5</v>
      </c>
      <c r="BL551"/>
      <c r="BM551">
        <v>0</v>
      </c>
      <c r="BN551"/>
      <c r="BO551" t="s">
        <v>6</v>
      </c>
      <c r="BP551" t="s">
        <v>2774</v>
      </c>
      <c r="BQ551" t="s">
        <v>2774</v>
      </c>
      <c r="BR551" t="s">
        <v>2774</v>
      </c>
      <c r="BS551"/>
      <c r="BT551" t="s">
        <v>6</v>
      </c>
      <c r="BU551" t="s">
        <v>2774</v>
      </c>
      <c r="BV551" t="s">
        <v>2774</v>
      </c>
      <c r="BW551" t="s">
        <v>2774</v>
      </c>
      <c r="BX551"/>
      <c r="BY551" t="s">
        <v>6</v>
      </c>
      <c r="BZ551" t="s">
        <v>3026</v>
      </c>
      <c r="CA551" t="s">
        <v>2774</v>
      </c>
    </row>
    <row r="552" spans="1:79" ht="15" x14ac:dyDescent="0.25">
      <c r="A552">
        <v>423</v>
      </c>
      <c r="B552" t="s">
        <v>3648</v>
      </c>
      <c r="C552" t="s">
        <v>3649</v>
      </c>
      <c r="D552" t="s">
        <v>3650</v>
      </c>
      <c r="E552">
        <v>5</v>
      </c>
      <c r="F552" t="s">
        <v>3019</v>
      </c>
      <c r="G552" t="s">
        <v>3562</v>
      </c>
      <c r="H552" t="s">
        <v>3645</v>
      </c>
      <c r="I552" t="s">
        <v>3646</v>
      </c>
      <c r="J552"/>
      <c r="K552"/>
      <c r="L552" t="s">
        <v>3651</v>
      </c>
      <c r="M552">
        <v>893.9681396484375</v>
      </c>
      <c r="N552" t="s">
        <v>6</v>
      </c>
      <c r="O552" t="s">
        <v>5</v>
      </c>
      <c r="P552" t="s">
        <v>5</v>
      </c>
      <c r="Q552" t="s">
        <v>5</v>
      </c>
      <c r="R552" t="s">
        <v>6</v>
      </c>
      <c r="S552" t="s">
        <v>3647</v>
      </c>
      <c r="T552" t="s">
        <v>3647</v>
      </c>
      <c r="U552" t="s">
        <v>6</v>
      </c>
      <c r="V552" t="s">
        <v>50</v>
      </c>
      <c r="W552">
        <v>900000</v>
      </c>
      <c r="X552">
        <v>0</v>
      </c>
      <c r="Y552" t="s">
        <v>6</v>
      </c>
      <c r="Z552"/>
      <c r="AA552"/>
      <c r="AB552">
        <v>306.3753662109375</v>
      </c>
      <c r="AC552">
        <v>49.1329345703125</v>
      </c>
      <c r="AD552">
        <v>22.512029647827148</v>
      </c>
      <c r="AE552">
        <v>3678</v>
      </c>
      <c r="AF552">
        <v>2001</v>
      </c>
      <c r="AG552">
        <v>2638</v>
      </c>
      <c r="AH552">
        <v>5704</v>
      </c>
      <c r="AI552">
        <v>7212</v>
      </c>
      <c r="AJ552">
        <v>10528</v>
      </c>
      <c r="AK552">
        <v>25</v>
      </c>
      <c r="AL552">
        <v>13</v>
      </c>
      <c r="AM552">
        <v>136</v>
      </c>
      <c r="AN552">
        <v>13</v>
      </c>
      <c r="AO552">
        <v>743.241455078125</v>
      </c>
      <c r="AP552"/>
      <c r="AQ552"/>
      <c r="AR552"/>
      <c r="AS552"/>
      <c r="AT552"/>
      <c r="AU552"/>
      <c r="AV552"/>
      <c r="AW552"/>
      <c r="AX552"/>
      <c r="AY552"/>
      <c r="AZ552"/>
      <c r="BA552"/>
      <c r="BB552"/>
      <c r="BC552"/>
      <c r="BD552"/>
      <c r="BE552"/>
      <c r="BF552"/>
      <c r="BG552"/>
      <c r="BH552" t="s">
        <v>5</v>
      </c>
      <c r="BI552"/>
      <c r="BJ552"/>
      <c r="BK552" t="s">
        <v>5</v>
      </c>
      <c r="BL552"/>
      <c r="BM552">
        <v>0</v>
      </c>
      <c r="BN552"/>
      <c r="BO552" t="s">
        <v>5</v>
      </c>
      <c r="BP552" t="s">
        <v>2774</v>
      </c>
      <c r="BQ552" t="s">
        <v>2774</v>
      </c>
      <c r="BR552" t="s">
        <v>2774</v>
      </c>
      <c r="BS552"/>
      <c r="BT552" t="s">
        <v>6</v>
      </c>
      <c r="BU552" t="s">
        <v>2774</v>
      </c>
      <c r="BV552" t="s">
        <v>2774</v>
      </c>
      <c r="BW552" t="s">
        <v>2774</v>
      </c>
      <c r="BX552"/>
      <c r="BY552" t="s">
        <v>6</v>
      </c>
      <c r="BZ552" t="s">
        <v>3026</v>
      </c>
      <c r="CA552" t="s">
        <v>2774</v>
      </c>
    </row>
    <row r="553" spans="1:79" ht="15" x14ac:dyDescent="0.25">
      <c r="A553">
        <v>424</v>
      </c>
      <c r="B553" t="s">
        <v>3652</v>
      </c>
      <c r="C553" t="s">
        <v>3653</v>
      </c>
      <c r="D553" t="s">
        <v>3577</v>
      </c>
      <c r="E553">
        <v>5</v>
      </c>
      <c r="F553" t="s">
        <v>3019</v>
      </c>
      <c r="G553" t="s">
        <v>3562</v>
      </c>
      <c r="H553" t="s">
        <v>3645</v>
      </c>
      <c r="I553" t="s">
        <v>3646</v>
      </c>
      <c r="J553"/>
      <c r="K553"/>
      <c r="L553" t="s">
        <v>3044</v>
      </c>
      <c r="M553">
        <v>893.9637451171875</v>
      </c>
      <c r="N553" t="s">
        <v>6</v>
      </c>
      <c r="O553" t="s">
        <v>5</v>
      </c>
      <c r="P553" t="s">
        <v>5</v>
      </c>
      <c r="Q553" t="s">
        <v>5</v>
      </c>
      <c r="R553" t="s">
        <v>6</v>
      </c>
      <c r="S553" t="s">
        <v>3647</v>
      </c>
      <c r="T553" t="s">
        <v>3647</v>
      </c>
      <c r="U553" t="s">
        <v>6</v>
      </c>
      <c r="V553" t="s">
        <v>50</v>
      </c>
      <c r="W553">
        <v>80000</v>
      </c>
      <c r="X553">
        <v>0</v>
      </c>
      <c r="Y553" t="s">
        <v>6</v>
      </c>
      <c r="Z553"/>
      <c r="AA553"/>
      <c r="AB553">
        <v>306.37478637695313</v>
      </c>
      <c r="AC553">
        <v>49.132797241210938</v>
      </c>
      <c r="AD553">
        <v>22.512029647827148</v>
      </c>
      <c r="AE553">
        <v>3678</v>
      </c>
      <c r="AF553">
        <v>2001</v>
      </c>
      <c r="AG553">
        <v>2638</v>
      </c>
      <c r="AH553">
        <v>5704</v>
      </c>
      <c r="AI553">
        <v>7212</v>
      </c>
      <c r="AJ553">
        <v>10528</v>
      </c>
      <c r="AK553">
        <v>25</v>
      </c>
      <c r="AL553">
        <v>13</v>
      </c>
      <c r="AM553">
        <v>136</v>
      </c>
      <c r="AN553">
        <v>13</v>
      </c>
      <c r="AO553">
        <v>743.241455078125</v>
      </c>
      <c r="AP553"/>
      <c r="AQ553"/>
      <c r="AR553"/>
      <c r="AS553"/>
      <c r="AT553"/>
      <c r="AU553"/>
      <c r="AV553"/>
      <c r="AW553"/>
      <c r="AX553"/>
      <c r="AY553"/>
      <c r="AZ553"/>
      <c r="BA553"/>
      <c r="BB553"/>
      <c r="BC553"/>
      <c r="BD553"/>
      <c r="BE553"/>
      <c r="BF553"/>
      <c r="BG553"/>
      <c r="BH553" t="s">
        <v>5</v>
      </c>
      <c r="BI553"/>
      <c r="BJ553"/>
      <c r="BK553" t="s">
        <v>5</v>
      </c>
      <c r="BL553"/>
      <c r="BM553">
        <v>0</v>
      </c>
      <c r="BN553"/>
      <c r="BO553" t="s">
        <v>6</v>
      </c>
      <c r="BP553" t="s">
        <v>2774</v>
      </c>
      <c r="BQ553" t="s">
        <v>2774</v>
      </c>
      <c r="BR553" t="s">
        <v>2774</v>
      </c>
      <c r="BS553"/>
      <c r="BT553" t="s">
        <v>6</v>
      </c>
      <c r="BU553" t="s">
        <v>2774</v>
      </c>
      <c r="BV553" t="s">
        <v>2774</v>
      </c>
      <c r="BW553" t="s">
        <v>2774</v>
      </c>
      <c r="BX553"/>
      <c r="BY553" t="s">
        <v>6</v>
      </c>
      <c r="BZ553" t="s">
        <v>3026</v>
      </c>
      <c r="CA553" t="s">
        <v>2774</v>
      </c>
    </row>
    <row r="554" spans="1:79" ht="15" x14ac:dyDescent="0.25">
      <c r="A554">
        <v>429</v>
      </c>
      <c r="B554" t="s">
        <v>3664</v>
      </c>
      <c r="C554" t="s">
        <v>3665</v>
      </c>
      <c r="D554" t="s">
        <v>3666</v>
      </c>
      <c r="E554">
        <v>5</v>
      </c>
      <c r="F554" t="s">
        <v>3019</v>
      </c>
      <c r="G554" t="s">
        <v>2948</v>
      </c>
      <c r="H554" t="s">
        <v>3465</v>
      </c>
      <c r="I554" t="s">
        <v>3079</v>
      </c>
      <c r="J554" t="s">
        <v>3466</v>
      </c>
      <c r="K554" t="s">
        <v>3081</v>
      </c>
      <c r="L554" t="s">
        <v>3070</v>
      </c>
      <c r="M554">
        <v>155.72517395019531</v>
      </c>
      <c r="N554" t="s">
        <v>6</v>
      </c>
      <c r="O554" t="s">
        <v>6</v>
      </c>
      <c r="P554" t="s">
        <v>5</v>
      </c>
      <c r="Q554" t="s">
        <v>5</v>
      </c>
      <c r="R554" t="s">
        <v>6</v>
      </c>
      <c r="S554" t="s">
        <v>2974</v>
      </c>
      <c r="T554" t="s">
        <v>2974</v>
      </c>
      <c r="U554" t="s">
        <v>6</v>
      </c>
      <c r="V554" t="s">
        <v>50</v>
      </c>
      <c r="W554">
        <v>40000</v>
      </c>
      <c r="X554">
        <v>0</v>
      </c>
      <c r="Y554" t="s">
        <v>6</v>
      </c>
      <c r="Z554"/>
      <c r="AA554"/>
      <c r="AB554">
        <v>102.59104919433589</v>
      </c>
      <c r="AC554">
        <v>18.99287033081055</v>
      </c>
      <c r="AD554">
        <v>1.4080532789230349</v>
      </c>
      <c r="AE554">
        <v>5007</v>
      </c>
      <c r="AF554">
        <v>5820</v>
      </c>
      <c r="AG554">
        <v>4273</v>
      </c>
      <c r="AH554">
        <v>5971</v>
      </c>
      <c r="AI554">
        <v>8737</v>
      </c>
      <c r="AJ554">
        <v>11929</v>
      </c>
      <c r="AK554">
        <v>36</v>
      </c>
      <c r="AL554">
        <v>20</v>
      </c>
      <c r="AM554">
        <v>136</v>
      </c>
      <c r="AN554">
        <v>20</v>
      </c>
      <c r="AO554">
        <v>346.02401733398438</v>
      </c>
      <c r="AP554"/>
      <c r="AQ554"/>
      <c r="AR554"/>
      <c r="AS554"/>
      <c r="AT554"/>
      <c r="AU554"/>
      <c r="AV554"/>
      <c r="AW554"/>
      <c r="AX554"/>
      <c r="AY554"/>
      <c r="AZ554"/>
      <c r="BA554"/>
      <c r="BB554"/>
      <c r="BC554"/>
      <c r="BD554"/>
      <c r="BE554"/>
      <c r="BF554"/>
      <c r="BG554"/>
      <c r="BH554" t="s">
        <v>5</v>
      </c>
      <c r="BI554"/>
      <c r="BJ554"/>
      <c r="BK554" t="s">
        <v>5</v>
      </c>
      <c r="BL554"/>
      <c r="BM554">
        <v>0</v>
      </c>
      <c r="BN554"/>
      <c r="BO554" t="s">
        <v>6</v>
      </c>
      <c r="BP554" t="s">
        <v>2774</v>
      </c>
      <c r="BQ554" t="s">
        <v>2774</v>
      </c>
      <c r="BR554" t="s">
        <v>2774</v>
      </c>
      <c r="BS554"/>
      <c r="BT554" t="s">
        <v>6</v>
      </c>
      <c r="BU554" t="s">
        <v>2774</v>
      </c>
      <c r="BV554" t="s">
        <v>2774</v>
      </c>
      <c r="BW554" t="s">
        <v>2774</v>
      </c>
      <c r="BX554"/>
      <c r="BY554" t="s">
        <v>6</v>
      </c>
      <c r="BZ554" t="s">
        <v>3026</v>
      </c>
      <c r="CA554" t="s">
        <v>2774</v>
      </c>
    </row>
    <row r="555" spans="1:79" ht="15" x14ac:dyDescent="0.25">
      <c r="A555">
        <v>493</v>
      </c>
      <c r="B555" t="s">
        <v>3684</v>
      </c>
      <c r="C555" t="s">
        <v>3685</v>
      </c>
      <c r="D555" t="s">
        <v>3686</v>
      </c>
      <c r="E555">
        <v>7</v>
      </c>
      <c r="F555" t="s">
        <v>3687</v>
      </c>
      <c r="G555" t="s">
        <v>3688</v>
      </c>
      <c r="H555" t="s">
        <v>3689</v>
      </c>
      <c r="I555" t="s">
        <v>3690</v>
      </c>
      <c r="J555" t="s">
        <v>3691</v>
      </c>
      <c r="K555" t="s">
        <v>3692</v>
      </c>
      <c r="L555" t="s">
        <v>3693</v>
      </c>
      <c r="M555">
        <v>20028.23046875</v>
      </c>
      <c r="N555" t="s">
        <v>6</v>
      </c>
      <c r="O555" t="s">
        <v>5</v>
      </c>
      <c r="P555" t="s">
        <v>6</v>
      </c>
      <c r="Q555" t="s">
        <v>6</v>
      </c>
      <c r="R555" t="s">
        <v>5</v>
      </c>
      <c r="S555" t="s">
        <v>3694</v>
      </c>
      <c r="T555" t="s">
        <v>3694</v>
      </c>
      <c r="U555" t="s">
        <v>5</v>
      </c>
      <c r="V555" t="s">
        <v>13</v>
      </c>
      <c r="W555">
        <v>100000</v>
      </c>
      <c r="X555">
        <v>0</v>
      </c>
      <c r="Y555" t="s">
        <v>5</v>
      </c>
      <c r="Z555" t="s">
        <v>1196</v>
      </c>
      <c r="AA555">
        <v>0</v>
      </c>
      <c r="AB555">
        <v>3634.36669921875</v>
      </c>
      <c r="AC555">
        <v>1393.98876953125</v>
      </c>
      <c r="AD555">
        <v>0</v>
      </c>
      <c r="AE555">
        <v>28532</v>
      </c>
      <c r="AF555">
        <v>25555</v>
      </c>
      <c r="AG555">
        <v>19838</v>
      </c>
      <c r="AH555">
        <v>59352</v>
      </c>
      <c r="AI555">
        <v>60299</v>
      </c>
      <c r="AJ555">
        <v>60299</v>
      </c>
      <c r="AK555">
        <v>44</v>
      </c>
      <c r="AL555">
        <v>292</v>
      </c>
      <c r="AM555">
        <v>5944</v>
      </c>
      <c r="AN555">
        <v>0</v>
      </c>
      <c r="AO555">
        <v>869137.9375</v>
      </c>
      <c r="AP555">
        <v>0</v>
      </c>
      <c r="AQ555">
        <v>0</v>
      </c>
      <c r="AR555">
        <v>0</v>
      </c>
      <c r="AS555">
        <v>0</v>
      </c>
      <c r="AT555">
        <v>0</v>
      </c>
      <c r="AU555">
        <v>0</v>
      </c>
      <c r="AV555">
        <v>0</v>
      </c>
      <c r="AW555">
        <v>0</v>
      </c>
      <c r="AX555">
        <v>0</v>
      </c>
      <c r="AY555">
        <v>0</v>
      </c>
      <c r="AZ555">
        <v>0</v>
      </c>
      <c r="BA555">
        <v>0</v>
      </c>
      <c r="BB555">
        <v>0</v>
      </c>
      <c r="BC555">
        <v>0</v>
      </c>
      <c r="BD555">
        <v>0</v>
      </c>
      <c r="BE555">
        <v>0</v>
      </c>
      <c r="BF555">
        <v>0</v>
      </c>
      <c r="BG555" t="s">
        <v>1196</v>
      </c>
      <c r="BH555" t="s">
        <v>5</v>
      </c>
      <c r="BI555" t="s">
        <v>3695</v>
      </c>
      <c r="BJ555" t="s">
        <v>1196</v>
      </c>
      <c r="BK555" t="s">
        <v>5</v>
      </c>
      <c r="BL555" t="s">
        <v>1196</v>
      </c>
      <c r="BM555">
        <v>0</v>
      </c>
      <c r="BN555">
        <v>0</v>
      </c>
      <c r="BO555" t="s">
        <v>5</v>
      </c>
      <c r="BP555" t="s">
        <v>1196</v>
      </c>
      <c r="BQ555" t="s">
        <v>1196</v>
      </c>
      <c r="BR555" t="s">
        <v>1196</v>
      </c>
      <c r="BS555" t="s">
        <v>1196</v>
      </c>
      <c r="BT555" t="s">
        <v>5</v>
      </c>
      <c r="BU555" t="s">
        <v>1196</v>
      </c>
      <c r="BV555" t="s">
        <v>1196</v>
      </c>
      <c r="BW555" t="s">
        <v>1196</v>
      </c>
      <c r="BX555" t="s">
        <v>1196</v>
      </c>
      <c r="BY555" t="s">
        <v>6</v>
      </c>
      <c r="BZ555" t="s">
        <v>3696</v>
      </c>
      <c r="CA555" t="s">
        <v>3697</v>
      </c>
    </row>
    <row r="556" spans="1:79" ht="15" x14ac:dyDescent="0.25">
      <c r="A556">
        <v>494</v>
      </c>
      <c r="B556" t="s">
        <v>3698</v>
      </c>
      <c r="C556" t="s">
        <v>3699</v>
      </c>
      <c r="D556" t="s">
        <v>3700</v>
      </c>
      <c r="E556">
        <v>7</v>
      </c>
      <c r="F556" t="s">
        <v>3687</v>
      </c>
      <c r="G556" t="s">
        <v>3688</v>
      </c>
      <c r="H556" t="s">
        <v>3689</v>
      </c>
      <c r="I556" t="s">
        <v>3690</v>
      </c>
      <c r="J556" t="s">
        <v>3691</v>
      </c>
      <c r="K556" t="s">
        <v>3692</v>
      </c>
      <c r="L556" t="s">
        <v>3693</v>
      </c>
      <c r="M556">
        <v>20028.23046875</v>
      </c>
      <c r="N556" t="s">
        <v>6</v>
      </c>
      <c r="O556" t="s">
        <v>5</v>
      </c>
      <c r="P556" t="s">
        <v>6</v>
      </c>
      <c r="Q556" t="s">
        <v>6</v>
      </c>
      <c r="R556" t="s">
        <v>5</v>
      </c>
      <c r="S556" t="s">
        <v>3694</v>
      </c>
      <c r="T556" t="s">
        <v>3694</v>
      </c>
      <c r="U556" t="s">
        <v>5</v>
      </c>
      <c r="V556" t="s">
        <v>13</v>
      </c>
      <c r="W556">
        <v>100000</v>
      </c>
      <c r="X556">
        <v>0</v>
      </c>
      <c r="Y556" t="s">
        <v>5</v>
      </c>
      <c r="Z556" t="s">
        <v>1196</v>
      </c>
      <c r="AA556">
        <v>0</v>
      </c>
      <c r="AB556">
        <v>3634.36669921875</v>
      </c>
      <c r="AC556">
        <v>1393.98876953125</v>
      </c>
      <c r="AD556">
        <v>0</v>
      </c>
      <c r="AE556">
        <v>28532</v>
      </c>
      <c r="AF556">
        <v>25555</v>
      </c>
      <c r="AG556">
        <v>19838</v>
      </c>
      <c r="AH556">
        <v>59352</v>
      </c>
      <c r="AI556">
        <v>60299</v>
      </c>
      <c r="AJ556">
        <v>60299</v>
      </c>
      <c r="AK556">
        <v>44</v>
      </c>
      <c r="AL556">
        <v>292</v>
      </c>
      <c r="AM556">
        <v>5944</v>
      </c>
      <c r="AN556">
        <v>0</v>
      </c>
      <c r="AO556">
        <v>869137.9375</v>
      </c>
      <c r="AP556">
        <v>0</v>
      </c>
      <c r="AQ556">
        <v>0</v>
      </c>
      <c r="AR556">
        <v>0</v>
      </c>
      <c r="AS556">
        <v>0</v>
      </c>
      <c r="AT556">
        <v>0</v>
      </c>
      <c r="AU556">
        <v>0</v>
      </c>
      <c r="AV556">
        <v>0</v>
      </c>
      <c r="AW556">
        <v>0</v>
      </c>
      <c r="AX556">
        <v>0</v>
      </c>
      <c r="AY556">
        <v>0</v>
      </c>
      <c r="AZ556">
        <v>0</v>
      </c>
      <c r="BA556">
        <v>0</v>
      </c>
      <c r="BB556">
        <v>0</v>
      </c>
      <c r="BC556">
        <v>0</v>
      </c>
      <c r="BD556">
        <v>0</v>
      </c>
      <c r="BE556">
        <v>0</v>
      </c>
      <c r="BF556">
        <v>0</v>
      </c>
      <c r="BG556" t="s">
        <v>1196</v>
      </c>
      <c r="BH556" t="s">
        <v>5</v>
      </c>
      <c r="BI556" t="s">
        <v>3695</v>
      </c>
      <c r="BJ556" t="s">
        <v>1196</v>
      </c>
      <c r="BK556" t="s">
        <v>5</v>
      </c>
      <c r="BL556" t="s">
        <v>1196</v>
      </c>
      <c r="BM556">
        <v>0</v>
      </c>
      <c r="BN556">
        <v>0</v>
      </c>
      <c r="BO556" t="s">
        <v>5</v>
      </c>
      <c r="BP556" t="s">
        <v>1196</v>
      </c>
      <c r="BQ556" t="s">
        <v>1196</v>
      </c>
      <c r="BR556" t="s">
        <v>1196</v>
      </c>
      <c r="BS556" t="s">
        <v>1196</v>
      </c>
      <c r="BT556" t="s">
        <v>5</v>
      </c>
      <c r="BU556" t="s">
        <v>1196</v>
      </c>
      <c r="BV556" t="s">
        <v>1196</v>
      </c>
      <c r="BW556" t="s">
        <v>1196</v>
      </c>
      <c r="BX556" t="s">
        <v>1196</v>
      </c>
      <c r="BY556" t="s">
        <v>6</v>
      </c>
      <c r="BZ556" t="s">
        <v>3696</v>
      </c>
      <c r="CA556" t="s">
        <v>3697</v>
      </c>
    </row>
    <row r="557" spans="1:79" ht="15" x14ac:dyDescent="0.25">
      <c r="A557">
        <v>495</v>
      </c>
      <c r="B557" t="s">
        <v>3701</v>
      </c>
      <c r="C557" t="s">
        <v>3702</v>
      </c>
      <c r="D557" t="s">
        <v>3703</v>
      </c>
      <c r="E557">
        <v>7</v>
      </c>
      <c r="F557" t="s">
        <v>3687</v>
      </c>
      <c r="G557" t="s">
        <v>3688</v>
      </c>
      <c r="H557" t="s">
        <v>3689</v>
      </c>
      <c r="I557" t="s">
        <v>3690</v>
      </c>
      <c r="J557" t="s">
        <v>3691</v>
      </c>
      <c r="K557" t="s">
        <v>3692</v>
      </c>
      <c r="L557" t="s">
        <v>3693</v>
      </c>
      <c r="M557">
        <v>20028.23046875</v>
      </c>
      <c r="N557" t="s">
        <v>6</v>
      </c>
      <c r="O557" t="s">
        <v>5</v>
      </c>
      <c r="P557" t="s">
        <v>6</v>
      </c>
      <c r="Q557" t="s">
        <v>6</v>
      </c>
      <c r="R557" t="s">
        <v>5</v>
      </c>
      <c r="S557" t="s">
        <v>3694</v>
      </c>
      <c r="T557" t="s">
        <v>3694</v>
      </c>
      <c r="U557" t="s">
        <v>5</v>
      </c>
      <c r="V557" t="s">
        <v>13</v>
      </c>
      <c r="W557">
        <v>100000</v>
      </c>
      <c r="X557">
        <v>0</v>
      </c>
      <c r="Y557" t="s">
        <v>5</v>
      </c>
      <c r="Z557" t="s">
        <v>1196</v>
      </c>
      <c r="AA557">
        <v>0</v>
      </c>
      <c r="AB557">
        <v>3634.36669921875</v>
      </c>
      <c r="AC557">
        <v>1393.98876953125</v>
      </c>
      <c r="AD557">
        <v>0</v>
      </c>
      <c r="AE557">
        <v>28532</v>
      </c>
      <c r="AF557">
        <v>25555</v>
      </c>
      <c r="AG557">
        <v>19838</v>
      </c>
      <c r="AH557">
        <v>59352</v>
      </c>
      <c r="AI557">
        <v>60299</v>
      </c>
      <c r="AJ557">
        <v>60299</v>
      </c>
      <c r="AK557">
        <v>44</v>
      </c>
      <c r="AL557">
        <v>292</v>
      </c>
      <c r="AM557">
        <v>5944</v>
      </c>
      <c r="AN557">
        <v>0</v>
      </c>
      <c r="AO557">
        <v>869137.9375</v>
      </c>
      <c r="AP557">
        <v>0</v>
      </c>
      <c r="AQ557">
        <v>0</v>
      </c>
      <c r="AR557">
        <v>0</v>
      </c>
      <c r="AS557">
        <v>0</v>
      </c>
      <c r="AT557">
        <v>0</v>
      </c>
      <c r="AU557">
        <v>0</v>
      </c>
      <c r="AV557">
        <v>0</v>
      </c>
      <c r="AW557">
        <v>0</v>
      </c>
      <c r="AX557">
        <v>0</v>
      </c>
      <c r="AY557">
        <v>0</v>
      </c>
      <c r="AZ557">
        <v>0</v>
      </c>
      <c r="BA557">
        <v>0</v>
      </c>
      <c r="BB557">
        <v>0</v>
      </c>
      <c r="BC557">
        <v>0</v>
      </c>
      <c r="BD557">
        <v>0</v>
      </c>
      <c r="BE557">
        <v>0</v>
      </c>
      <c r="BF557">
        <v>0</v>
      </c>
      <c r="BG557" t="s">
        <v>1196</v>
      </c>
      <c r="BH557" t="s">
        <v>5</v>
      </c>
      <c r="BI557" t="s">
        <v>3695</v>
      </c>
      <c r="BJ557" t="s">
        <v>1196</v>
      </c>
      <c r="BK557" t="s">
        <v>5</v>
      </c>
      <c r="BL557" t="s">
        <v>1196</v>
      </c>
      <c r="BM557">
        <v>0</v>
      </c>
      <c r="BN557">
        <v>0</v>
      </c>
      <c r="BO557" t="s">
        <v>5</v>
      </c>
      <c r="BP557" t="s">
        <v>1196</v>
      </c>
      <c r="BQ557" t="s">
        <v>1196</v>
      </c>
      <c r="BR557" t="s">
        <v>1196</v>
      </c>
      <c r="BS557" t="s">
        <v>1196</v>
      </c>
      <c r="BT557" t="s">
        <v>5</v>
      </c>
      <c r="BU557" t="s">
        <v>1196</v>
      </c>
      <c r="BV557" t="s">
        <v>1196</v>
      </c>
      <c r="BW557" t="s">
        <v>1196</v>
      </c>
      <c r="BX557" t="s">
        <v>1196</v>
      </c>
      <c r="BY557" t="s">
        <v>6</v>
      </c>
      <c r="BZ557" t="s">
        <v>3696</v>
      </c>
      <c r="CA557" t="s">
        <v>3697</v>
      </c>
    </row>
    <row r="558" spans="1:79" ht="15" x14ac:dyDescent="0.25">
      <c r="A558">
        <v>496</v>
      </c>
      <c r="B558" t="s">
        <v>3704</v>
      </c>
      <c r="C558" t="s">
        <v>3705</v>
      </c>
      <c r="D558" t="s">
        <v>3706</v>
      </c>
      <c r="E558">
        <v>7</v>
      </c>
      <c r="F558" t="s">
        <v>3687</v>
      </c>
      <c r="G558" t="s">
        <v>3707</v>
      </c>
      <c r="H558" t="s">
        <v>3708</v>
      </c>
      <c r="I558" t="s">
        <v>3709</v>
      </c>
      <c r="J558" t="s">
        <v>3710</v>
      </c>
      <c r="K558" t="s">
        <v>3711</v>
      </c>
      <c r="L558" t="s">
        <v>3712</v>
      </c>
      <c r="M558">
        <v>932.88201904296875</v>
      </c>
      <c r="N558" t="s">
        <v>6</v>
      </c>
      <c r="O558" t="s">
        <v>5</v>
      </c>
      <c r="P558" t="s">
        <v>5</v>
      </c>
      <c r="Q558" t="s">
        <v>5</v>
      </c>
      <c r="R558" t="s">
        <v>5</v>
      </c>
      <c r="S558" t="s">
        <v>3713</v>
      </c>
      <c r="T558" t="s">
        <v>3713</v>
      </c>
      <c r="U558" t="s">
        <v>5</v>
      </c>
      <c r="V558" t="s">
        <v>4</v>
      </c>
      <c r="W558">
        <v>25000</v>
      </c>
      <c r="X558">
        <v>0</v>
      </c>
      <c r="Y558" t="s">
        <v>5</v>
      </c>
      <c r="Z558" t="s">
        <v>1196</v>
      </c>
      <c r="AA558">
        <v>0</v>
      </c>
      <c r="AB558">
        <v>180.151123046875</v>
      </c>
      <c r="AC558">
        <v>32.943634033203118</v>
      </c>
      <c r="AD558">
        <v>0</v>
      </c>
      <c r="AE558">
        <v>1145</v>
      </c>
      <c r="AF558">
        <v>922</v>
      </c>
      <c r="AG558">
        <v>499</v>
      </c>
      <c r="AH558">
        <v>1118</v>
      </c>
      <c r="AI558">
        <v>1103</v>
      </c>
      <c r="AJ558">
        <v>1118</v>
      </c>
      <c r="AK558">
        <v>2</v>
      </c>
      <c r="AL558">
        <v>8</v>
      </c>
      <c r="AM558">
        <v>189</v>
      </c>
      <c r="AN558">
        <v>0</v>
      </c>
      <c r="AO558">
        <v>47148.859375</v>
      </c>
      <c r="AP558">
        <v>0</v>
      </c>
      <c r="AQ558">
        <v>0</v>
      </c>
      <c r="AR558">
        <v>0</v>
      </c>
      <c r="AS558">
        <v>0</v>
      </c>
      <c r="AT558">
        <v>0</v>
      </c>
      <c r="AU558">
        <v>0</v>
      </c>
      <c r="AV558">
        <v>0</v>
      </c>
      <c r="AW558">
        <v>0</v>
      </c>
      <c r="AX558">
        <v>0</v>
      </c>
      <c r="AY558">
        <v>0</v>
      </c>
      <c r="AZ558">
        <v>0</v>
      </c>
      <c r="BA558">
        <v>0</v>
      </c>
      <c r="BB558">
        <v>0</v>
      </c>
      <c r="BC558">
        <v>0</v>
      </c>
      <c r="BD558">
        <v>0</v>
      </c>
      <c r="BE558">
        <v>0</v>
      </c>
      <c r="BF558">
        <v>0</v>
      </c>
      <c r="BG558" t="s">
        <v>1196</v>
      </c>
      <c r="BH558" t="s">
        <v>5</v>
      </c>
      <c r="BI558" t="s">
        <v>3695</v>
      </c>
      <c r="BJ558" t="s">
        <v>1196</v>
      </c>
      <c r="BK558" t="s">
        <v>5</v>
      </c>
      <c r="BL558" t="s">
        <v>1196</v>
      </c>
      <c r="BM558">
        <v>0</v>
      </c>
      <c r="BN558">
        <v>0</v>
      </c>
      <c r="BO558" t="s">
        <v>5</v>
      </c>
      <c r="BP558" t="s">
        <v>1196</v>
      </c>
      <c r="BQ558" t="s">
        <v>1196</v>
      </c>
      <c r="BR558" t="s">
        <v>1196</v>
      </c>
      <c r="BS558" t="s">
        <v>1196</v>
      </c>
      <c r="BT558" t="s">
        <v>5</v>
      </c>
      <c r="BU558" t="s">
        <v>1196</v>
      </c>
      <c r="BV558" t="s">
        <v>1196</v>
      </c>
      <c r="BW558" t="s">
        <v>1196</v>
      </c>
      <c r="BX558" t="s">
        <v>1196</v>
      </c>
      <c r="BY558" t="s">
        <v>6</v>
      </c>
      <c r="BZ558" t="s">
        <v>3696</v>
      </c>
      <c r="CA558" t="s">
        <v>3714</v>
      </c>
    </row>
    <row r="559" spans="1:79" ht="15" x14ac:dyDescent="0.25">
      <c r="A559">
        <v>497</v>
      </c>
      <c r="B559" t="s">
        <v>3715</v>
      </c>
      <c r="C559" t="s">
        <v>3716</v>
      </c>
      <c r="D559" t="s">
        <v>3717</v>
      </c>
      <c r="E559">
        <v>7</v>
      </c>
      <c r="F559" t="s">
        <v>3687</v>
      </c>
      <c r="G559" t="s">
        <v>3718</v>
      </c>
      <c r="H559" t="s">
        <v>3719</v>
      </c>
      <c r="I559" t="s">
        <v>3720</v>
      </c>
      <c r="J559" t="s">
        <v>3721</v>
      </c>
      <c r="K559" t="s">
        <v>3722</v>
      </c>
      <c r="L559" t="s">
        <v>3723</v>
      </c>
      <c r="M559">
        <v>907.40069580078125</v>
      </c>
      <c r="N559" t="s">
        <v>6</v>
      </c>
      <c r="O559" t="s">
        <v>5</v>
      </c>
      <c r="P559" t="s">
        <v>5</v>
      </c>
      <c r="Q559" t="s">
        <v>5</v>
      </c>
      <c r="R559" t="s">
        <v>5</v>
      </c>
      <c r="S559" t="s">
        <v>3724</v>
      </c>
      <c r="T559" t="s">
        <v>3724</v>
      </c>
      <c r="U559" t="s">
        <v>5</v>
      </c>
      <c r="V559" t="s">
        <v>50</v>
      </c>
      <c r="W559">
        <v>25000</v>
      </c>
      <c r="X559">
        <v>0</v>
      </c>
      <c r="Y559" t="s">
        <v>5</v>
      </c>
      <c r="Z559" t="s">
        <v>1196</v>
      </c>
      <c r="AA559">
        <v>0</v>
      </c>
      <c r="AB559">
        <v>233.959716796875</v>
      </c>
      <c r="AC559">
        <v>41.178749084472663</v>
      </c>
      <c r="AD559">
        <v>0</v>
      </c>
      <c r="AE559">
        <v>788</v>
      </c>
      <c r="AF559">
        <v>610</v>
      </c>
      <c r="AG559">
        <v>294</v>
      </c>
      <c r="AH559">
        <v>608</v>
      </c>
      <c r="AI559">
        <v>708</v>
      </c>
      <c r="AJ559">
        <v>708</v>
      </c>
      <c r="AK559">
        <v>1</v>
      </c>
      <c r="AL559">
        <v>15</v>
      </c>
      <c r="AM559">
        <v>226</v>
      </c>
      <c r="AN559">
        <v>0</v>
      </c>
      <c r="AO559">
        <v>59647.609375</v>
      </c>
      <c r="AP559">
        <v>0</v>
      </c>
      <c r="AQ559">
        <v>0</v>
      </c>
      <c r="AR559">
        <v>0</v>
      </c>
      <c r="AS559">
        <v>0</v>
      </c>
      <c r="AT559">
        <v>0</v>
      </c>
      <c r="AU559">
        <v>0</v>
      </c>
      <c r="AV559">
        <v>0</v>
      </c>
      <c r="AW559">
        <v>0</v>
      </c>
      <c r="AX559">
        <v>0</v>
      </c>
      <c r="AY559">
        <v>0</v>
      </c>
      <c r="AZ559">
        <v>0</v>
      </c>
      <c r="BA559">
        <v>0</v>
      </c>
      <c r="BB559">
        <v>0</v>
      </c>
      <c r="BC559">
        <v>0</v>
      </c>
      <c r="BD559">
        <v>0</v>
      </c>
      <c r="BE559">
        <v>0</v>
      </c>
      <c r="BF559">
        <v>0</v>
      </c>
      <c r="BG559" t="s">
        <v>1196</v>
      </c>
      <c r="BH559" t="s">
        <v>5</v>
      </c>
      <c r="BI559" t="s">
        <v>3695</v>
      </c>
      <c r="BJ559" t="s">
        <v>1196</v>
      </c>
      <c r="BK559" t="s">
        <v>5</v>
      </c>
      <c r="BL559" t="s">
        <v>1196</v>
      </c>
      <c r="BM559">
        <v>0</v>
      </c>
      <c r="BN559">
        <v>0</v>
      </c>
      <c r="BO559" t="s">
        <v>5</v>
      </c>
      <c r="BP559" t="s">
        <v>1196</v>
      </c>
      <c r="BQ559" t="s">
        <v>1196</v>
      </c>
      <c r="BR559" t="s">
        <v>1196</v>
      </c>
      <c r="BS559" t="s">
        <v>1196</v>
      </c>
      <c r="BT559" t="s">
        <v>5</v>
      </c>
      <c r="BU559" t="s">
        <v>1196</v>
      </c>
      <c r="BV559" t="s">
        <v>1196</v>
      </c>
      <c r="BW559" t="s">
        <v>1196</v>
      </c>
      <c r="BX559" t="s">
        <v>1196</v>
      </c>
      <c r="BY559" t="s">
        <v>6</v>
      </c>
      <c r="BZ559" t="s">
        <v>3696</v>
      </c>
      <c r="CA559" t="s">
        <v>3714</v>
      </c>
    </row>
    <row r="560" spans="1:79" ht="15" x14ac:dyDescent="0.25">
      <c r="A560">
        <v>498</v>
      </c>
      <c r="B560" t="s">
        <v>3725</v>
      </c>
      <c r="C560" t="s">
        <v>3726</v>
      </c>
      <c r="D560" t="s">
        <v>3727</v>
      </c>
      <c r="E560">
        <v>7</v>
      </c>
      <c r="F560" t="s">
        <v>3687</v>
      </c>
      <c r="G560" t="s">
        <v>444</v>
      </c>
      <c r="H560" t="s">
        <v>3728</v>
      </c>
      <c r="I560" t="s">
        <v>3729</v>
      </c>
      <c r="J560" t="s">
        <v>3730</v>
      </c>
      <c r="K560" t="s">
        <v>3731</v>
      </c>
      <c r="L560" t="s">
        <v>3723</v>
      </c>
      <c r="M560">
        <v>392.98867797851563</v>
      </c>
      <c r="N560" t="s">
        <v>6</v>
      </c>
      <c r="O560" t="s">
        <v>5</v>
      </c>
      <c r="P560" t="s">
        <v>5</v>
      </c>
      <c r="Q560" t="s">
        <v>5</v>
      </c>
      <c r="R560" t="s">
        <v>5</v>
      </c>
      <c r="S560" t="s">
        <v>561</v>
      </c>
      <c r="T560" t="s">
        <v>561</v>
      </c>
      <c r="U560" t="s">
        <v>5</v>
      </c>
      <c r="V560" t="s">
        <v>50</v>
      </c>
      <c r="W560">
        <v>50000</v>
      </c>
      <c r="X560">
        <v>0</v>
      </c>
      <c r="Y560" t="s">
        <v>5</v>
      </c>
      <c r="Z560" t="s">
        <v>1196</v>
      </c>
      <c r="AA560">
        <v>0</v>
      </c>
      <c r="AB560">
        <v>54.723575592041023</v>
      </c>
      <c r="AC560">
        <v>4.3266897201538086</v>
      </c>
      <c r="AD560">
        <v>0</v>
      </c>
      <c r="AE560">
        <v>13</v>
      </c>
      <c r="AF560">
        <v>3</v>
      </c>
      <c r="AG560">
        <v>2</v>
      </c>
      <c r="AH560">
        <v>7</v>
      </c>
      <c r="AI560">
        <v>23</v>
      </c>
      <c r="AJ560">
        <v>23</v>
      </c>
      <c r="AK560">
        <v>0</v>
      </c>
      <c r="AL560">
        <v>6</v>
      </c>
      <c r="AM560">
        <v>18</v>
      </c>
      <c r="AN560">
        <v>0</v>
      </c>
      <c r="AO560">
        <v>6805.37255859375</v>
      </c>
      <c r="AP560">
        <v>0</v>
      </c>
      <c r="AQ560">
        <v>0</v>
      </c>
      <c r="AR560">
        <v>0</v>
      </c>
      <c r="AS560">
        <v>0</v>
      </c>
      <c r="AT560">
        <v>0</v>
      </c>
      <c r="AU560">
        <v>0</v>
      </c>
      <c r="AV560">
        <v>0</v>
      </c>
      <c r="AW560">
        <v>0</v>
      </c>
      <c r="AX560">
        <v>0</v>
      </c>
      <c r="AY560">
        <v>0</v>
      </c>
      <c r="AZ560">
        <v>0</v>
      </c>
      <c r="BA560">
        <v>0</v>
      </c>
      <c r="BB560">
        <v>0</v>
      </c>
      <c r="BC560">
        <v>0</v>
      </c>
      <c r="BD560">
        <v>0</v>
      </c>
      <c r="BE560">
        <v>0</v>
      </c>
      <c r="BF560">
        <v>0</v>
      </c>
      <c r="BG560" t="s">
        <v>1196</v>
      </c>
      <c r="BH560" t="s">
        <v>5</v>
      </c>
      <c r="BI560" t="s">
        <v>3695</v>
      </c>
      <c r="BJ560" t="s">
        <v>1196</v>
      </c>
      <c r="BK560" t="s">
        <v>5</v>
      </c>
      <c r="BL560" t="s">
        <v>1196</v>
      </c>
      <c r="BM560">
        <v>0</v>
      </c>
      <c r="BN560">
        <v>0</v>
      </c>
      <c r="BO560" t="s">
        <v>5</v>
      </c>
      <c r="BP560" t="s">
        <v>1196</v>
      </c>
      <c r="BQ560" t="s">
        <v>1196</v>
      </c>
      <c r="BR560" t="s">
        <v>1196</v>
      </c>
      <c r="BS560" t="s">
        <v>1196</v>
      </c>
      <c r="BT560" t="s">
        <v>5</v>
      </c>
      <c r="BU560" t="s">
        <v>1196</v>
      </c>
      <c r="BV560" t="s">
        <v>1196</v>
      </c>
      <c r="BW560" t="s">
        <v>1196</v>
      </c>
      <c r="BX560" t="s">
        <v>1196</v>
      </c>
      <c r="BY560" t="s">
        <v>6</v>
      </c>
      <c r="BZ560" t="s">
        <v>3696</v>
      </c>
      <c r="CA560" t="s">
        <v>3714</v>
      </c>
    </row>
    <row r="561" spans="1:79" ht="15" x14ac:dyDescent="0.25">
      <c r="A561">
        <v>499</v>
      </c>
      <c r="B561" t="s">
        <v>3732</v>
      </c>
      <c r="C561" t="s">
        <v>3733</v>
      </c>
      <c r="D561" t="s">
        <v>3727</v>
      </c>
      <c r="E561">
        <v>7</v>
      </c>
      <c r="F561" t="s">
        <v>3687</v>
      </c>
      <c r="G561" t="s">
        <v>3734</v>
      </c>
      <c r="H561" t="s">
        <v>3708</v>
      </c>
      <c r="I561" t="s">
        <v>3735</v>
      </c>
      <c r="J561" t="s">
        <v>3736</v>
      </c>
      <c r="K561" t="s">
        <v>3737</v>
      </c>
      <c r="L561" t="s">
        <v>3723</v>
      </c>
      <c r="M561">
        <v>899.753662109375</v>
      </c>
      <c r="N561" t="s">
        <v>6</v>
      </c>
      <c r="O561" t="s">
        <v>5</v>
      </c>
      <c r="P561" t="s">
        <v>5</v>
      </c>
      <c r="Q561" t="s">
        <v>5</v>
      </c>
      <c r="R561" t="s">
        <v>5</v>
      </c>
      <c r="S561" t="s">
        <v>3738</v>
      </c>
      <c r="T561" t="s">
        <v>3738</v>
      </c>
      <c r="U561" t="s">
        <v>5</v>
      </c>
      <c r="V561" t="s">
        <v>50</v>
      </c>
      <c r="W561">
        <v>50000</v>
      </c>
      <c r="X561">
        <v>0</v>
      </c>
      <c r="Y561" t="s">
        <v>5</v>
      </c>
      <c r="Z561" t="s">
        <v>1196</v>
      </c>
      <c r="AA561">
        <v>0</v>
      </c>
      <c r="AB561">
        <v>125.50079345703119</v>
      </c>
      <c r="AC561">
        <v>25.631231307983398</v>
      </c>
      <c r="AD561">
        <v>0</v>
      </c>
      <c r="AE561">
        <v>120</v>
      </c>
      <c r="AF561">
        <v>106</v>
      </c>
      <c r="AG561">
        <v>24</v>
      </c>
      <c r="AH561">
        <v>60</v>
      </c>
      <c r="AI561">
        <v>89</v>
      </c>
      <c r="AJ561">
        <v>89</v>
      </c>
      <c r="AK561">
        <v>0</v>
      </c>
      <c r="AL561">
        <v>0</v>
      </c>
      <c r="AM561">
        <v>89</v>
      </c>
      <c r="AN561">
        <v>0</v>
      </c>
      <c r="AO561">
        <v>23747.181640625</v>
      </c>
      <c r="AP561">
        <v>0</v>
      </c>
      <c r="AQ561">
        <v>0</v>
      </c>
      <c r="AR561">
        <v>0</v>
      </c>
      <c r="AS561">
        <v>0</v>
      </c>
      <c r="AT561">
        <v>0</v>
      </c>
      <c r="AU561">
        <v>0</v>
      </c>
      <c r="AV561">
        <v>0</v>
      </c>
      <c r="AW561">
        <v>0</v>
      </c>
      <c r="AX561">
        <v>0</v>
      </c>
      <c r="AY561">
        <v>0</v>
      </c>
      <c r="AZ561">
        <v>0</v>
      </c>
      <c r="BA561">
        <v>0</v>
      </c>
      <c r="BB561">
        <v>0</v>
      </c>
      <c r="BC561">
        <v>0</v>
      </c>
      <c r="BD561">
        <v>0</v>
      </c>
      <c r="BE561">
        <v>0</v>
      </c>
      <c r="BF561">
        <v>0</v>
      </c>
      <c r="BG561" t="s">
        <v>1196</v>
      </c>
      <c r="BH561" t="s">
        <v>5</v>
      </c>
      <c r="BI561" t="s">
        <v>3695</v>
      </c>
      <c r="BJ561" t="s">
        <v>1196</v>
      </c>
      <c r="BK561" t="s">
        <v>5</v>
      </c>
      <c r="BL561" t="s">
        <v>1196</v>
      </c>
      <c r="BM561">
        <v>0</v>
      </c>
      <c r="BN561">
        <v>0</v>
      </c>
      <c r="BO561" t="s">
        <v>5</v>
      </c>
      <c r="BP561" t="s">
        <v>1196</v>
      </c>
      <c r="BQ561" t="s">
        <v>1196</v>
      </c>
      <c r="BR561" t="s">
        <v>1196</v>
      </c>
      <c r="BS561" t="s">
        <v>1196</v>
      </c>
      <c r="BT561" t="s">
        <v>5</v>
      </c>
      <c r="BU561" t="s">
        <v>1196</v>
      </c>
      <c r="BV561" t="s">
        <v>1196</v>
      </c>
      <c r="BW561" t="s">
        <v>1196</v>
      </c>
      <c r="BX561" t="s">
        <v>1196</v>
      </c>
      <c r="BY561" t="s">
        <v>6</v>
      </c>
      <c r="BZ561" t="s">
        <v>3696</v>
      </c>
      <c r="CA561" t="s">
        <v>3714</v>
      </c>
    </row>
    <row r="562" spans="1:79" ht="15" x14ac:dyDescent="0.25">
      <c r="A562">
        <v>500</v>
      </c>
      <c r="B562" t="s">
        <v>3739</v>
      </c>
      <c r="C562" t="s">
        <v>3740</v>
      </c>
      <c r="D562" t="s">
        <v>3741</v>
      </c>
      <c r="E562">
        <v>7</v>
      </c>
      <c r="F562" t="s">
        <v>3687</v>
      </c>
      <c r="G562" t="s">
        <v>3742</v>
      </c>
      <c r="H562" t="s">
        <v>3743</v>
      </c>
      <c r="I562" t="s">
        <v>3744</v>
      </c>
      <c r="J562" t="s">
        <v>3745</v>
      </c>
      <c r="K562" t="s">
        <v>3746</v>
      </c>
      <c r="L562" t="s">
        <v>3723</v>
      </c>
      <c r="M562">
        <v>433.07949829101563</v>
      </c>
      <c r="N562" t="s">
        <v>6</v>
      </c>
      <c r="O562" t="s">
        <v>5</v>
      </c>
      <c r="P562" t="s">
        <v>5</v>
      </c>
      <c r="Q562" t="s">
        <v>5</v>
      </c>
      <c r="R562" t="s">
        <v>5</v>
      </c>
      <c r="S562" t="s">
        <v>3747</v>
      </c>
      <c r="T562" t="s">
        <v>3747</v>
      </c>
      <c r="U562" t="s">
        <v>5</v>
      </c>
      <c r="V562" t="s">
        <v>50</v>
      </c>
      <c r="W562">
        <v>25000</v>
      </c>
      <c r="X562">
        <v>0</v>
      </c>
      <c r="Y562" t="s">
        <v>5</v>
      </c>
      <c r="Z562" t="s">
        <v>1196</v>
      </c>
      <c r="AA562">
        <v>0</v>
      </c>
      <c r="AB562">
        <v>72.72674560546875</v>
      </c>
      <c r="AC562">
        <v>7.6263842582702637</v>
      </c>
      <c r="AD562">
        <v>0</v>
      </c>
      <c r="AE562">
        <v>81</v>
      </c>
      <c r="AF562">
        <v>77</v>
      </c>
      <c r="AG562">
        <v>21</v>
      </c>
      <c r="AH562">
        <v>54</v>
      </c>
      <c r="AI562">
        <v>86</v>
      </c>
      <c r="AJ562">
        <v>86</v>
      </c>
      <c r="AK562">
        <v>0</v>
      </c>
      <c r="AL562">
        <v>12</v>
      </c>
      <c r="AM562">
        <v>56</v>
      </c>
      <c r="AN562">
        <v>0</v>
      </c>
      <c r="AO562">
        <v>3073.50634765625</v>
      </c>
      <c r="AP562">
        <v>0</v>
      </c>
      <c r="AQ562">
        <v>0</v>
      </c>
      <c r="AR562">
        <v>0</v>
      </c>
      <c r="AS562">
        <v>0</v>
      </c>
      <c r="AT562">
        <v>0</v>
      </c>
      <c r="AU562">
        <v>0</v>
      </c>
      <c r="AV562">
        <v>0</v>
      </c>
      <c r="AW562">
        <v>0</v>
      </c>
      <c r="AX562">
        <v>0</v>
      </c>
      <c r="AY562">
        <v>0</v>
      </c>
      <c r="AZ562">
        <v>0</v>
      </c>
      <c r="BA562">
        <v>0</v>
      </c>
      <c r="BB562">
        <v>0</v>
      </c>
      <c r="BC562">
        <v>0</v>
      </c>
      <c r="BD562">
        <v>0</v>
      </c>
      <c r="BE562">
        <v>0</v>
      </c>
      <c r="BF562">
        <v>0</v>
      </c>
      <c r="BG562" t="s">
        <v>1196</v>
      </c>
      <c r="BH562" t="s">
        <v>5</v>
      </c>
      <c r="BI562" t="s">
        <v>3695</v>
      </c>
      <c r="BJ562" t="s">
        <v>1196</v>
      </c>
      <c r="BK562" t="s">
        <v>5</v>
      </c>
      <c r="BL562" t="s">
        <v>1196</v>
      </c>
      <c r="BM562">
        <v>0</v>
      </c>
      <c r="BN562">
        <v>0</v>
      </c>
      <c r="BO562" t="s">
        <v>5</v>
      </c>
      <c r="BP562" t="s">
        <v>1196</v>
      </c>
      <c r="BQ562" t="s">
        <v>1196</v>
      </c>
      <c r="BR562" t="s">
        <v>1196</v>
      </c>
      <c r="BS562" t="s">
        <v>1196</v>
      </c>
      <c r="BT562" t="s">
        <v>5</v>
      </c>
      <c r="BU562" t="s">
        <v>1196</v>
      </c>
      <c r="BV562" t="s">
        <v>1196</v>
      </c>
      <c r="BW562" t="s">
        <v>1196</v>
      </c>
      <c r="BX562" t="s">
        <v>1196</v>
      </c>
      <c r="BY562" t="s">
        <v>6</v>
      </c>
      <c r="BZ562" t="s">
        <v>3696</v>
      </c>
      <c r="CA562" t="s">
        <v>3714</v>
      </c>
    </row>
    <row r="563" spans="1:79" ht="15" x14ac:dyDescent="0.25">
      <c r="A563">
        <v>501</v>
      </c>
      <c r="B563" t="s">
        <v>3748</v>
      </c>
      <c r="C563" t="s">
        <v>3749</v>
      </c>
      <c r="D563" t="s">
        <v>3750</v>
      </c>
      <c r="E563">
        <v>7</v>
      </c>
      <c r="F563" t="s">
        <v>3687</v>
      </c>
      <c r="G563" t="s">
        <v>3751</v>
      </c>
      <c r="H563" t="s">
        <v>3752</v>
      </c>
      <c r="I563" t="s">
        <v>3753</v>
      </c>
      <c r="J563" t="s">
        <v>3754</v>
      </c>
      <c r="K563" t="s">
        <v>3755</v>
      </c>
      <c r="L563" t="s">
        <v>3693</v>
      </c>
      <c r="M563">
        <v>135.48655700683591</v>
      </c>
      <c r="N563" t="s">
        <v>6</v>
      </c>
      <c r="O563" t="s">
        <v>5</v>
      </c>
      <c r="P563" t="s">
        <v>6</v>
      </c>
      <c r="Q563" t="s">
        <v>6</v>
      </c>
      <c r="R563" t="s">
        <v>5</v>
      </c>
      <c r="S563" t="s">
        <v>3756</v>
      </c>
      <c r="T563" t="s">
        <v>3756</v>
      </c>
      <c r="U563" t="s">
        <v>5</v>
      </c>
      <c r="V563" t="s">
        <v>13</v>
      </c>
      <c r="W563">
        <v>50000</v>
      </c>
      <c r="X563">
        <v>0</v>
      </c>
      <c r="Y563" t="s">
        <v>5</v>
      </c>
      <c r="Z563" t="s">
        <v>1196</v>
      </c>
      <c r="AA563">
        <v>0</v>
      </c>
      <c r="AB563">
        <v>18.789701461791989</v>
      </c>
      <c r="AC563">
        <v>8.6436576843261719</v>
      </c>
      <c r="AD563">
        <v>0</v>
      </c>
      <c r="AE563">
        <v>4959</v>
      </c>
      <c r="AF563">
        <v>5668</v>
      </c>
      <c r="AG563">
        <v>3894</v>
      </c>
      <c r="AH563">
        <v>16758</v>
      </c>
      <c r="AI563">
        <v>17998</v>
      </c>
      <c r="AJ563">
        <v>17998</v>
      </c>
      <c r="AK563">
        <v>9</v>
      </c>
      <c r="AL563">
        <v>28</v>
      </c>
      <c r="AM563">
        <v>170</v>
      </c>
      <c r="AN563">
        <v>0</v>
      </c>
      <c r="AO563">
        <v>4139.048828125</v>
      </c>
      <c r="AP563">
        <v>0</v>
      </c>
      <c r="AQ563">
        <v>0</v>
      </c>
      <c r="AR563">
        <v>0</v>
      </c>
      <c r="AS563">
        <v>0</v>
      </c>
      <c r="AT563">
        <v>0</v>
      </c>
      <c r="AU563">
        <v>0</v>
      </c>
      <c r="AV563">
        <v>0</v>
      </c>
      <c r="AW563">
        <v>0</v>
      </c>
      <c r="AX563">
        <v>0</v>
      </c>
      <c r="AY563">
        <v>0</v>
      </c>
      <c r="AZ563">
        <v>0</v>
      </c>
      <c r="BA563">
        <v>0</v>
      </c>
      <c r="BB563">
        <v>0</v>
      </c>
      <c r="BC563">
        <v>0</v>
      </c>
      <c r="BD563">
        <v>0</v>
      </c>
      <c r="BE563">
        <v>0</v>
      </c>
      <c r="BF563">
        <v>0</v>
      </c>
      <c r="BG563" t="s">
        <v>1196</v>
      </c>
      <c r="BH563" t="s">
        <v>5</v>
      </c>
      <c r="BI563" t="s">
        <v>3695</v>
      </c>
      <c r="BJ563" t="s">
        <v>1196</v>
      </c>
      <c r="BK563" t="s">
        <v>5</v>
      </c>
      <c r="BL563" t="s">
        <v>1196</v>
      </c>
      <c r="BM563">
        <v>0</v>
      </c>
      <c r="BN563">
        <v>0</v>
      </c>
      <c r="BO563" t="s">
        <v>5</v>
      </c>
      <c r="BP563" t="s">
        <v>1196</v>
      </c>
      <c r="BQ563" t="s">
        <v>1196</v>
      </c>
      <c r="BR563" t="s">
        <v>1196</v>
      </c>
      <c r="BS563" t="s">
        <v>1196</v>
      </c>
      <c r="BT563" t="s">
        <v>5</v>
      </c>
      <c r="BU563" t="s">
        <v>1196</v>
      </c>
      <c r="BV563" t="s">
        <v>1196</v>
      </c>
      <c r="BW563" t="s">
        <v>1196</v>
      </c>
      <c r="BX563" t="s">
        <v>1196</v>
      </c>
      <c r="BY563" t="s">
        <v>6</v>
      </c>
      <c r="BZ563" t="s">
        <v>3696</v>
      </c>
      <c r="CA563" t="s">
        <v>3757</v>
      </c>
    </row>
    <row r="564" spans="1:79" ht="15" x14ac:dyDescent="0.25">
      <c r="A564">
        <v>502</v>
      </c>
      <c r="B564" t="s">
        <v>3758</v>
      </c>
      <c r="C564" t="s">
        <v>3759</v>
      </c>
      <c r="D564" t="s">
        <v>3750</v>
      </c>
      <c r="E564">
        <v>7</v>
      </c>
      <c r="F564" t="s">
        <v>3687</v>
      </c>
      <c r="G564" t="s">
        <v>632</v>
      </c>
      <c r="H564" t="s">
        <v>3760</v>
      </c>
      <c r="I564" t="s">
        <v>3761</v>
      </c>
      <c r="J564" t="s">
        <v>3762</v>
      </c>
      <c r="K564" t="s">
        <v>3763</v>
      </c>
      <c r="L564" t="s">
        <v>3693</v>
      </c>
      <c r="M564">
        <v>111.6635818481445</v>
      </c>
      <c r="N564" t="s">
        <v>6</v>
      </c>
      <c r="O564" t="s">
        <v>5</v>
      </c>
      <c r="P564" t="s">
        <v>5</v>
      </c>
      <c r="Q564" t="s">
        <v>5</v>
      </c>
      <c r="R564" t="s">
        <v>5</v>
      </c>
      <c r="S564" t="s">
        <v>3764</v>
      </c>
      <c r="T564" t="s">
        <v>3764</v>
      </c>
      <c r="U564" t="s">
        <v>5</v>
      </c>
      <c r="V564" t="s">
        <v>13</v>
      </c>
      <c r="W564">
        <v>50000</v>
      </c>
      <c r="X564">
        <v>0</v>
      </c>
      <c r="Y564" t="s">
        <v>5</v>
      </c>
      <c r="Z564" t="s">
        <v>1196</v>
      </c>
      <c r="AA564">
        <v>0</v>
      </c>
      <c r="AB564">
        <v>33.499187469482422</v>
      </c>
      <c r="AC564">
        <v>4.9944062232971191</v>
      </c>
      <c r="AD564">
        <v>0</v>
      </c>
      <c r="AE564">
        <v>10861</v>
      </c>
      <c r="AF564">
        <v>3104</v>
      </c>
      <c r="AG564">
        <v>9399</v>
      </c>
      <c r="AH564">
        <v>24482</v>
      </c>
      <c r="AI564">
        <v>25333</v>
      </c>
      <c r="AJ564">
        <v>25333</v>
      </c>
      <c r="AK564">
        <v>10</v>
      </c>
      <c r="AL564">
        <v>58</v>
      </c>
      <c r="AM564">
        <v>218</v>
      </c>
      <c r="AN564">
        <v>0</v>
      </c>
      <c r="AO564">
        <v>1234.783569335938</v>
      </c>
      <c r="AP564">
        <v>0</v>
      </c>
      <c r="AQ564">
        <v>0</v>
      </c>
      <c r="AR564">
        <v>0</v>
      </c>
      <c r="AS564">
        <v>0</v>
      </c>
      <c r="AT564">
        <v>0</v>
      </c>
      <c r="AU564">
        <v>0</v>
      </c>
      <c r="AV564">
        <v>0</v>
      </c>
      <c r="AW564">
        <v>0</v>
      </c>
      <c r="AX564">
        <v>0</v>
      </c>
      <c r="AY564">
        <v>0</v>
      </c>
      <c r="AZ564">
        <v>0</v>
      </c>
      <c r="BA564">
        <v>0</v>
      </c>
      <c r="BB564">
        <v>0</v>
      </c>
      <c r="BC564">
        <v>0</v>
      </c>
      <c r="BD564">
        <v>0</v>
      </c>
      <c r="BE564">
        <v>0</v>
      </c>
      <c r="BF564">
        <v>0</v>
      </c>
      <c r="BG564" t="s">
        <v>1196</v>
      </c>
      <c r="BH564" t="s">
        <v>5</v>
      </c>
      <c r="BI564" t="s">
        <v>3695</v>
      </c>
      <c r="BJ564" t="s">
        <v>1196</v>
      </c>
      <c r="BK564" t="s">
        <v>5</v>
      </c>
      <c r="BL564" t="s">
        <v>1196</v>
      </c>
      <c r="BM564">
        <v>0</v>
      </c>
      <c r="BN564">
        <v>0</v>
      </c>
      <c r="BO564" t="s">
        <v>5</v>
      </c>
      <c r="BP564" t="s">
        <v>1196</v>
      </c>
      <c r="BQ564" t="s">
        <v>1196</v>
      </c>
      <c r="BR564" t="s">
        <v>1196</v>
      </c>
      <c r="BS564" t="s">
        <v>1196</v>
      </c>
      <c r="BT564" t="s">
        <v>5</v>
      </c>
      <c r="BU564" t="s">
        <v>1196</v>
      </c>
      <c r="BV564" t="s">
        <v>1196</v>
      </c>
      <c r="BW564" t="s">
        <v>1196</v>
      </c>
      <c r="BX564" t="s">
        <v>1196</v>
      </c>
      <c r="BY564" t="s">
        <v>6</v>
      </c>
      <c r="BZ564" t="s">
        <v>3696</v>
      </c>
      <c r="CA564" t="s">
        <v>3714</v>
      </c>
    </row>
    <row r="565" spans="1:79" ht="15" x14ac:dyDescent="0.25">
      <c r="A565">
        <v>503</v>
      </c>
      <c r="B565" t="s">
        <v>3765</v>
      </c>
      <c r="C565" t="s">
        <v>3766</v>
      </c>
      <c r="D565" t="s">
        <v>3767</v>
      </c>
      <c r="E565">
        <v>7</v>
      </c>
      <c r="F565" t="s">
        <v>3687</v>
      </c>
      <c r="G565" t="s">
        <v>632</v>
      </c>
      <c r="H565" t="s">
        <v>3760</v>
      </c>
      <c r="I565" t="s">
        <v>3761</v>
      </c>
      <c r="J565" t="s">
        <v>3762</v>
      </c>
      <c r="K565" t="s">
        <v>3763</v>
      </c>
      <c r="L565" t="s">
        <v>3768</v>
      </c>
      <c r="M565">
        <v>111.6635818481445</v>
      </c>
      <c r="N565" t="s">
        <v>6</v>
      </c>
      <c r="O565" t="s">
        <v>5</v>
      </c>
      <c r="P565" t="s">
        <v>5</v>
      </c>
      <c r="Q565" t="s">
        <v>5</v>
      </c>
      <c r="R565" t="s">
        <v>5</v>
      </c>
      <c r="S565" t="s">
        <v>3764</v>
      </c>
      <c r="T565" t="s">
        <v>3764</v>
      </c>
      <c r="U565" t="s">
        <v>5</v>
      </c>
      <c r="V565" t="s">
        <v>28</v>
      </c>
      <c r="W565">
        <v>175000</v>
      </c>
      <c r="X565">
        <v>0</v>
      </c>
      <c r="Y565" t="s">
        <v>5</v>
      </c>
      <c r="Z565" t="s">
        <v>1196</v>
      </c>
      <c r="AA565">
        <v>0</v>
      </c>
      <c r="AB565">
        <v>33.499187469482422</v>
      </c>
      <c r="AC565">
        <v>4.9944062232971191</v>
      </c>
      <c r="AD565">
        <v>0</v>
      </c>
      <c r="AE565">
        <v>10861</v>
      </c>
      <c r="AF565">
        <v>3104</v>
      </c>
      <c r="AG565">
        <v>9399</v>
      </c>
      <c r="AH565">
        <v>24482</v>
      </c>
      <c r="AI565">
        <v>25333</v>
      </c>
      <c r="AJ565">
        <v>25333</v>
      </c>
      <c r="AK565">
        <v>10</v>
      </c>
      <c r="AL565">
        <v>58</v>
      </c>
      <c r="AM565">
        <v>218</v>
      </c>
      <c r="AN565">
        <v>0</v>
      </c>
      <c r="AO565">
        <v>1234.783569335938</v>
      </c>
      <c r="AP565">
        <v>0</v>
      </c>
      <c r="AQ565">
        <v>0</v>
      </c>
      <c r="AR565">
        <v>0</v>
      </c>
      <c r="AS565">
        <v>0</v>
      </c>
      <c r="AT565">
        <v>0</v>
      </c>
      <c r="AU565">
        <v>0</v>
      </c>
      <c r="AV565">
        <v>0</v>
      </c>
      <c r="AW565">
        <v>0</v>
      </c>
      <c r="AX565">
        <v>0</v>
      </c>
      <c r="AY565">
        <v>0</v>
      </c>
      <c r="AZ565">
        <v>0</v>
      </c>
      <c r="BA565">
        <v>0</v>
      </c>
      <c r="BB565">
        <v>0</v>
      </c>
      <c r="BC565">
        <v>0</v>
      </c>
      <c r="BD565">
        <v>0</v>
      </c>
      <c r="BE565">
        <v>0</v>
      </c>
      <c r="BF565">
        <v>0</v>
      </c>
      <c r="BG565" t="s">
        <v>1196</v>
      </c>
      <c r="BH565" t="s">
        <v>5</v>
      </c>
      <c r="BI565" t="s">
        <v>3695</v>
      </c>
      <c r="BJ565" t="s">
        <v>1196</v>
      </c>
      <c r="BK565" t="s">
        <v>5</v>
      </c>
      <c r="BL565" t="s">
        <v>1196</v>
      </c>
      <c r="BM565">
        <v>0</v>
      </c>
      <c r="BN565">
        <v>0</v>
      </c>
      <c r="BO565" t="s">
        <v>5</v>
      </c>
      <c r="BP565" t="s">
        <v>1196</v>
      </c>
      <c r="BQ565" t="s">
        <v>1196</v>
      </c>
      <c r="BR565" t="s">
        <v>1196</v>
      </c>
      <c r="BS565" t="s">
        <v>1196</v>
      </c>
      <c r="BT565" t="s">
        <v>5</v>
      </c>
      <c r="BU565" t="s">
        <v>1196</v>
      </c>
      <c r="BV565" t="s">
        <v>1196</v>
      </c>
      <c r="BW565" t="s">
        <v>1196</v>
      </c>
      <c r="BX565" t="s">
        <v>1196</v>
      </c>
      <c r="BY565" t="s">
        <v>6</v>
      </c>
      <c r="BZ565" t="s">
        <v>3696</v>
      </c>
      <c r="CA565" t="s">
        <v>3714</v>
      </c>
    </row>
    <row r="566" spans="1:79" ht="15" x14ac:dyDescent="0.25">
      <c r="A566">
        <v>504</v>
      </c>
      <c r="B566" t="s">
        <v>3769</v>
      </c>
      <c r="C566" t="s">
        <v>3770</v>
      </c>
      <c r="D566" t="s">
        <v>3750</v>
      </c>
      <c r="E566">
        <v>7</v>
      </c>
      <c r="F566" t="s">
        <v>3687</v>
      </c>
      <c r="G566" t="s">
        <v>610</v>
      </c>
      <c r="H566" t="s">
        <v>3760</v>
      </c>
      <c r="I566" t="s">
        <v>3771</v>
      </c>
      <c r="J566" t="s">
        <v>3772</v>
      </c>
      <c r="K566" t="s">
        <v>3773</v>
      </c>
      <c r="L566" t="s">
        <v>3693</v>
      </c>
      <c r="M566">
        <v>11.02423095703125</v>
      </c>
      <c r="N566" t="s">
        <v>6</v>
      </c>
      <c r="O566" t="s">
        <v>5</v>
      </c>
      <c r="P566" t="s">
        <v>5</v>
      </c>
      <c r="Q566" t="s">
        <v>5</v>
      </c>
      <c r="R566" t="s">
        <v>5</v>
      </c>
      <c r="S566" t="s">
        <v>3774</v>
      </c>
      <c r="T566" t="s">
        <v>3774</v>
      </c>
      <c r="U566" t="s">
        <v>5</v>
      </c>
      <c r="V566" t="s">
        <v>13</v>
      </c>
      <c r="W566">
        <v>50000</v>
      </c>
      <c r="X566">
        <v>0</v>
      </c>
      <c r="Y566" t="s">
        <v>5</v>
      </c>
      <c r="Z566" t="s">
        <v>1196</v>
      </c>
      <c r="AA566">
        <v>0</v>
      </c>
      <c r="AB566">
        <v>0.36728695034980768</v>
      </c>
      <c r="AC566">
        <v>0.10579863935709</v>
      </c>
      <c r="AD566">
        <v>0</v>
      </c>
      <c r="AE566">
        <v>8</v>
      </c>
      <c r="AF566">
        <v>22</v>
      </c>
      <c r="AG566">
        <v>5</v>
      </c>
      <c r="AH566">
        <v>3</v>
      </c>
      <c r="AI566">
        <v>4</v>
      </c>
      <c r="AJ566">
        <v>4</v>
      </c>
      <c r="AK566">
        <v>0</v>
      </c>
      <c r="AL566">
        <v>4</v>
      </c>
      <c r="AM566">
        <v>2</v>
      </c>
      <c r="AN566">
        <v>0</v>
      </c>
      <c r="AO566">
        <v>0</v>
      </c>
      <c r="AP566">
        <v>0</v>
      </c>
      <c r="AQ566">
        <v>0</v>
      </c>
      <c r="AR566">
        <v>0</v>
      </c>
      <c r="AS566">
        <v>0</v>
      </c>
      <c r="AT566">
        <v>0</v>
      </c>
      <c r="AU566">
        <v>0</v>
      </c>
      <c r="AV566">
        <v>0</v>
      </c>
      <c r="AW566">
        <v>0</v>
      </c>
      <c r="AX566">
        <v>0</v>
      </c>
      <c r="AY566">
        <v>0</v>
      </c>
      <c r="AZ566">
        <v>0</v>
      </c>
      <c r="BA566">
        <v>0</v>
      </c>
      <c r="BB566">
        <v>0</v>
      </c>
      <c r="BC566">
        <v>0</v>
      </c>
      <c r="BD566">
        <v>0</v>
      </c>
      <c r="BE566">
        <v>0</v>
      </c>
      <c r="BF566">
        <v>0</v>
      </c>
      <c r="BG566" t="s">
        <v>1196</v>
      </c>
      <c r="BH566" t="s">
        <v>5</v>
      </c>
      <c r="BI566" t="s">
        <v>3695</v>
      </c>
      <c r="BJ566" t="s">
        <v>1196</v>
      </c>
      <c r="BK566" t="s">
        <v>5</v>
      </c>
      <c r="BL566" t="s">
        <v>1196</v>
      </c>
      <c r="BM566">
        <v>0</v>
      </c>
      <c r="BN566">
        <v>0</v>
      </c>
      <c r="BO566" t="s">
        <v>5</v>
      </c>
      <c r="BP566" t="s">
        <v>1196</v>
      </c>
      <c r="BQ566" t="s">
        <v>1196</v>
      </c>
      <c r="BR566" t="s">
        <v>1196</v>
      </c>
      <c r="BS566" t="s">
        <v>1196</v>
      </c>
      <c r="BT566" t="s">
        <v>5</v>
      </c>
      <c r="BU566" t="s">
        <v>1196</v>
      </c>
      <c r="BV566" t="s">
        <v>1196</v>
      </c>
      <c r="BW566" t="s">
        <v>1196</v>
      </c>
      <c r="BX566" t="s">
        <v>1196</v>
      </c>
      <c r="BY566" t="s">
        <v>6</v>
      </c>
      <c r="BZ566" t="s">
        <v>3696</v>
      </c>
      <c r="CA566" t="s">
        <v>3714</v>
      </c>
    </row>
    <row r="567" spans="1:79" ht="15" x14ac:dyDescent="0.25">
      <c r="A567">
        <v>505</v>
      </c>
      <c r="B567" t="s">
        <v>3775</v>
      </c>
      <c r="C567" t="s">
        <v>3776</v>
      </c>
      <c r="D567" t="s">
        <v>3777</v>
      </c>
      <c r="E567">
        <v>7</v>
      </c>
      <c r="F567" t="s">
        <v>3687</v>
      </c>
      <c r="G567" t="s">
        <v>3742</v>
      </c>
      <c r="H567" t="s">
        <v>3778</v>
      </c>
      <c r="I567" t="s">
        <v>3779</v>
      </c>
      <c r="J567" t="s">
        <v>3780</v>
      </c>
      <c r="K567" t="s">
        <v>3781</v>
      </c>
      <c r="L567" t="s">
        <v>3782</v>
      </c>
      <c r="M567">
        <v>0.46983447670936579</v>
      </c>
      <c r="N567" t="s">
        <v>5</v>
      </c>
      <c r="O567" t="s">
        <v>5</v>
      </c>
      <c r="P567" t="s">
        <v>5</v>
      </c>
      <c r="Q567" t="s">
        <v>5</v>
      </c>
      <c r="R567" t="s">
        <v>5</v>
      </c>
      <c r="S567" t="s">
        <v>3783</v>
      </c>
      <c r="T567" t="s">
        <v>3783</v>
      </c>
      <c r="U567" t="s">
        <v>5</v>
      </c>
      <c r="V567" t="s">
        <v>85</v>
      </c>
      <c r="W567">
        <v>250000</v>
      </c>
      <c r="X567">
        <v>0</v>
      </c>
      <c r="Y567" t="s">
        <v>5</v>
      </c>
      <c r="Z567" t="s">
        <v>1196</v>
      </c>
      <c r="AA567">
        <v>0</v>
      </c>
      <c r="AB567">
        <v>0</v>
      </c>
      <c r="AC567">
        <v>0</v>
      </c>
      <c r="AD567">
        <v>0</v>
      </c>
      <c r="AE567">
        <v>0</v>
      </c>
      <c r="AF567">
        <v>0</v>
      </c>
      <c r="AG567">
        <v>0</v>
      </c>
      <c r="AH567">
        <v>0</v>
      </c>
      <c r="AI567">
        <v>0</v>
      </c>
      <c r="AJ567">
        <v>0</v>
      </c>
      <c r="AK567">
        <v>0</v>
      </c>
      <c r="AL567">
        <v>0</v>
      </c>
      <c r="AM567">
        <v>0</v>
      </c>
      <c r="AN567">
        <v>0</v>
      </c>
      <c r="AO567">
        <v>0</v>
      </c>
      <c r="AP567">
        <v>0</v>
      </c>
      <c r="AQ567">
        <v>0</v>
      </c>
      <c r="AR567">
        <v>0</v>
      </c>
      <c r="AS567">
        <v>0</v>
      </c>
      <c r="AT567">
        <v>0</v>
      </c>
      <c r="AU567">
        <v>0</v>
      </c>
      <c r="AV567">
        <v>0</v>
      </c>
      <c r="AW567">
        <v>0</v>
      </c>
      <c r="AX567">
        <v>0</v>
      </c>
      <c r="AY567">
        <v>0</v>
      </c>
      <c r="AZ567">
        <v>0</v>
      </c>
      <c r="BA567">
        <v>0</v>
      </c>
      <c r="BB567">
        <v>0</v>
      </c>
      <c r="BC567">
        <v>0</v>
      </c>
      <c r="BD567">
        <v>0</v>
      </c>
      <c r="BE567">
        <v>0</v>
      </c>
      <c r="BF567">
        <v>0</v>
      </c>
      <c r="BG567" t="s">
        <v>1196</v>
      </c>
      <c r="BH567" t="s">
        <v>5</v>
      </c>
      <c r="BI567" t="s">
        <v>3695</v>
      </c>
      <c r="BJ567" t="s">
        <v>1196</v>
      </c>
      <c r="BK567" t="s">
        <v>5</v>
      </c>
      <c r="BL567" t="s">
        <v>1196</v>
      </c>
      <c r="BM567">
        <v>0</v>
      </c>
      <c r="BN567">
        <v>0</v>
      </c>
      <c r="BO567" t="s">
        <v>5</v>
      </c>
      <c r="BP567" t="s">
        <v>1196</v>
      </c>
      <c r="BQ567" t="s">
        <v>1196</v>
      </c>
      <c r="BR567" t="s">
        <v>1196</v>
      </c>
      <c r="BS567" t="s">
        <v>1196</v>
      </c>
      <c r="BT567" t="s">
        <v>5</v>
      </c>
      <c r="BU567" t="s">
        <v>1196</v>
      </c>
      <c r="BV567" t="s">
        <v>1196</v>
      </c>
      <c r="BW567" t="s">
        <v>1196</v>
      </c>
      <c r="BX567" t="s">
        <v>1196</v>
      </c>
      <c r="BY567" t="s">
        <v>6</v>
      </c>
      <c r="BZ567" t="s">
        <v>3696</v>
      </c>
      <c r="CA567" t="s">
        <v>3714</v>
      </c>
    </row>
    <row r="568" spans="1:79" ht="15" x14ac:dyDescent="0.25">
      <c r="A568">
        <v>506</v>
      </c>
      <c r="B568" t="s">
        <v>3784</v>
      </c>
      <c r="C568" t="s">
        <v>3785</v>
      </c>
      <c r="D568" t="s">
        <v>3727</v>
      </c>
      <c r="E568">
        <v>7</v>
      </c>
      <c r="F568" t="s">
        <v>3687</v>
      </c>
      <c r="G568" t="s">
        <v>3734</v>
      </c>
      <c r="H568" t="s">
        <v>3760</v>
      </c>
      <c r="I568" t="s">
        <v>3786</v>
      </c>
      <c r="J568" t="s">
        <v>3787</v>
      </c>
      <c r="K568" t="s">
        <v>3788</v>
      </c>
      <c r="L568" t="s">
        <v>3723</v>
      </c>
      <c r="M568">
        <v>0.71661967039108276</v>
      </c>
      <c r="N568" t="s">
        <v>6</v>
      </c>
      <c r="O568" t="s">
        <v>5</v>
      </c>
      <c r="P568" t="s">
        <v>5</v>
      </c>
      <c r="Q568" t="s">
        <v>5</v>
      </c>
      <c r="R568" t="s">
        <v>5</v>
      </c>
      <c r="S568" t="s">
        <v>3789</v>
      </c>
      <c r="T568" t="s">
        <v>3789</v>
      </c>
      <c r="U568" t="s">
        <v>5</v>
      </c>
      <c r="V568" t="s">
        <v>50</v>
      </c>
      <c r="W568">
        <v>50000</v>
      </c>
      <c r="X568">
        <v>0</v>
      </c>
      <c r="Y568" t="s">
        <v>5</v>
      </c>
      <c r="Z568" t="s">
        <v>1196</v>
      </c>
      <c r="AA568">
        <v>0</v>
      </c>
      <c r="AB568">
        <v>1.6757050529122349E-2</v>
      </c>
      <c r="AC568">
        <v>1.308485027402639E-2</v>
      </c>
      <c r="AD568">
        <v>0</v>
      </c>
      <c r="AE568">
        <v>0</v>
      </c>
      <c r="AF568">
        <v>3</v>
      </c>
      <c r="AG568">
        <v>0</v>
      </c>
      <c r="AH568">
        <v>0</v>
      </c>
      <c r="AI568">
        <v>0</v>
      </c>
      <c r="AJ568">
        <v>0</v>
      </c>
      <c r="AK568">
        <v>0</v>
      </c>
      <c r="AL568">
        <v>0</v>
      </c>
      <c r="AM568">
        <v>0</v>
      </c>
      <c r="AN568">
        <v>0</v>
      </c>
      <c r="AO568">
        <v>0</v>
      </c>
      <c r="AP568">
        <v>0</v>
      </c>
      <c r="AQ568">
        <v>0</v>
      </c>
      <c r="AR568">
        <v>0</v>
      </c>
      <c r="AS568">
        <v>0</v>
      </c>
      <c r="AT568">
        <v>0</v>
      </c>
      <c r="AU568">
        <v>0</v>
      </c>
      <c r="AV568">
        <v>0</v>
      </c>
      <c r="AW568">
        <v>0</v>
      </c>
      <c r="AX568">
        <v>0</v>
      </c>
      <c r="AY568">
        <v>0</v>
      </c>
      <c r="AZ568">
        <v>0</v>
      </c>
      <c r="BA568">
        <v>0</v>
      </c>
      <c r="BB568">
        <v>0</v>
      </c>
      <c r="BC568">
        <v>0</v>
      </c>
      <c r="BD568">
        <v>0</v>
      </c>
      <c r="BE568">
        <v>0</v>
      </c>
      <c r="BF568">
        <v>0</v>
      </c>
      <c r="BG568" t="s">
        <v>1196</v>
      </c>
      <c r="BH568" t="s">
        <v>5</v>
      </c>
      <c r="BI568" t="s">
        <v>3695</v>
      </c>
      <c r="BJ568" t="s">
        <v>1196</v>
      </c>
      <c r="BK568" t="s">
        <v>5</v>
      </c>
      <c r="BL568" t="s">
        <v>1196</v>
      </c>
      <c r="BM568">
        <v>0</v>
      </c>
      <c r="BN568">
        <v>0</v>
      </c>
      <c r="BO568" t="s">
        <v>5</v>
      </c>
      <c r="BP568" t="s">
        <v>1196</v>
      </c>
      <c r="BQ568" t="s">
        <v>1196</v>
      </c>
      <c r="BR568" t="s">
        <v>1196</v>
      </c>
      <c r="BS568" t="s">
        <v>1196</v>
      </c>
      <c r="BT568" t="s">
        <v>5</v>
      </c>
      <c r="BU568" t="s">
        <v>1196</v>
      </c>
      <c r="BV568" t="s">
        <v>1196</v>
      </c>
      <c r="BW568" t="s">
        <v>1196</v>
      </c>
      <c r="BX568" t="s">
        <v>1196</v>
      </c>
      <c r="BY568" t="s">
        <v>6</v>
      </c>
      <c r="BZ568" t="s">
        <v>3696</v>
      </c>
      <c r="CA568" t="s">
        <v>3714</v>
      </c>
    </row>
    <row r="569" spans="1:79" ht="15" x14ac:dyDescent="0.25">
      <c r="A569">
        <v>507</v>
      </c>
      <c r="B569" t="s">
        <v>3790</v>
      </c>
      <c r="C569" t="s">
        <v>3791</v>
      </c>
      <c r="D569" t="s">
        <v>3727</v>
      </c>
      <c r="E569">
        <v>7</v>
      </c>
      <c r="F569" t="s">
        <v>3687</v>
      </c>
      <c r="G569" t="s">
        <v>3792</v>
      </c>
      <c r="H569" t="s">
        <v>3760</v>
      </c>
      <c r="I569" t="s">
        <v>3793</v>
      </c>
      <c r="J569" t="s">
        <v>3794</v>
      </c>
      <c r="K569" t="s">
        <v>3795</v>
      </c>
      <c r="L569" t="s">
        <v>3723</v>
      </c>
      <c r="M569">
        <v>0.58754020929336548</v>
      </c>
      <c r="N569" t="s">
        <v>5</v>
      </c>
      <c r="O569" t="s">
        <v>5</v>
      </c>
      <c r="P569" t="s">
        <v>5</v>
      </c>
      <c r="Q569" t="s">
        <v>5</v>
      </c>
      <c r="R569" t="s">
        <v>5</v>
      </c>
      <c r="S569" t="s">
        <v>3796</v>
      </c>
      <c r="T569" t="s">
        <v>3796</v>
      </c>
      <c r="U569" t="s">
        <v>5</v>
      </c>
      <c r="V569" t="s">
        <v>50</v>
      </c>
      <c r="W569">
        <v>50000</v>
      </c>
      <c r="X569">
        <v>0</v>
      </c>
      <c r="Y569" t="s">
        <v>5</v>
      </c>
      <c r="Z569" t="s">
        <v>1196</v>
      </c>
      <c r="AA569">
        <v>0</v>
      </c>
      <c r="AB569">
        <v>0</v>
      </c>
      <c r="AC569">
        <v>0</v>
      </c>
      <c r="AD569">
        <v>0</v>
      </c>
      <c r="AE569">
        <v>0</v>
      </c>
      <c r="AF569">
        <v>0</v>
      </c>
      <c r="AG569">
        <v>0</v>
      </c>
      <c r="AH569">
        <v>0</v>
      </c>
      <c r="AI569">
        <v>0</v>
      </c>
      <c r="AJ569">
        <v>0</v>
      </c>
      <c r="AK569">
        <v>0</v>
      </c>
      <c r="AL569">
        <v>0</v>
      </c>
      <c r="AM569">
        <v>0</v>
      </c>
      <c r="AN569">
        <v>0</v>
      </c>
      <c r="AO569">
        <v>0</v>
      </c>
      <c r="AP569">
        <v>0</v>
      </c>
      <c r="AQ569">
        <v>0</v>
      </c>
      <c r="AR569">
        <v>0</v>
      </c>
      <c r="AS569">
        <v>0</v>
      </c>
      <c r="AT569">
        <v>0</v>
      </c>
      <c r="AU569">
        <v>0</v>
      </c>
      <c r="AV569">
        <v>0</v>
      </c>
      <c r="AW569">
        <v>0</v>
      </c>
      <c r="AX569">
        <v>0</v>
      </c>
      <c r="AY569">
        <v>0</v>
      </c>
      <c r="AZ569">
        <v>0</v>
      </c>
      <c r="BA569">
        <v>0</v>
      </c>
      <c r="BB569">
        <v>0</v>
      </c>
      <c r="BC569">
        <v>0</v>
      </c>
      <c r="BD569">
        <v>0</v>
      </c>
      <c r="BE569">
        <v>0</v>
      </c>
      <c r="BF569">
        <v>0</v>
      </c>
      <c r="BG569" t="s">
        <v>1196</v>
      </c>
      <c r="BH569" t="s">
        <v>5</v>
      </c>
      <c r="BI569" t="s">
        <v>3695</v>
      </c>
      <c r="BJ569" t="s">
        <v>1196</v>
      </c>
      <c r="BK569" t="s">
        <v>5</v>
      </c>
      <c r="BL569" t="s">
        <v>1196</v>
      </c>
      <c r="BM569">
        <v>0</v>
      </c>
      <c r="BN569">
        <v>0</v>
      </c>
      <c r="BO569" t="s">
        <v>5</v>
      </c>
      <c r="BP569" t="s">
        <v>1196</v>
      </c>
      <c r="BQ569" t="s">
        <v>1196</v>
      </c>
      <c r="BR569" t="s">
        <v>1196</v>
      </c>
      <c r="BS569" t="s">
        <v>1196</v>
      </c>
      <c r="BT569" t="s">
        <v>5</v>
      </c>
      <c r="BU569" t="s">
        <v>1196</v>
      </c>
      <c r="BV569" t="s">
        <v>1196</v>
      </c>
      <c r="BW569" t="s">
        <v>1196</v>
      </c>
      <c r="BX569" t="s">
        <v>1196</v>
      </c>
      <c r="BY569" t="s">
        <v>6</v>
      </c>
      <c r="BZ569" t="s">
        <v>3696</v>
      </c>
      <c r="CA569" t="s">
        <v>3714</v>
      </c>
    </row>
    <row r="570" spans="1:79" ht="15" x14ac:dyDescent="0.25">
      <c r="A570">
        <v>508</v>
      </c>
      <c r="B570" t="s">
        <v>3797</v>
      </c>
      <c r="C570" t="s">
        <v>3798</v>
      </c>
      <c r="D570" t="s">
        <v>3727</v>
      </c>
      <c r="E570">
        <v>7</v>
      </c>
      <c r="F570" t="s">
        <v>3687</v>
      </c>
      <c r="G570" t="s">
        <v>632</v>
      </c>
      <c r="H570" t="s">
        <v>3760</v>
      </c>
      <c r="I570" t="s">
        <v>3799</v>
      </c>
      <c r="J570" t="s">
        <v>3800</v>
      </c>
      <c r="K570" t="s">
        <v>3801</v>
      </c>
      <c r="L570" t="s">
        <v>3723</v>
      </c>
      <c r="M570">
        <v>8.657480776309967E-2</v>
      </c>
      <c r="N570" t="s">
        <v>6</v>
      </c>
      <c r="O570" t="s">
        <v>5</v>
      </c>
      <c r="P570" t="s">
        <v>5</v>
      </c>
      <c r="Q570" t="s">
        <v>5</v>
      </c>
      <c r="R570" t="s">
        <v>5</v>
      </c>
      <c r="S570" t="s">
        <v>3802</v>
      </c>
      <c r="T570" t="s">
        <v>3802</v>
      </c>
      <c r="U570" t="s">
        <v>5</v>
      </c>
      <c r="V570" t="s">
        <v>50</v>
      </c>
      <c r="W570">
        <v>50000</v>
      </c>
      <c r="X570">
        <v>0</v>
      </c>
      <c r="Y570" t="s">
        <v>5</v>
      </c>
      <c r="Z570" t="s">
        <v>1196</v>
      </c>
      <c r="AA570">
        <v>0</v>
      </c>
      <c r="AB570">
        <v>8.193158358335495E-2</v>
      </c>
      <c r="AC570">
        <v>4.6435799449682236E-3</v>
      </c>
      <c r="AD570">
        <v>0</v>
      </c>
      <c r="AE570">
        <v>18</v>
      </c>
      <c r="AF570">
        <v>6</v>
      </c>
      <c r="AG570">
        <v>16</v>
      </c>
      <c r="AH570">
        <v>6</v>
      </c>
      <c r="AI570">
        <v>24</v>
      </c>
      <c r="AJ570">
        <v>24</v>
      </c>
      <c r="AK570">
        <v>0</v>
      </c>
      <c r="AL570">
        <v>0</v>
      </c>
      <c r="AM570">
        <v>1</v>
      </c>
      <c r="AN570">
        <v>0</v>
      </c>
      <c r="AO570">
        <v>0</v>
      </c>
      <c r="AP570">
        <v>0</v>
      </c>
      <c r="AQ570">
        <v>0</v>
      </c>
      <c r="AR570">
        <v>0</v>
      </c>
      <c r="AS570">
        <v>0</v>
      </c>
      <c r="AT570">
        <v>0</v>
      </c>
      <c r="AU570">
        <v>0</v>
      </c>
      <c r="AV570">
        <v>0</v>
      </c>
      <c r="AW570">
        <v>0</v>
      </c>
      <c r="AX570">
        <v>0</v>
      </c>
      <c r="AY570">
        <v>0</v>
      </c>
      <c r="AZ570">
        <v>0</v>
      </c>
      <c r="BA570">
        <v>0</v>
      </c>
      <c r="BB570">
        <v>0</v>
      </c>
      <c r="BC570">
        <v>0</v>
      </c>
      <c r="BD570">
        <v>0</v>
      </c>
      <c r="BE570">
        <v>0</v>
      </c>
      <c r="BF570">
        <v>0</v>
      </c>
      <c r="BG570" t="s">
        <v>1196</v>
      </c>
      <c r="BH570" t="s">
        <v>5</v>
      </c>
      <c r="BI570" t="s">
        <v>3695</v>
      </c>
      <c r="BJ570" t="s">
        <v>1196</v>
      </c>
      <c r="BK570" t="s">
        <v>5</v>
      </c>
      <c r="BL570" t="s">
        <v>1196</v>
      </c>
      <c r="BM570">
        <v>0</v>
      </c>
      <c r="BN570">
        <v>0</v>
      </c>
      <c r="BO570" t="s">
        <v>5</v>
      </c>
      <c r="BP570" t="s">
        <v>1196</v>
      </c>
      <c r="BQ570" t="s">
        <v>1196</v>
      </c>
      <c r="BR570" t="s">
        <v>1196</v>
      </c>
      <c r="BS570" t="s">
        <v>1196</v>
      </c>
      <c r="BT570" t="s">
        <v>5</v>
      </c>
      <c r="BU570" t="s">
        <v>1196</v>
      </c>
      <c r="BV570" t="s">
        <v>1196</v>
      </c>
      <c r="BW570" t="s">
        <v>1196</v>
      </c>
      <c r="BX570" t="s">
        <v>1196</v>
      </c>
      <c r="BY570" t="s">
        <v>6</v>
      </c>
      <c r="BZ570" t="s">
        <v>3696</v>
      </c>
      <c r="CA570" t="s">
        <v>3714</v>
      </c>
    </row>
    <row r="571" spans="1:79" ht="15" x14ac:dyDescent="0.25">
      <c r="A571">
        <v>509</v>
      </c>
      <c r="B571" t="s">
        <v>3803</v>
      </c>
      <c r="C571" t="s">
        <v>3804</v>
      </c>
      <c r="D571" t="s">
        <v>3805</v>
      </c>
      <c r="E571">
        <v>7</v>
      </c>
      <c r="F571" t="s">
        <v>3687</v>
      </c>
      <c r="G571" t="s">
        <v>3688</v>
      </c>
      <c r="H571" t="s">
        <v>3806</v>
      </c>
      <c r="I571" t="s">
        <v>3690</v>
      </c>
      <c r="J571" t="s">
        <v>3691</v>
      </c>
      <c r="K571" t="s">
        <v>3692</v>
      </c>
      <c r="L571" t="s">
        <v>3807</v>
      </c>
      <c r="M571">
        <v>20028.23046875</v>
      </c>
      <c r="N571" t="s">
        <v>6</v>
      </c>
      <c r="O571" t="s">
        <v>5</v>
      </c>
      <c r="P571" t="s">
        <v>6</v>
      </c>
      <c r="Q571" t="s">
        <v>6</v>
      </c>
      <c r="R571" t="s">
        <v>5</v>
      </c>
      <c r="S571" t="s">
        <v>3694</v>
      </c>
      <c r="T571" t="s">
        <v>3694</v>
      </c>
      <c r="U571" t="s">
        <v>5</v>
      </c>
      <c r="V571" t="s">
        <v>13</v>
      </c>
      <c r="W571">
        <v>100000</v>
      </c>
      <c r="X571">
        <v>0</v>
      </c>
      <c r="Y571" t="s">
        <v>5</v>
      </c>
      <c r="Z571" t="s">
        <v>1196</v>
      </c>
      <c r="AA571">
        <v>0</v>
      </c>
      <c r="AB571">
        <v>3634.36669921875</v>
      </c>
      <c r="AC571">
        <v>1393.98876953125</v>
      </c>
      <c r="AD571">
        <v>0</v>
      </c>
      <c r="AE571">
        <v>28532</v>
      </c>
      <c r="AF571">
        <v>25555</v>
      </c>
      <c r="AG571">
        <v>19838</v>
      </c>
      <c r="AH571">
        <v>59352</v>
      </c>
      <c r="AI571">
        <v>60299</v>
      </c>
      <c r="AJ571">
        <v>60299</v>
      </c>
      <c r="AK571">
        <v>44</v>
      </c>
      <c r="AL571">
        <v>292</v>
      </c>
      <c r="AM571">
        <v>5944</v>
      </c>
      <c r="AN571">
        <v>0</v>
      </c>
      <c r="AO571">
        <v>869137.9375</v>
      </c>
      <c r="AP571">
        <v>0</v>
      </c>
      <c r="AQ571">
        <v>0</v>
      </c>
      <c r="AR571">
        <v>0</v>
      </c>
      <c r="AS571">
        <v>0</v>
      </c>
      <c r="AT571">
        <v>0</v>
      </c>
      <c r="AU571">
        <v>0</v>
      </c>
      <c r="AV571">
        <v>0</v>
      </c>
      <c r="AW571">
        <v>0</v>
      </c>
      <c r="AX571">
        <v>0</v>
      </c>
      <c r="AY571">
        <v>0</v>
      </c>
      <c r="AZ571">
        <v>0</v>
      </c>
      <c r="BA571">
        <v>0</v>
      </c>
      <c r="BB571">
        <v>0</v>
      </c>
      <c r="BC571">
        <v>0</v>
      </c>
      <c r="BD571">
        <v>0</v>
      </c>
      <c r="BE571">
        <v>0</v>
      </c>
      <c r="BF571">
        <v>0</v>
      </c>
      <c r="BG571" t="s">
        <v>1196</v>
      </c>
      <c r="BH571" t="s">
        <v>5</v>
      </c>
      <c r="BI571" t="s">
        <v>3695</v>
      </c>
      <c r="BJ571" t="s">
        <v>1196</v>
      </c>
      <c r="BK571" t="s">
        <v>5</v>
      </c>
      <c r="BL571" t="s">
        <v>1196</v>
      </c>
      <c r="BM571">
        <v>0</v>
      </c>
      <c r="BN571">
        <v>0</v>
      </c>
      <c r="BO571" t="s">
        <v>5</v>
      </c>
      <c r="BP571" t="s">
        <v>1196</v>
      </c>
      <c r="BQ571" t="s">
        <v>1196</v>
      </c>
      <c r="BR571" t="s">
        <v>1196</v>
      </c>
      <c r="BS571" t="s">
        <v>1196</v>
      </c>
      <c r="BT571" t="s">
        <v>5</v>
      </c>
      <c r="BU571" t="s">
        <v>1196</v>
      </c>
      <c r="BV571" t="s">
        <v>1196</v>
      </c>
      <c r="BW571" t="s">
        <v>1196</v>
      </c>
      <c r="BX571" t="s">
        <v>1196</v>
      </c>
      <c r="BY571" t="s">
        <v>6</v>
      </c>
      <c r="BZ571" t="s">
        <v>3696</v>
      </c>
      <c r="CA571" t="s">
        <v>3697</v>
      </c>
    </row>
    <row r="572" spans="1:79" ht="15" x14ac:dyDescent="0.25">
      <c r="A572">
        <v>510</v>
      </c>
      <c r="B572" t="s">
        <v>3808</v>
      </c>
      <c r="C572" t="s">
        <v>3809</v>
      </c>
      <c r="D572" t="s">
        <v>3810</v>
      </c>
      <c r="E572">
        <v>7</v>
      </c>
      <c r="F572" t="s">
        <v>3687</v>
      </c>
      <c r="G572" t="s">
        <v>3688</v>
      </c>
      <c r="H572" t="s">
        <v>3689</v>
      </c>
      <c r="I572" t="s">
        <v>3690</v>
      </c>
      <c r="J572" t="s">
        <v>3691</v>
      </c>
      <c r="K572" t="s">
        <v>3692</v>
      </c>
      <c r="L572" t="s">
        <v>3693</v>
      </c>
      <c r="M572">
        <v>20028.23046875</v>
      </c>
      <c r="N572" t="s">
        <v>6</v>
      </c>
      <c r="O572" t="s">
        <v>5</v>
      </c>
      <c r="P572" t="s">
        <v>6</v>
      </c>
      <c r="Q572" t="s">
        <v>6</v>
      </c>
      <c r="R572" t="s">
        <v>5</v>
      </c>
      <c r="S572" t="s">
        <v>3694</v>
      </c>
      <c r="T572" t="s">
        <v>3694</v>
      </c>
      <c r="U572" t="s">
        <v>5</v>
      </c>
      <c r="V572" t="s">
        <v>13</v>
      </c>
      <c r="W572">
        <v>100000</v>
      </c>
      <c r="X572">
        <v>0</v>
      </c>
      <c r="Y572" t="s">
        <v>5</v>
      </c>
      <c r="Z572" t="s">
        <v>1196</v>
      </c>
      <c r="AA572">
        <v>0</v>
      </c>
      <c r="AB572">
        <v>3634.36669921875</v>
      </c>
      <c r="AC572">
        <v>1393.98876953125</v>
      </c>
      <c r="AD572">
        <v>0</v>
      </c>
      <c r="AE572">
        <v>28532</v>
      </c>
      <c r="AF572">
        <v>25555</v>
      </c>
      <c r="AG572">
        <v>19838</v>
      </c>
      <c r="AH572">
        <v>59352</v>
      </c>
      <c r="AI572">
        <v>60299</v>
      </c>
      <c r="AJ572">
        <v>60299</v>
      </c>
      <c r="AK572">
        <v>44</v>
      </c>
      <c r="AL572">
        <v>292</v>
      </c>
      <c r="AM572">
        <v>5944</v>
      </c>
      <c r="AN572">
        <v>0</v>
      </c>
      <c r="AO572">
        <v>869137.9375</v>
      </c>
      <c r="AP572">
        <v>0</v>
      </c>
      <c r="AQ572">
        <v>0</v>
      </c>
      <c r="AR572">
        <v>0</v>
      </c>
      <c r="AS572">
        <v>0</v>
      </c>
      <c r="AT572">
        <v>0</v>
      </c>
      <c r="AU572">
        <v>0</v>
      </c>
      <c r="AV572">
        <v>0</v>
      </c>
      <c r="AW572">
        <v>0</v>
      </c>
      <c r="AX572">
        <v>0</v>
      </c>
      <c r="AY572">
        <v>0</v>
      </c>
      <c r="AZ572">
        <v>0</v>
      </c>
      <c r="BA572">
        <v>0</v>
      </c>
      <c r="BB572">
        <v>0</v>
      </c>
      <c r="BC572">
        <v>0</v>
      </c>
      <c r="BD572">
        <v>0</v>
      </c>
      <c r="BE572">
        <v>0</v>
      </c>
      <c r="BF572">
        <v>0</v>
      </c>
      <c r="BG572" t="s">
        <v>1196</v>
      </c>
      <c r="BH572" t="s">
        <v>5</v>
      </c>
      <c r="BI572" t="s">
        <v>3695</v>
      </c>
      <c r="BJ572" t="s">
        <v>1196</v>
      </c>
      <c r="BK572" t="s">
        <v>5</v>
      </c>
      <c r="BL572" t="s">
        <v>1196</v>
      </c>
      <c r="BM572">
        <v>0</v>
      </c>
      <c r="BN572">
        <v>0</v>
      </c>
      <c r="BO572" t="s">
        <v>5</v>
      </c>
      <c r="BP572" t="s">
        <v>1196</v>
      </c>
      <c r="BQ572" t="s">
        <v>1196</v>
      </c>
      <c r="BR572" t="s">
        <v>1196</v>
      </c>
      <c r="BS572" t="s">
        <v>1196</v>
      </c>
      <c r="BT572" t="s">
        <v>5</v>
      </c>
      <c r="BU572" t="s">
        <v>1196</v>
      </c>
      <c r="BV572" t="s">
        <v>1196</v>
      </c>
      <c r="BW572" t="s">
        <v>1196</v>
      </c>
      <c r="BX572" t="s">
        <v>1196</v>
      </c>
      <c r="BY572" t="s">
        <v>6</v>
      </c>
      <c r="BZ572" t="s">
        <v>3696</v>
      </c>
      <c r="CA572" t="s">
        <v>3697</v>
      </c>
    </row>
    <row r="573" spans="1:79" ht="15" x14ac:dyDescent="0.25">
      <c r="A573">
        <v>511</v>
      </c>
      <c r="B573" t="s">
        <v>3811</v>
      </c>
      <c r="C573" t="s">
        <v>3812</v>
      </c>
      <c r="D573" t="s">
        <v>3813</v>
      </c>
      <c r="E573">
        <v>7</v>
      </c>
      <c r="F573" t="s">
        <v>3687</v>
      </c>
      <c r="G573" t="s">
        <v>3734</v>
      </c>
      <c r="H573" t="s">
        <v>3760</v>
      </c>
      <c r="I573" t="s">
        <v>3814</v>
      </c>
      <c r="J573" t="s">
        <v>3815</v>
      </c>
      <c r="K573" t="s">
        <v>3816</v>
      </c>
      <c r="L573" t="s">
        <v>3817</v>
      </c>
      <c r="M573">
        <v>36.012901306152337</v>
      </c>
      <c r="N573" t="s">
        <v>6</v>
      </c>
      <c r="O573" t="s">
        <v>5</v>
      </c>
      <c r="P573" t="s">
        <v>5</v>
      </c>
      <c r="Q573" t="s">
        <v>5</v>
      </c>
      <c r="R573" t="s">
        <v>5</v>
      </c>
      <c r="S573" t="s">
        <v>3738</v>
      </c>
      <c r="T573" t="s">
        <v>3738</v>
      </c>
      <c r="U573" t="s">
        <v>5</v>
      </c>
      <c r="V573" t="s">
        <v>85</v>
      </c>
      <c r="W573">
        <v>75000</v>
      </c>
      <c r="X573">
        <v>0</v>
      </c>
      <c r="Y573" t="s">
        <v>5</v>
      </c>
      <c r="Z573" t="s">
        <v>1196</v>
      </c>
      <c r="AA573">
        <v>0</v>
      </c>
      <c r="AB573">
        <v>5.8462762832641602</v>
      </c>
      <c r="AC573">
        <v>0.90739202499389648</v>
      </c>
      <c r="AD573">
        <v>0</v>
      </c>
      <c r="AE573">
        <v>40</v>
      </c>
      <c r="AF573">
        <v>24</v>
      </c>
      <c r="AG573">
        <v>15</v>
      </c>
      <c r="AH573">
        <v>39</v>
      </c>
      <c r="AI573">
        <v>20</v>
      </c>
      <c r="AJ573">
        <v>39</v>
      </c>
      <c r="AK573">
        <v>0</v>
      </c>
      <c r="AL573">
        <v>0</v>
      </c>
      <c r="AM573">
        <v>13</v>
      </c>
      <c r="AN573">
        <v>0</v>
      </c>
      <c r="AO573">
        <v>2685.551025390625</v>
      </c>
      <c r="AP573">
        <v>0</v>
      </c>
      <c r="AQ573">
        <v>0</v>
      </c>
      <c r="AR573">
        <v>0</v>
      </c>
      <c r="AS573">
        <v>0</v>
      </c>
      <c r="AT573">
        <v>0</v>
      </c>
      <c r="AU573">
        <v>0</v>
      </c>
      <c r="AV573">
        <v>0</v>
      </c>
      <c r="AW573">
        <v>0</v>
      </c>
      <c r="AX573">
        <v>0</v>
      </c>
      <c r="AY573">
        <v>0</v>
      </c>
      <c r="AZ573">
        <v>0</v>
      </c>
      <c r="BA573">
        <v>0</v>
      </c>
      <c r="BB573">
        <v>0</v>
      </c>
      <c r="BC573">
        <v>0</v>
      </c>
      <c r="BD573">
        <v>0</v>
      </c>
      <c r="BE573">
        <v>0</v>
      </c>
      <c r="BF573">
        <v>0</v>
      </c>
      <c r="BG573" t="s">
        <v>1196</v>
      </c>
      <c r="BH573" t="s">
        <v>5</v>
      </c>
      <c r="BI573" t="s">
        <v>3695</v>
      </c>
      <c r="BJ573" t="s">
        <v>1196</v>
      </c>
      <c r="BK573" t="s">
        <v>5</v>
      </c>
      <c r="BL573" t="s">
        <v>1196</v>
      </c>
      <c r="BM573">
        <v>0</v>
      </c>
      <c r="BN573">
        <v>0</v>
      </c>
      <c r="BO573" t="s">
        <v>5</v>
      </c>
      <c r="BP573" t="s">
        <v>1196</v>
      </c>
      <c r="BQ573" t="s">
        <v>1196</v>
      </c>
      <c r="BR573" t="s">
        <v>1196</v>
      </c>
      <c r="BS573" t="s">
        <v>1196</v>
      </c>
      <c r="BT573" t="s">
        <v>5</v>
      </c>
      <c r="BU573" t="s">
        <v>1196</v>
      </c>
      <c r="BV573" t="s">
        <v>1196</v>
      </c>
      <c r="BW573" t="s">
        <v>1196</v>
      </c>
      <c r="BX573" t="s">
        <v>1196</v>
      </c>
      <c r="BY573" t="s">
        <v>6</v>
      </c>
      <c r="BZ573" t="s">
        <v>3696</v>
      </c>
      <c r="CA573" t="s">
        <v>3714</v>
      </c>
    </row>
    <row r="574" spans="1:79" ht="15" x14ac:dyDescent="0.25">
      <c r="A574">
        <v>512</v>
      </c>
      <c r="B574" t="s">
        <v>3818</v>
      </c>
      <c r="C574" t="s">
        <v>3819</v>
      </c>
      <c r="D574" t="s">
        <v>3820</v>
      </c>
      <c r="E574">
        <v>7</v>
      </c>
      <c r="F574" t="s">
        <v>3687</v>
      </c>
      <c r="G574" t="s">
        <v>3707</v>
      </c>
      <c r="H574" t="s">
        <v>3821</v>
      </c>
      <c r="I574" t="s">
        <v>3822</v>
      </c>
      <c r="J574" t="s">
        <v>3823</v>
      </c>
      <c r="K574" t="s">
        <v>3824</v>
      </c>
      <c r="L574" t="s">
        <v>3817</v>
      </c>
      <c r="M574">
        <v>40.630462646484382</v>
      </c>
      <c r="N574" t="s">
        <v>6</v>
      </c>
      <c r="O574" t="s">
        <v>5</v>
      </c>
      <c r="P574" t="s">
        <v>5</v>
      </c>
      <c r="Q574" t="s">
        <v>5</v>
      </c>
      <c r="R574" t="s">
        <v>5</v>
      </c>
      <c r="S574" t="s">
        <v>3713</v>
      </c>
      <c r="T574" t="s">
        <v>3713</v>
      </c>
      <c r="U574" t="s">
        <v>5</v>
      </c>
      <c r="V574" t="s">
        <v>85</v>
      </c>
      <c r="W574">
        <v>50000</v>
      </c>
      <c r="X574">
        <v>0</v>
      </c>
      <c r="Y574" t="s">
        <v>5</v>
      </c>
      <c r="Z574" t="s">
        <v>1196</v>
      </c>
      <c r="AA574">
        <v>0</v>
      </c>
      <c r="AB574">
        <v>9.2133321762084961</v>
      </c>
      <c r="AC574">
        <v>2.2703104019165039</v>
      </c>
      <c r="AD574">
        <v>0</v>
      </c>
      <c r="AE574">
        <v>11</v>
      </c>
      <c r="AF574">
        <v>11</v>
      </c>
      <c r="AG574">
        <v>3</v>
      </c>
      <c r="AH574">
        <v>2</v>
      </c>
      <c r="AI574">
        <v>4</v>
      </c>
      <c r="AJ574">
        <v>4</v>
      </c>
      <c r="AK574">
        <v>0</v>
      </c>
      <c r="AL574">
        <v>0</v>
      </c>
      <c r="AM574">
        <v>8</v>
      </c>
      <c r="AN574">
        <v>0</v>
      </c>
      <c r="AO574">
        <v>1524.894287109375</v>
      </c>
      <c r="AP574">
        <v>0</v>
      </c>
      <c r="AQ574">
        <v>0</v>
      </c>
      <c r="AR574">
        <v>0</v>
      </c>
      <c r="AS574">
        <v>0</v>
      </c>
      <c r="AT574">
        <v>0</v>
      </c>
      <c r="AU574">
        <v>0</v>
      </c>
      <c r="AV574">
        <v>0</v>
      </c>
      <c r="AW574">
        <v>0</v>
      </c>
      <c r="AX574">
        <v>0</v>
      </c>
      <c r="AY574">
        <v>0</v>
      </c>
      <c r="AZ574">
        <v>0</v>
      </c>
      <c r="BA574">
        <v>0</v>
      </c>
      <c r="BB574">
        <v>0</v>
      </c>
      <c r="BC574">
        <v>0</v>
      </c>
      <c r="BD574">
        <v>0</v>
      </c>
      <c r="BE574">
        <v>0</v>
      </c>
      <c r="BF574">
        <v>0</v>
      </c>
      <c r="BG574" t="s">
        <v>1196</v>
      </c>
      <c r="BH574" t="s">
        <v>5</v>
      </c>
      <c r="BI574" t="s">
        <v>3695</v>
      </c>
      <c r="BJ574" t="s">
        <v>1196</v>
      </c>
      <c r="BK574" t="s">
        <v>5</v>
      </c>
      <c r="BL574" t="s">
        <v>1196</v>
      </c>
      <c r="BM574">
        <v>0</v>
      </c>
      <c r="BN574">
        <v>0</v>
      </c>
      <c r="BO574" t="s">
        <v>5</v>
      </c>
      <c r="BP574" t="s">
        <v>1196</v>
      </c>
      <c r="BQ574" t="s">
        <v>1196</v>
      </c>
      <c r="BR574" t="s">
        <v>1196</v>
      </c>
      <c r="BS574" t="s">
        <v>1196</v>
      </c>
      <c r="BT574" t="s">
        <v>5</v>
      </c>
      <c r="BU574" t="s">
        <v>1196</v>
      </c>
      <c r="BV574" t="s">
        <v>1196</v>
      </c>
      <c r="BW574" t="s">
        <v>1196</v>
      </c>
      <c r="BX574" t="s">
        <v>1196</v>
      </c>
      <c r="BY574" t="s">
        <v>6</v>
      </c>
      <c r="BZ574" t="s">
        <v>3696</v>
      </c>
      <c r="CA574" t="s">
        <v>3714</v>
      </c>
    </row>
    <row r="575" spans="1:79" ht="15" x14ac:dyDescent="0.25">
      <c r="A575">
        <v>513</v>
      </c>
      <c r="B575" t="s">
        <v>3825</v>
      </c>
      <c r="C575" t="s">
        <v>3826</v>
      </c>
      <c r="D575" t="s">
        <v>3827</v>
      </c>
      <c r="E575">
        <v>7</v>
      </c>
      <c r="F575" t="s">
        <v>3687</v>
      </c>
      <c r="G575" t="s">
        <v>3751</v>
      </c>
      <c r="H575" t="s">
        <v>3752</v>
      </c>
      <c r="I575" t="s">
        <v>3828</v>
      </c>
      <c r="J575" t="s">
        <v>3829</v>
      </c>
      <c r="K575" t="s">
        <v>3830</v>
      </c>
      <c r="L575" t="s">
        <v>3768</v>
      </c>
      <c r="M575">
        <v>123.5123291015625</v>
      </c>
      <c r="N575" t="s">
        <v>6</v>
      </c>
      <c r="O575" t="s">
        <v>5</v>
      </c>
      <c r="P575" t="s">
        <v>6</v>
      </c>
      <c r="Q575" t="s">
        <v>6</v>
      </c>
      <c r="R575" t="s">
        <v>5</v>
      </c>
      <c r="S575" t="s">
        <v>3756</v>
      </c>
      <c r="T575" t="s">
        <v>3756</v>
      </c>
      <c r="U575" t="s">
        <v>5</v>
      </c>
      <c r="V575" t="s">
        <v>85</v>
      </c>
      <c r="W575">
        <v>300000</v>
      </c>
      <c r="X575">
        <v>0</v>
      </c>
      <c r="Y575" t="s">
        <v>5</v>
      </c>
      <c r="Z575" t="s">
        <v>1196</v>
      </c>
      <c r="AA575">
        <v>0</v>
      </c>
      <c r="AB575">
        <v>17.344047546386719</v>
      </c>
      <c r="AC575">
        <v>8.023859977722168</v>
      </c>
      <c r="AD575">
        <v>0</v>
      </c>
      <c r="AE575">
        <v>4916</v>
      </c>
      <c r="AF575">
        <v>5642</v>
      </c>
      <c r="AG575">
        <v>3878</v>
      </c>
      <c r="AH575">
        <v>16633</v>
      </c>
      <c r="AI575">
        <v>17975</v>
      </c>
      <c r="AJ575">
        <v>17975</v>
      </c>
      <c r="AK575">
        <v>9</v>
      </c>
      <c r="AL575">
        <v>28</v>
      </c>
      <c r="AM575">
        <v>169</v>
      </c>
      <c r="AN575">
        <v>0</v>
      </c>
      <c r="AO575">
        <v>3514.048828125</v>
      </c>
      <c r="AP575">
        <v>0</v>
      </c>
      <c r="AQ575">
        <v>0</v>
      </c>
      <c r="AR575">
        <v>0</v>
      </c>
      <c r="AS575">
        <v>0</v>
      </c>
      <c r="AT575">
        <v>0</v>
      </c>
      <c r="AU575">
        <v>0</v>
      </c>
      <c r="AV575">
        <v>0</v>
      </c>
      <c r="AW575">
        <v>0</v>
      </c>
      <c r="AX575">
        <v>0</v>
      </c>
      <c r="AY575">
        <v>0</v>
      </c>
      <c r="AZ575">
        <v>0</v>
      </c>
      <c r="BA575">
        <v>0</v>
      </c>
      <c r="BB575">
        <v>0</v>
      </c>
      <c r="BC575">
        <v>0</v>
      </c>
      <c r="BD575">
        <v>0</v>
      </c>
      <c r="BE575">
        <v>0</v>
      </c>
      <c r="BF575">
        <v>0</v>
      </c>
      <c r="BG575" t="s">
        <v>1196</v>
      </c>
      <c r="BH575" t="s">
        <v>5</v>
      </c>
      <c r="BI575" t="s">
        <v>3695</v>
      </c>
      <c r="BJ575" t="s">
        <v>1196</v>
      </c>
      <c r="BK575" t="s">
        <v>5</v>
      </c>
      <c r="BL575" t="s">
        <v>1196</v>
      </c>
      <c r="BM575">
        <v>0</v>
      </c>
      <c r="BN575">
        <v>0</v>
      </c>
      <c r="BO575" t="s">
        <v>5</v>
      </c>
      <c r="BP575" t="s">
        <v>1196</v>
      </c>
      <c r="BQ575" t="s">
        <v>1196</v>
      </c>
      <c r="BR575" t="s">
        <v>1196</v>
      </c>
      <c r="BS575" t="s">
        <v>1196</v>
      </c>
      <c r="BT575" t="s">
        <v>5</v>
      </c>
      <c r="BU575" t="s">
        <v>1196</v>
      </c>
      <c r="BV575" t="s">
        <v>1196</v>
      </c>
      <c r="BW575" t="s">
        <v>1196</v>
      </c>
      <c r="BX575" t="s">
        <v>1196</v>
      </c>
      <c r="BY575" t="s">
        <v>6</v>
      </c>
      <c r="BZ575" t="s">
        <v>3696</v>
      </c>
      <c r="CA575" t="s">
        <v>3757</v>
      </c>
    </row>
    <row r="576" spans="1:79" ht="15" x14ac:dyDescent="0.25">
      <c r="A576">
        <v>514</v>
      </c>
      <c r="B576" t="s">
        <v>3831</v>
      </c>
      <c r="C576" t="s">
        <v>1029</v>
      </c>
      <c r="D576" t="s">
        <v>3832</v>
      </c>
      <c r="E576">
        <v>7</v>
      </c>
      <c r="F576" t="s">
        <v>3687</v>
      </c>
      <c r="G576" t="s">
        <v>632</v>
      </c>
      <c r="H576" t="s">
        <v>3833</v>
      </c>
      <c r="I576" t="s">
        <v>3834</v>
      </c>
      <c r="J576" t="s">
        <v>3835</v>
      </c>
      <c r="K576" t="s">
        <v>3836</v>
      </c>
      <c r="L576" t="s">
        <v>3837</v>
      </c>
      <c r="M576">
        <v>611.5341796875</v>
      </c>
      <c r="N576" t="s">
        <v>6</v>
      </c>
      <c r="O576" t="s">
        <v>5</v>
      </c>
      <c r="P576" t="s">
        <v>5</v>
      </c>
      <c r="Q576" t="s">
        <v>5</v>
      </c>
      <c r="R576" t="s">
        <v>5</v>
      </c>
      <c r="S576" t="s">
        <v>1031</v>
      </c>
      <c r="T576" t="s">
        <v>1031</v>
      </c>
      <c r="U576" t="s">
        <v>5</v>
      </c>
      <c r="V576" t="s">
        <v>28</v>
      </c>
      <c r="W576">
        <v>150000</v>
      </c>
      <c r="X576">
        <v>0</v>
      </c>
      <c r="Y576" t="s">
        <v>5</v>
      </c>
      <c r="Z576" t="s">
        <v>1196</v>
      </c>
      <c r="AA576">
        <v>0</v>
      </c>
      <c r="AB576">
        <v>74.011962890625</v>
      </c>
      <c r="AC576">
        <v>14.72189521789551</v>
      </c>
      <c r="AD576">
        <v>0</v>
      </c>
      <c r="AE576">
        <v>11167</v>
      </c>
      <c r="AF576">
        <v>3512</v>
      </c>
      <c r="AG576">
        <v>9822</v>
      </c>
      <c r="AH576">
        <v>24575</v>
      </c>
      <c r="AI576">
        <v>25896</v>
      </c>
      <c r="AJ576">
        <v>25896</v>
      </c>
      <c r="AK576">
        <v>11</v>
      </c>
      <c r="AL576">
        <v>72</v>
      </c>
      <c r="AM576">
        <v>245</v>
      </c>
      <c r="AN576">
        <v>0</v>
      </c>
      <c r="AO576">
        <v>7516.33935546875</v>
      </c>
      <c r="AP576">
        <v>0</v>
      </c>
      <c r="AQ576">
        <v>0</v>
      </c>
      <c r="AR576">
        <v>0</v>
      </c>
      <c r="AS576">
        <v>0</v>
      </c>
      <c r="AT576">
        <v>0</v>
      </c>
      <c r="AU576">
        <v>0</v>
      </c>
      <c r="AV576">
        <v>0</v>
      </c>
      <c r="AW576">
        <v>0</v>
      </c>
      <c r="AX576">
        <v>0</v>
      </c>
      <c r="AY576">
        <v>0</v>
      </c>
      <c r="AZ576">
        <v>0</v>
      </c>
      <c r="BA576">
        <v>0</v>
      </c>
      <c r="BB576">
        <v>0</v>
      </c>
      <c r="BC576">
        <v>0</v>
      </c>
      <c r="BD576">
        <v>0</v>
      </c>
      <c r="BE576">
        <v>0</v>
      </c>
      <c r="BF576">
        <v>0</v>
      </c>
      <c r="BG576" t="s">
        <v>1196</v>
      </c>
      <c r="BH576" t="s">
        <v>5</v>
      </c>
      <c r="BI576" t="s">
        <v>3695</v>
      </c>
      <c r="BJ576" t="s">
        <v>1196</v>
      </c>
      <c r="BK576" t="s">
        <v>5</v>
      </c>
      <c r="BL576" t="s">
        <v>1196</v>
      </c>
      <c r="BM576">
        <v>0</v>
      </c>
      <c r="BN576">
        <v>0</v>
      </c>
      <c r="BO576" t="s">
        <v>5</v>
      </c>
      <c r="BP576" t="s">
        <v>1196</v>
      </c>
      <c r="BQ576" t="s">
        <v>1196</v>
      </c>
      <c r="BR576" t="s">
        <v>1196</v>
      </c>
      <c r="BS576" t="s">
        <v>1196</v>
      </c>
      <c r="BT576" t="s">
        <v>5</v>
      </c>
      <c r="BU576" t="s">
        <v>1196</v>
      </c>
      <c r="BV576" t="s">
        <v>1196</v>
      </c>
      <c r="BW576" t="s">
        <v>1196</v>
      </c>
      <c r="BX576" t="s">
        <v>1196</v>
      </c>
      <c r="BY576" t="s">
        <v>6</v>
      </c>
      <c r="BZ576" t="s">
        <v>3696</v>
      </c>
      <c r="CA576" t="s">
        <v>3714</v>
      </c>
    </row>
    <row r="577" spans="1:79" ht="15" x14ac:dyDescent="0.25">
      <c r="A577">
        <v>515</v>
      </c>
      <c r="B577" t="s">
        <v>3838</v>
      </c>
      <c r="C577" t="s">
        <v>3839</v>
      </c>
      <c r="D577" t="s">
        <v>3840</v>
      </c>
      <c r="E577">
        <v>7</v>
      </c>
      <c r="F577" t="s">
        <v>3687</v>
      </c>
      <c r="G577" t="s">
        <v>610</v>
      </c>
      <c r="H577" t="s">
        <v>3841</v>
      </c>
      <c r="I577" t="s">
        <v>3842</v>
      </c>
      <c r="J577" t="s">
        <v>3843</v>
      </c>
      <c r="K577" t="s">
        <v>3844</v>
      </c>
      <c r="L577" t="s">
        <v>3845</v>
      </c>
      <c r="M577">
        <v>460.86416625976563</v>
      </c>
      <c r="N577" t="s">
        <v>6</v>
      </c>
      <c r="O577" t="s">
        <v>5</v>
      </c>
      <c r="P577" t="s">
        <v>5</v>
      </c>
      <c r="Q577" t="s">
        <v>5</v>
      </c>
      <c r="R577" t="s">
        <v>5</v>
      </c>
      <c r="S577" t="s">
        <v>1024</v>
      </c>
      <c r="T577" t="s">
        <v>1024</v>
      </c>
      <c r="U577" t="s">
        <v>5</v>
      </c>
      <c r="V577" t="s">
        <v>28</v>
      </c>
      <c r="W577">
        <v>375000</v>
      </c>
      <c r="X577">
        <v>0</v>
      </c>
      <c r="Y577" t="s">
        <v>5</v>
      </c>
      <c r="Z577" t="s">
        <v>1196</v>
      </c>
      <c r="AA577">
        <v>0</v>
      </c>
      <c r="AB577">
        <v>35.360019683837891</v>
      </c>
      <c r="AC577">
        <v>7.1878199577331543</v>
      </c>
      <c r="AD577">
        <v>0</v>
      </c>
      <c r="AE577">
        <v>264</v>
      </c>
      <c r="AF577">
        <v>109</v>
      </c>
      <c r="AG577">
        <v>172</v>
      </c>
      <c r="AH577">
        <v>248</v>
      </c>
      <c r="AI577">
        <v>412</v>
      </c>
      <c r="AJ577">
        <v>412</v>
      </c>
      <c r="AK577">
        <v>1</v>
      </c>
      <c r="AL577">
        <v>21</v>
      </c>
      <c r="AM577">
        <v>41</v>
      </c>
      <c r="AN577">
        <v>0</v>
      </c>
      <c r="AO577">
        <v>9929.294921875</v>
      </c>
      <c r="AP577">
        <v>0</v>
      </c>
      <c r="AQ577">
        <v>0</v>
      </c>
      <c r="AR577">
        <v>0</v>
      </c>
      <c r="AS577">
        <v>0</v>
      </c>
      <c r="AT577">
        <v>0</v>
      </c>
      <c r="AU577">
        <v>0</v>
      </c>
      <c r="AV577">
        <v>0</v>
      </c>
      <c r="AW577">
        <v>0</v>
      </c>
      <c r="AX577">
        <v>0</v>
      </c>
      <c r="AY577">
        <v>0</v>
      </c>
      <c r="AZ577">
        <v>0</v>
      </c>
      <c r="BA577">
        <v>0</v>
      </c>
      <c r="BB577">
        <v>0</v>
      </c>
      <c r="BC577">
        <v>0</v>
      </c>
      <c r="BD577">
        <v>0</v>
      </c>
      <c r="BE577">
        <v>0</v>
      </c>
      <c r="BF577">
        <v>0</v>
      </c>
      <c r="BG577" t="s">
        <v>1196</v>
      </c>
      <c r="BH577" t="s">
        <v>5</v>
      </c>
      <c r="BI577" t="s">
        <v>3695</v>
      </c>
      <c r="BJ577" t="s">
        <v>1196</v>
      </c>
      <c r="BK577" t="s">
        <v>5</v>
      </c>
      <c r="BL577" t="s">
        <v>1196</v>
      </c>
      <c r="BM577">
        <v>0</v>
      </c>
      <c r="BN577">
        <v>0</v>
      </c>
      <c r="BO577" t="s">
        <v>5</v>
      </c>
      <c r="BP577" t="s">
        <v>1196</v>
      </c>
      <c r="BQ577" t="s">
        <v>1196</v>
      </c>
      <c r="BR577" t="s">
        <v>1196</v>
      </c>
      <c r="BS577" t="s">
        <v>1196</v>
      </c>
      <c r="BT577" t="s">
        <v>5</v>
      </c>
      <c r="BU577" t="s">
        <v>1196</v>
      </c>
      <c r="BV577" t="s">
        <v>1196</v>
      </c>
      <c r="BW577" t="s">
        <v>1196</v>
      </c>
      <c r="BX577" t="s">
        <v>1196</v>
      </c>
      <c r="BY577" t="s">
        <v>6</v>
      </c>
      <c r="BZ577" t="s">
        <v>3696</v>
      </c>
      <c r="CA577" t="s">
        <v>3714</v>
      </c>
    </row>
    <row r="578" spans="1:79" ht="15" x14ac:dyDescent="0.25">
      <c r="A578">
        <v>516</v>
      </c>
      <c r="B578" t="s">
        <v>3846</v>
      </c>
      <c r="C578" t="s">
        <v>3847</v>
      </c>
      <c r="D578" t="s">
        <v>3727</v>
      </c>
      <c r="E578">
        <v>7</v>
      </c>
      <c r="F578" t="s">
        <v>3687</v>
      </c>
      <c r="G578" t="s">
        <v>1327</v>
      </c>
      <c r="H578" t="s">
        <v>3848</v>
      </c>
      <c r="I578" t="s">
        <v>3849</v>
      </c>
      <c r="J578" t="s">
        <v>3850</v>
      </c>
      <c r="K578" t="s">
        <v>3851</v>
      </c>
      <c r="L578" t="s">
        <v>3723</v>
      </c>
      <c r="M578">
        <v>406.96072387695313</v>
      </c>
      <c r="N578" t="s">
        <v>6</v>
      </c>
      <c r="O578" t="s">
        <v>5</v>
      </c>
      <c r="P578" t="s">
        <v>5</v>
      </c>
      <c r="Q578" t="s">
        <v>6</v>
      </c>
      <c r="R578" t="s">
        <v>5</v>
      </c>
      <c r="S578" t="s">
        <v>3852</v>
      </c>
      <c r="T578" t="s">
        <v>3852</v>
      </c>
      <c r="U578" t="s">
        <v>5</v>
      </c>
      <c r="V578" t="s">
        <v>50</v>
      </c>
      <c r="W578">
        <v>50000</v>
      </c>
      <c r="X578">
        <v>0</v>
      </c>
      <c r="Y578" t="s">
        <v>5</v>
      </c>
      <c r="Z578" t="s">
        <v>1196</v>
      </c>
      <c r="AA578">
        <v>0</v>
      </c>
      <c r="AB578">
        <v>71.16302490234375</v>
      </c>
      <c r="AC578">
        <v>48.124561309814453</v>
      </c>
      <c r="AD578">
        <v>0</v>
      </c>
      <c r="AE578">
        <v>116</v>
      </c>
      <c r="AF578">
        <v>350</v>
      </c>
      <c r="AG578">
        <v>14</v>
      </c>
      <c r="AH578">
        <v>68</v>
      </c>
      <c r="AI578">
        <v>99</v>
      </c>
      <c r="AJ578">
        <v>99</v>
      </c>
      <c r="AK578">
        <v>0</v>
      </c>
      <c r="AL578">
        <v>4</v>
      </c>
      <c r="AM578">
        <v>255</v>
      </c>
      <c r="AN578">
        <v>0</v>
      </c>
      <c r="AO578">
        <v>28586.623046875</v>
      </c>
      <c r="AP578">
        <v>0</v>
      </c>
      <c r="AQ578">
        <v>0</v>
      </c>
      <c r="AR578">
        <v>0</v>
      </c>
      <c r="AS578">
        <v>0</v>
      </c>
      <c r="AT578">
        <v>0</v>
      </c>
      <c r="AU578">
        <v>0</v>
      </c>
      <c r="AV578">
        <v>0</v>
      </c>
      <c r="AW578">
        <v>0</v>
      </c>
      <c r="AX578">
        <v>0</v>
      </c>
      <c r="AY578">
        <v>0</v>
      </c>
      <c r="AZ578">
        <v>0</v>
      </c>
      <c r="BA578">
        <v>0</v>
      </c>
      <c r="BB578">
        <v>0</v>
      </c>
      <c r="BC578">
        <v>0</v>
      </c>
      <c r="BD578">
        <v>0</v>
      </c>
      <c r="BE578">
        <v>0</v>
      </c>
      <c r="BF578">
        <v>0</v>
      </c>
      <c r="BG578" t="s">
        <v>1196</v>
      </c>
      <c r="BH578" t="s">
        <v>5</v>
      </c>
      <c r="BI578" t="s">
        <v>3695</v>
      </c>
      <c r="BJ578" t="s">
        <v>1196</v>
      </c>
      <c r="BK578" t="s">
        <v>5</v>
      </c>
      <c r="BL578" t="s">
        <v>1196</v>
      </c>
      <c r="BM578">
        <v>0</v>
      </c>
      <c r="BN578">
        <v>0</v>
      </c>
      <c r="BO578" t="s">
        <v>5</v>
      </c>
      <c r="BP578" t="s">
        <v>1196</v>
      </c>
      <c r="BQ578" t="s">
        <v>1196</v>
      </c>
      <c r="BR578" t="s">
        <v>1196</v>
      </c>
      <c r="BS578" t="s">
        <v>1196</v>
      </c>
      <c r="BT578" t="s">
        <v>5</v>
      </c>
      <c r="BU578" t="s">
        <v>1196</v>
      </c>
      <c r="BV578" t="s">
        <v>1196</v>
      </c>
      <c r="BW578" t="s">
        <v>1196</v>
      </c>
      <c r="BX578" t="s">
        <v>1196</v>
      </c>
      <c r="BY578" t="s">
        <v>6</v>
      </c>
      <c r="BZ578" t="s">
        <v>3696</v>
      </c>
      <c r="CA578"/>
    </row>
    <row r="579" spans="1:79" ht="15" x14ac:dyDescent="0.25">
      <c r="A579">
        <v>517</v>
      </c>
      <c r="B579" t="s">
        <v>3853</v>
      </c>
      <c r="C579" t="s">
        <v>3854</v>
      </c>
      <c r="D579" t="s">
        <v>3727</v>
      </c>
      <c r="E579">
        <v>7</v>
      </c>
      <c r="F579" t="s">
        <v>3687</v>
      </c>
      <c r="G579" t="s">
        <v>3855</v>
      </c>
      <c r="H579" t="s">
        <v>3856</v>
      </c>
      <c r="I579" t="s">
        <v>3857</v>
      </c>
      <c r="J579" t="s">
        <v>3858</v>
      </c>
      <c r="K579" t="s">
        <v>3859</v>
      </c>
      <c r="L579" t="s">
        <v>3723</v>
      </c>
      <c r="M579">
        <v>335.64227294921881</v>
      </c>
      <c r="N579" t="s">
        <v>6</v>
      </c>
      <c r="O579" t="s">
        <v>5</v>
      </c>
      <c r="P579" t="s">
        <v>5</v>
      </c>
      <c r="Q579" t="s">
        <v>5</v>
      </c>
      <c r="R579" t="s">
        <v>5</v>
      </c>
      <c r="S579" t="s">
        <v>3860</v>
      </c>
      <c r="T579" t="s">
        <v>3860</v>
      </c>
      <c r="U579" t="s">
        <v>5</v>
      </c>
      <c r="V579" t="s">
        <v>50</v>
      </c>
      <c r="W579">
        <v>50000</v>
      </c>
      <c r="X579">
        <v>0</v>
      </c>
      <c r="Y579" t="s">
        <v>5</v>
      </c>
      <c r="Z579" t="s">
        <v>1196</v>
      </c>
      <c r="AA579">
        <v>0</v>
      </c>
      <c r="AB579">
        <v>51.150535583496087</v>
      </c>
      <c r="AC579">
        <v>6.1977181434631348</v>
      </c>
      <c r="AD579">
        <v>0</v>
      </c>
      <c r="AE579">
        <v>3</v>
      </c>
      <c r="AF579">
        <v>0</v>
      </c>
      <c r="AG579">
        <v>0</v>
      </c>
      <c r="AH579">
        <v>1</v>
      </c>
      <c r="AI579">
        <v>1</v>
      </c>
      <c r="AJ579">
        <v>1</v>
      </c>
      <c r="AK579">
        <v>0</v>
      </c>
      <c r="AL579">
        <v>1</v>
      </c>
      <c r="AM579">
        <v>7</v>
      </c>
      <c r="AN579">
        <v>0</v>
      </c>
      <c r="AO579">
        <v>409.40933227539063</v>
      </c>
      <c r="AP579">
        <v>0</v>
      </c>
      <c r="AQ579">
        <v>0</v>
      </c>
      <c r="AR579">
        <v>0</v>
      </c>
      <c r="AS579">
        <v>0</v>
      </c>
      <c r="AT579">
        <v>0</v>
      </c>
      <c r="AU579">
        <v>0</v>
      </c>
      <c r="AV579">
        <v>0</v>
      </c>
      <c r="AW579">
        <v>0</v>
      </c>
      <c r="AX579">
        <v>0</v>
      </c>
      <c r="AY579">
        <v>0</v>
      </c>
      <c r="AZ579">
        <v>0</v>
      </c>
      <c r="BA579">
        <v>0</v>
      </c>
      <c r="BB579">
        <v>0</v>
      </c>
      <c r="BC579">
        <v>0</v>
      </c>
      <c r="BD579">
        <v>0</v>
      </c>
      <c r="BE579">
        <v>0</v>
      </c>
      <c r="BF579">
        <v>0</v>
      </c>
      <c r="BG579" t="s">
        <v>1196</v>
      </c>
      <c r="BH579" t="s">
        <v>5</v>
      </c>
      <c r="BI579" t="s">
        <v>3695</v>
      </c>
      <c r="BJ579" t="s">
        <v>1196</v>
      </c>
      <c r="BK579" t="s">
        <v>5</v>
      </c>
      <c r="BL579" t="s">
        <v>1196</v>
      </c>
      <c r="BM579">
        <v>0</v>
      </c>
      <c r="BN579">
        <v>0</v>
      </c>
      <c r="BO579" t="s">
        <v>5</v>
      </c>
      <c r="BP579" t="s">
        <v>1196</v>
      </c>
      <c r="BQ579" t="s">
        <v>1196</v>
      </c>
      <c r="BR579" t="s">
        <v>1196</v>
      </c>
      <c r="BS579" t="s">
        <v>1196</v>
      </c>
      <c r="BT579" t="s">
        <v>5</v>
      </c>
      <c r="BU579" t="s">
        <v>1196</v>
      </c>
      <c r="BV579" t="s">
        <v>1196</v>
      </c>
      <c r="BW579" t="s">
        <v>1196</v>
      </c>
      <c r="BX579" t="s">
        <v>1196</v>
      </c>
      <c r="BY579" t="s">
        <v>6</v>
      </c>
      <c r="BZ579" t="s">
        <v>3696</v>
      </c>
      <c r="CA579"/>
    </row>
    <row r="580" spans="1:79" ht="15" x14ac:dyDescent="0.25">
      <c r="A580">
        <v>518</v>
      </c>
      <c r="B580" t="s">
        <v>3861</v>
      </c>
      <c r="C580" t="s">
        <v>3862</v>
      </c>
      <c r="D580" t="s">
        <v>3727</v>
      </c>
      <c r="E580">
        <v>7</v>
      </c>
      <c r="F580" t="s">
        <v>3687</v>
      </c>
      <c r="G580" t="s">
        <v>487</v>
      </c>
      <c r="H580" t="s">
        <v>3863</v>
      </c>
      <c r="I580" t="s">
        <v>3864</v>
      </c>
      <c r="J580" t="s">
        <v>3865</v>
      </c>
      <c r="K580" t="s">
        <v>3866</v>
      </c>
      <c r="L580" t="s">
        <v>3723</v>
      </c>
      <c r="M580">
        <v>54.561721801757813</v>
      </c>
      <c r="N580" t="s">
        <v>6</v>
      </c>
      <c r="O580" t="s">
        <v>5</v>
      </c>
      <c r="P580" t="s">
        <v>5</v>
      </c>
      <c r="Q580" t="s">
        <v>6</v>
      </c>
      <c r="R580" t="s">
        <v>5</v>
      </c>
      <c r="S580" t="s">
        <v>439</v>
      </c>
      <c r="T580" t="s">
        <v>439</v>
      </c>
      <c r="U580" t="s">
        <v>5</v>
      </c>
      <c r="V580" t="s">
        <v>50</v>
      </c>
      <c r="W580">
        <v>50000</v>
      </c>
      <c r="X580">
        <v>0</v>
      </c>
      <c r="Y580" t="s">
        <v>5</v>
      </c>
      <c r="Z580" t="s">
        <v>1196</v>
      </c>
      <c r="AA580">
        <v>0</v>
      </c>
      <c r="AB580">
        <v>11.22078800201416</v>
      </c>
      <c r="AC580">
        <v>2.8638558387756352</v>
      </c>
      <c r="AD580">
        <v>0</v>
      </c>
      <c r="AE580">
        <v>10</v>
      </c>
      <c r="AF580">
        <v>4</v>
      </c>
      <c r="AG580">
        <v>0</v>
      </c>
      <c r="AH580">
        <v>1</v>
      </c>
      <c r="AI580">
        <v>0</v>
      </c>
      <c r="AJ580">
        <v>1</v>
      </c>
      <c r="AK580">
        <v>0</v>
      </c>
      <c r="AL580">
        <v>0</v>
      </c>
      <c r="AM580">
        <v>5</v>
      </c>
      <c r="AN580">
        <v>0</v>
      </c>
      <c r="AO580">
        <v>1591.717895507812</v>
      </c>
      <c r="AP580">
        <v>0</v>
      </c>
      <c r="AQ580">
        <v>0</v>
      </c>
      <c r="AR580">
        <v>0</v>
      </c>
      <c r="AS580">
        <v>0</v>
      </c>
      <c r="AT580">
        <v>0</v>
      </c>
      <c r="AU580">
        <v>0</v>
      </c>
      <c r="AV580">
        <v>0</v>
      </c>
      <c r="AW580">
        <v>0</v>
      </c>
      <c r="AX580">
        <v>0</v>
      </c>
      <c r="AY580">
        <v>0</v>
      </c>
      <c r="AZ580">
        <v>0</v>
      </c>
      <c r="BA580">
        <v>0</v>
      </c>
      <c r="BB580">
        <v>0</v>
      </c>
      <c r="BC580">
        <v>0</v>
      </c>
      <c r="BD580">
        <v>0</v>
      </c>
      <c r="BE580">
        <v>0</v>
      </c>
      <c r="BF580">
        <v>0</v>
      </c>
      <c r="BG580" t="s">
        <v>1196</v>
      </c>
      <c r="BH580" t="s">
        <v>5</v>
      </c>
      <c r="BI580" t="s">
        <v>3695</v>
      </c>
      <c r="BJ580" t="s">
        <v>1196</v>
      </c>
      <c r="BK580" t="s">
        <v>5</v>
      </c>
      <c r="BL580" t="s">
        <v>1196</v>
      </c>
      <c r="BM580">
        <v>0</v>
      </c>
      <c r="BN580">
        <v>0</v>
      </c>
      <c r="BO580" t="s">
        <v>5</v>
      </c>
      <c r="BP580" t="s">
        <v>1196</v>
      </c>
      <c r="BQ580" t="s">
        <v>1196</v>
      </c>
      <c r="BR580" t="s">
        <v>1196</v>
      </c>
      <c r="BS580" t="s">
        <v>1196</v>
      </c>
      <c r="BT580" t="s">
        <v>5</v>
      </c>
      <c r="BU580" t="s">
        <v>1196</v>
      </c>
      <c r="BV580" t="s">
        <v>1196</v>
      </c>
      <c r="BW580" t="s">
        <v>1196</v>
      </c>
      <c r="BX580" t="s">
        <v>1196</v>
      </c>
      <c r="BY580" t="s">
        <v>6</v>
      </c>
      <c r="BZ580" t="s">
        <v>3696</v>
      </c>
      <c r="CA580"/>
    </row>
    <row r="581" spans="1:79" ht="15" x14ac:dyDescent="0.25">
      <c r="A581">
        <v>519</v>
      </c>
      <c r="B581" t="s">
        <v>3867</v>
      </c>
      <c r="C581" t="s">
        <v>3868</v>
      </c>
      <c r="D581" t="s">
        <v>3727</v>
      </c>
      <c r="E581">
        <v>7</v>
      </c>
      <c r="F581" t="s">
        <v>3687</v>
      </c>
      <c r="G581" t="s">
        <v>3869</v>
      </c>
      <c r="H581" t="s">
        <v>3870</v>
      </c>
      <c r="I581" t="s">
        <v>3871</v>
      </c>
      <c r="J581" t="s">
        <v>3872</v>
      </c>
      <c r="K581" t="s">
        <v>3873</v>
      </c>
      <c r="L581" t="s">
        <v>3723</v>
      </c>
      <c r="M581">
        <v>895.54052734375</v>
      </c>
      <c r="N581" t="s">
        <v>6</v>
      </c>
      <c r="O581" t="s">
        <v>5</v>
      </c>
      <c r="P581" t="s">
        <v>5</v>
      </c>
      <c r="Q581" t="s">
        <v>6</v>
      </c>
      <c r="R581" t="s">
        <v>5</v>
      </c>
      <c r="S581" t="s">
        <v>3874</v>
      </c>
      <c r="T581" t="s">
        <v>3874</v>
      </c>
      <c r="U581" t="s">
        <v>5</v>
      </c>
      <c r="V581" t="s">
        <v>50</v>
      </c>
      <c r="W581">
        <v>50000</v>
      </c>
      <c r="X581">
        <v>0</v>
      </c>
      <c r="Y581" t="s">
        <v>5</v>
      </c>
      <c r="Z581" t="s">
        <v>1196</v>
      </c>
      <c r="AA581">
        <v>0</v>
      </c>
      <c r="AB581">
        <v>165.57460021972659</v>
      </c>
      <c r="AC581">
        <v>73.077835083007813</v>
      </c>
      <c r="AD581">
        <v>0</v>
      </c>
      <c r="AE581">
        <v>279</v>
      </c>
      <c r="AF581">
        <v>640</v>
      </c>
      <c r="AG581">
        <v>62</v>
      </c>
      <c r="AH581">
        <v>275</v>
      </c>
      <c r="AI581">
        <v>325</v>
      </c>
      <c r="AJ581">
        <v>325</v>
      </c>
      <c r="AK581">
        <v>2</v>
      </c>
      <c r="AL581">
        <v>6</v>
      </c>
      <c r="AM581">
        <v>350</v>
      </c>
      <c r="AN581">
        <v>0</v>
      </c>
      <c r="AO581">
        <v>45936.109375</v>
      </c>
      <c r="AP581">
        <v>0</v>
      </c>
      <c r="AQ581">
        <v>0</v>
      </c>
      <c r="AR581">
        <v>0</v>
      </c>
      <c r="AS581">
        <v>0</v>
      </c>
      <c r="AT581">
        <v>0</v>
      </c>
      <c r="AU581">
        <v>0</v>
      </c>
      <c r="AV581">
        <v>0</v>
      </c>
      <c r="AW581">
        <v>0</v>
      </c>
      <c r="AX581">
        <v>0</v>
      </c>
      <c r="AY581">
        <v>0</v>
      </c>
      <c r="AZ581">
        <v>0</v>
      </c>
      <c r="BA581">
        <v>0</v>
      </c>
      <c r="BB581">
        <v>0</v>
      </c>
      <c r="BC581">
        <v>0</v>
      </c>
      <c r="BD581">
        <v>0</v>
      </c>
      <c r="BE581">
        <v>0</v>
      </c>
      <c r="BF581">
        <v>0</v>
      </c>
      <c r="BG581" t="s">
        <v>1196</v>
      </c>
      <c r="BH581" t="s">
        <v>5</v>
      </c>
      <c r="BI581" t="s">
        <v>3695</v>
      </c>
      <c r="BJ581" t="s">
        <v>1196</v>
      </c>
      <c r="BK581" t="s">
        <v>5</v>
      </c>
      <c r="BL581" t="s">
        <v>1196</v>
      </c>
      <c r="BM581">
        <v>0</v>
      </c>
      <c r="BN581">
        <v>0</v>
      </c>
      <c r="BO581" t="s">
        <v>5</v>
      </c>
      <c r="BP581" t="s">
        <v>1196</v>
      </c>
      <c r="BQ581" t="s">
        <v>1196</v>
      </c>
      <c r="BR581" t="s">
        <v>1196</v>
      </c>
      <c r="BS581" t="s">
        <v>1196</v>
      </c>
      <c r="BT581" t="s">
        <v>5</v>
      </c>
      <c r="BU581" t="s">
        <v>1196</v>
      </c>
      <c r="BV581" t="s">
        <v>1196</v>
      </c>
      <c r="BW581" t="s">
        <v>1196</v>
      </c>
      <c r="BX581" t="s">
        <v>1196</v>
      </c>
      <c r="BY581" t="s">
        <v>6</v>
      </c>
      <c r="BZ581" t="s">
        <v>3696</v>
      </c>
      <c r="CA581"/>
    </row>
    <row r="582" spans="1:79" ht="15" x14ac:dyDescent="0.25">
      <c r="A582">
        <v>520</v>
      </c>
      <c r="B582" t="s">
        <v>3875</v>
      </c>
      <c r="C582" t="s">
        <v>3876</v>
      </c>
      <c r="D582" t="s">
        <v>3727</v>
      </c>
      <c r="E582">
        <v>7</v>
      </c>
      <c r="F582" t="s">
        <v>3687</v>
      </c>
      <c r="G582" t="s">
        <v>495</v>
      </c>
      <c r="H582" t="s">
        <v>3877</v>
      </c>
      <c r="I582" t="s">
        <v>3878</v>
      </c>
      <c r="J582" t="s">
        <v>3879</v>
      </c>
      <c r="K582" t="s">
        <v>3880</v>
      </c>
      <c r="L582" t="s">
        <v>3723</v>
      </c>
      <c r="M582">
        <v>3.961138010025024</v>
      </c>
      <c r="N582" t="s">
        <v>5</v>
      </c>
      <c r="O582" t="s">
        <v>5</v>
      </c>
      <c r="P582" t="s">
        <v>5</v>
      </c>
      <c r="Q582" t="s">
        <v>6</v>
      </c>
      <c r="R582" t="s">
        <v>5</v>
      </c>
      <c r="S582" t="s">
        <v>522</v>
      </c>
      <c r="T582" t="s">
        <v>522</v>
      </c>
      <c r="U582" t="s">
        <v>5</v>
      </c>
      <c r="V582" t="s">
        <v>50</v>
      </c>
      <c r="W582">
        <v>50000</v>
      </c>
      <c r="X582">
        <v>0</v>
      </c>
      <c r="Y582" t="s">
        <v>5</v>
      </c>
      <c r="Z582" t="s">
        <v>1196</v>
      </c>
      <c r="AA582">
        <v>0</v>
      </c>
      <c r="AB582">
        <v>0.37222552299499512</v>
      </c>
      <c r="AC582">
        <v>0.2103749364614487</v>
      </c>
      <c r="AD582">
        <v>0</v>
      </c>
      <c r="AE582">
        <v>0</v>
      </c>
      <c r="AF582">
        <v>0</v>
      </c>
      <c r="AG582">
        <v>0</v>
      </c>
      <c r="AH582">
        <v>0</v>
      </c>
      <c r="AI582">
        <v>0</v>
      </c>
      <c r="AJ582">
        <v>0</v>
      </c>
      <c r="AK582">
        <v>0</v>
      </c>
      <c r="AL582">
        <v>0</v>
      </c>
      <c r="AM582">
        <v>3</v>
      </c>
      <c r="AN582">
        <v>0</v>
      </c>
      <c r="AO582">
        <v>158.498046875</v>
      </c>
      <c r="AP582">
        <v>0</v>
      </c>
      <c r="AQ582">
        <v>0</v>
      </c>
      <c r="AR582">
        <v>0</v>
      </c>
      <c r="AS582">
        <v>0</v>
      </c>
      <c r="AT582">
        <v>0</v>
      </c>
      <c r="AU582">
        <v>0</v>
      </c>
      <c r="AV582">
        <v>0</v>
      </c>
      <c r="AW582">
        <v>0</v>
      </c>
      <c r="AX582">
        <v>0</v>
      </c>
      <c r="AY582">
        <v>0</v>
      </c>
      <c r="AZ582">
        <v>0</v>
      </c>
      <c r="BA582">
        <v>0</v>
      </c>
      <c r="BB582">
        <v>0</v>
      </c>
      <c r="BC582">
        <v>0</v>
      </c>
      <c r="BD582">
        <v>0</v>
      </c>
      <c r="BE582">
        <v>0</v>
      </c>
      <c r="BF582">
        <v>0</v>
      </c>
      <c r="BG582" t="s">
        <v>1196</v>
      </c>
      <c r="BH582" t="s">
        <v>5</v>
      </c>
      <c r="BI582" t="s">
        <v>3695</v>
      </c>
      <c r="BJ582" t="s">
        <v>1196</v>
      </c>
      <c r="BK582" t="s">
        <v>5</v>
      </c>
      <c r="BL582" t="s">
        <v>1196</v>
      </c>
      <c r="BM582">
        <v>0</v>
      </c>
      <c r="BN582">
        <v>0</v>
      </c>
      <c r="BO582" t="s">
        <v>5</v>
      </c>
      <c r="BP582" t="s">
        <v>1196</v>
      </c>
      <c r="BQ582" t="s">
        <v>1196</v>
      </c>
      <c r="BR582" t="s">
        <v>1196</v>
      </c>
      <c r="BS582" t="s">
        <v>1196</v>
      </c>
      <c r="BT582" t="s">
        <v>5</v>
      </c>
      <c r="BU582" t="s">
        <v>1196</v>
      </c>
      <c r="BV582" t="s">
        <v>1196</v>
      </c>
      <c r="BW582" t="s">
        <v>1196</v>
      </c>
      <c r="BX582" t="s">
        <v>1196</v>
      </c>
      <c r="BY582" t="s">
        <v>6</v>
      </c>
      <c r="BZ582" t="s">
        <v>3696</v>
      </c>
      <c r="CA582"/>
    </row>
    <row r="583" spans="1:79" ht="15" x14ac:dyDescent="0.25">
      <c r="A583">
        <v>521</v>
      </c>
      <c r="B583" t="s">
        <v>3881</v>
      </c>
      <c r="C583" t="s">
        <v>3882</v>
      </c>
      <c r="D583" t="s">
        <v>3727</v>
      </c>
      <c r="E583">
        <v>7</v>
      </c>
      <c r="F583" t="s">
        <v>3687</v>
      </c>
      <c r="G583" t="s">
        <v>3883</v>
      </c>
      <c r="H583" t="s">
        <v>3884</v>
      </c>
      <c r="I583" t="s">
        <v>3885</v>
      </c>
      <c r="J583" t="s">
        <v>3886</v>
      </c>
      <c r="K583" t="s">
        <v>3887</v>
      </c>
      <c r="L583" t="s">
        <v>3723</v>
      </c>
      <c r="M583">
        <v>884.7744140625</v>
      </c>
      <c r="N583" t="s">
        <v>6</v>
      </c>
      <c r="O583" t="s">
        <v>5</v>
      </c>
      <c r="P583" t="s">
        <v>5</v>
      </c>
      <c r="Q583" t="s">
        <v>6</v>
      </c>
      <c r="R583" t="s">
        <v>5</v>
      </c>
      <c r="S583" t="s">
        <v>3888</v>
      </c>
      <c r="T583" t="s">
        <v>3888</v>
      </c>
      <c r="U583" t="s">
        <v>5</v>
      </c>
      <c r="V583" t="s">
        <v>50</v>
      </c>
      <c r="W583">
        <v>50000</v>
      </c>
      <c r="X583">
        <v>0</v>
      </c>
      <c r="Y583" t="s">
        <v>5</v>
      </c>
      <c r="Z583" t="s">
        <v>1196</v>
      </c>
      <c r="AA583">
        <v>0</v>
      </c>
      <c r="AB583">
        <v>188.46623229980469</v>
      </c>
      <c r="AC583">
        <v>48.512523651123047</v>
      </c>
      <c r="AD583">
        <v>0</v>
      </c>
      <c r="AE583">
        <v>158</v>
      </c>
      <c r="AF583">
        <v>191</v>
      </c>
      <c r="AG583">
        <v>34</v>
      </c>
      <c r="AH583">
        <v>315</v>
      </c>
      <c r="AI583">
        <v>123</v>
      </c>
      <c r="AJ583">
        <v>315</v>
      </c>
      <c r="AK583">
        <v>0</v>
      </c>
      <c r="AL583">
        <v>11</v>
      </c>
      <c r="AM583">
        <v>98</v>
      </c>
      <c r="AN583">
        <v>0</v>
      </c>
      <c r="AO583">
        <v>10113.4794921875</v>
      </c>
      <c r="AP583">
        <v>0</v>
      </c>
      <c r="AQ583">
        <v>0</v>
      </c>
      <c r="AR583">
        <v>0</v>
      </c>
      <c r="AS583">
        <v>0</v>
      </c>
      <c r="AT583">
        <v>0</v>
      </c>
      <c r="AU583">
        <v>0</v>
      </c>
      <c r="AV583">
        <v>0</v>
      </c>
      <c r="AW583">
        <v>0</v>
      </c>
      <c r="AX583">
        <v>0</v>
      </c>
      <c r="AY583">
        <v>0</v>
      </c>
      <c r="AZ583">
        <v>0</v>
      </c>
      <c r="BA583">
        <v>0</v>
      </c>
      <c r="BB583">
        <v>0</v>
      </c>
      <c r="BC583">
        <v>0</v>
      </c>
      <c r="BD583">
        <v>0</v>
      </c>
      <c r="BE583">
        <v>0</v>
      </c>
      <c r="BF583">
        <v>0</v>
      </c>
      <c r="BG583" t="s">
        <v>1196</v>
      </c>
      <c r="BH583" t="s">
        <v>5</v>
      </c>
      <c r="BI583" t="s">
        <v>3695</v>
      </c>
      <c r="BJ583" t="s">
        <v>1196</v>
      </c>
      <c r="BK583" t="s">
        <v>5</v>
      </c>
      <c r="BL583" t="s">
        <v>1196</v>
      </c>
      <c r="BM583">
        <v>0</v>
      </c>
      <c r="BN583">
        <v>0</v>
      </c>
      <c r="BO583" t="s">
        <v>5</v>
      </c>
      <c r="BP583" t="s">
        <v>1196</v>
      </c>
      <c r="BQ583" t="s">
        <v>1196</v>
      </c>
      <c r="BR583" t="s">
        <v>1196</v>
      </c>
      <c r="BS583" t="s">
        <v>1196</v>
      </c>
      <c r="BT583" t="s">
        <v>5</v>
      </c>
      <c r="BU583" t="s">
        <v>1196</v>
      </c>
      <c r="BV583" t="s">
        <v>1196</v>
      </c>
      <c r="BW583" t="s">
        <v>1196</v>
      </c>
      <c r="BX583" t="s">
        <v>1196</v>
      </c>
      <c r="BY583" t="s">
        <v>6</v>
      </c>
      <c r="BZ583" t="s">
        <v>3696</v>
      </c>
      <c r="CA583"/>
    </row>
    <row r="584" spans="1:79" ht="15" x14ac:dyDescent="0.25">
      <c r="A584">
        <v>522</v>
      </c>
      <c r="B584" t="s">
        <v>3889</v>
      </c>
      <c r="C584" t="s">
        <v>3890</v>
      </c>
      <c r="D584" t="s">
        <v>3717</v>
      </c>
      <c r="E584">
        <v>7</v>
      </c>
      <c r="F584" t="s">
        <v>3687</v>
      </c>
      <c r="G584" t="s">
        <v>3891</v>
      </c>
      <c r="H584" t="s">
        <v>3892</v>
      </c>
      <c r="I584" t="s">
        <v>3893</v>
      </c>
      <c r="J584" t="s">
        <v>3894</v>
      </c>
      <c r="K584" t="s">
        <v>3895</v>
      </c>
      <c r="L584" t="s">
        <v>3723</v>
      </c>
      <c r="M584">
        <v>888.1365966796875</v>
      </c>
      <c r="N584" t="s">
        <v>6</v>
      </c>
      <c r="O584" t="s">
        <v>5</v>
      </c>
      <c r="P584" t="s">
        <v>5</v>
      </c>
      <c r="Q584" t="s">
        <v>5</v>
      </c>
      <c r="R584" t="s">
        <v>5</v>
      </c>
      <c r="S584" t="s">
        <v>3896</v>
      </c>
      <c r="T584" t="s">
        <v>3896</v>
      </c>
      <c r="U584" t="s">
        <v>5</v>
      </c>
      <c r="V584" t="s">
        <v>50</v>
      </c>
      <c r="W584">
        <v>25000</v>
      </c>
      <c r="X584">
        <v>0</v>
      </c>
      <c r="Y584" t="s">
        <v>5</v>
      </c>
      <c r="Z584" t="s">
        <v>1196</v>
      </c>
      <c r="AA584">
        <v>0</v>
      </c>
      <c r="AB584">
        <v>179.68266296386719</v>
      </c>
      <c r="AC584">
        <v>27.135585784912109</v>
      </c>
      <c r="AD584">
        <v>0</v>
      </c>
      <c r="AE584">
        <v>38</v>
      </c>
      <c r="AF584">
        <v>27</v>
      </c>
      <c r="AG584">
        <v>3</v>
      </c>
      <c r="AH584">
        <v>0</v>
      </c>
      <c r="AI584">
        <v>3</v>
      </c>
      <c r="AJ584">
        <v>3</v>
      </c>
      <c r="AK584">
        <v>1</v>
      </c>
      <c r="AL584">
        <v>4</v>
      </c>
      <c r="AM584">
        <v>41</v>
      </c>
      <c r="AN584">
        <v>0</v>
      </c>
      <c r="AO584">
        <v>3243.90771484375</v>
      </c>
      <c r="AP584">
        <v>0</v>
      </c>
      <c r="AQ584">
        <v>0</v>
      </c>
      <c r="AR584">
        <v>0</v>
      </c>
      <c r="AS584">
        <v>0</v>
      </c>
      <c r="AT584">
        <v>0</v>
      </c>
      <c r="AU584">
        <v>0</v>
      </c>
      <c r="AV584">
        <v>0</v>
      </c>
      <c r="AW584">
        <v>0</v>
      </c>
      <c r="AX584">
        <v>0</v>
      </c>
      <c r="AY584">
        <v>0</v>
      </c>
      <c r="AZ584">
        <v>0</v>
      </c>
      <c r="BA584">
        <v>0</v>
      </c>
      <c r="BB584">
        <v>0</v>
      </c>
      <c r="BC584">
        <v>0</v>
      </c>
      <c r="BD584">
        <v>0</v>
      </c>
      <c r="BE584">
        <v>0</v>
      </c>
      <c r="BF584">
        <v>0</v>
      </c>
      <c r="BG584" t="s">
        <v>1196</v>
      </c>
      <c r="BH584" t="s">
        <v>5</v>
      </c>
      <c r="BI584" t="s">
        <v>3695</v>
      </c>
      <c r="BJ584" t="s">
        <v>1196</v>
      </c>
      <c r="BK584" t="s">
        <v>5</v>
      </c>
      <c r="BL584" t="s">
        <v>1196</v>
      </c>
      <c r="BM584">
        <v>0</v>
      </c>
      <c r="BN584">
        <v>0</v>
      </c>
      <c r="BO584" t="s">
        <v>5</v>
      </c>
      <c r="BP584" t="s">
        <v>1196</v>
      </c>
      <c r="BQ584" t="s">
        <v>1196</v>
      </c>
      <c r="BR584" t="s">
        <v>1196</v>
      </c>
      <c r="BS584" t="s">
        <v>1196</v>
      </c>
      <c r="BT584" t="s">
        <v>5</v>
      </c>
      <c r="BU584" t="s">
        <v>1196</v>
      </c>
      <c r="BV584" t="s">
        <v>1196</v>
      </c>
      <c r="BW584" t="s">
        <v>1196</v>
      </c>
      <c r="BX584" t="s">
        <v>1196</v>
      </c>
      <c r="BY584" t="s">
        <v>6</v>
      </c>
      <c r="BZ584" t="s">
        <v>3696</v>
      </c>
      <c r="CA584"/>
    </row>
    <row r="585" spans="1:79" ht="15" x14ac:dyDescent="0.25">
      <c r="A585">
        <v>523</v>
      </c>
      <c r="B585" t="s">
        <v>3897</v>
      </c>
      <c r="C585" t="s">
        <v>3898</v>
      </c>
      <c r="D585" t="s">
        <v>3727</v>
      </c>
      <c r="E585">
        <v>7</v>
      </c>
      <c r="F585" t="s">
        <v>3687</v>
      </c>
      <c r="G585" t="s">
        <v>1431</v>
      </c>
      <c r="H585" t="s">
        <v>3899</v>
      </c>
      <c r="I585" t="s">
        <v>3900</v>
      </c>
      <c r="J585" t="s">
        <v>3901</v>
      </c>
      <c r="K585" t="s">
        <v>3902</v>
      </c>
      <c r="L585" t="s">
        <v>3723</v>
      </c>
      <c r="M585">
        <v>432.36611938476563</v>
      </c>
      <c r="N585" t="s">
        <v>6</v>
      </c>
      <c r="O585" t="s">
        <v>5</v>
      </c>
      <c r="P585" t="s">
        <v>5</v>
      </c>
      <c r="Q585" t="s">
        <v>5</v>
      </c>
      <c r="R585" t="s">
        <v>5</v>
      </c>
      <c r="S585" t="s">
        <v>1436</v>
      </c>
      <c r="T585" t="s">
        <v>1436</v>
      </c>
      <c r="U585" t="s">
        <v>5</v>
      </c>
      <c r="V585" t="s">
        <v>50</v>
      </c>
      <c r="W585">
        <v>50000</v>
      </c>
      <c r="X585">
        <v>0</v>
      </c>
      <c r="Y585" t="s">
        <v>5</v>
      </c>
      <c r="Z585" t="s">
        <v>1196</v>
      </c>
      <c r="AA585">
        <v>0</v>
      </c>
      <c r="AB585">
        <v>125.2436141967773</v>
      </c>
      <c r="AC585">
        <v>25.209177017211911</v>
      </c>
      <c r="AD585">
        <v>0</v>
      </c>
      <c r="AE585">
        <v>968</v>
      </c>
      <c r="AF585">
        <v>427</v>
      </c>
      <c r="AG585">
        <v>526</v>
      </c>
      <c r="AH585">
        <v>1207</v>
      </c>
      <c r="AI585">
        <v>1310</v>
      </c>
      <c r="AJ585">
        <v>1310</v>
      </c>
      <c r="AK585">
        <v>4</v>
      </c>
      <c r="AL585">
        <v>2</v>
      </c>
      <c r="AM585">
        <v>130</v>
      </c>
      <c r="AN585">
        <v>0</v>
      </c>
      <c r="AO585">
        <v>33293.21875</v>
      </c>
      <c r="AP585">
        <v>0</v>
      </c>
      <c r="AQ585">
        <v>0</v>
      </c>
      <c r="AR585">
        <v>0</v>
      </c>
      <c r="AS585">
        <v>0</v>
      </c>
      <c r="AT585">
        <v>0</v>
      </c>
      <c r="AU585">
        <v>0</v>
      </c>
      <c r="AV585">
        <v>0</v>
      </c>
      <c r="AW585">
        <v>0</v>
      </c>
      <c r="AX585">
        <v>0</v>
      </c>
      <c r="AY585">
        <v>0</v>
      </c>
      <c r="AZ585">
        <v>0</v>
      </c>
      <c r="BA585">
        <v>0</v>
      </c>
      <c r="BB585">
        <v>0</v>
      </c>
      <c r="BC585">
        <v>0</v>
      </c>
      <c r="BD585">
        <v>0</v>
      </c>
      <c r="BE585">
        <v>0</v>
      </c>
      <c r="BF585">
        <v>0</v>
      </c>
      <c r="BG585" t="s">
        <v>1196</v>
      </c>
      <c r="BH585" t="s">
        <v>5</v>
      </c>
      <c r="BI585" t="s">
        <v>3695</v>
      </c>
      <c r="BJ585" t="s">
        <v>1196</v>
      </c>
      <c r="BK585" t="s">
        <v>5</v>
      </c>
      <c r="BL585" t="s">
        <v>1196</v>
      </c>
      <c r="BM585">
        <v>0</v>
      </c>
      <c r="BN585">
        <v>0</v>
      </c>
      <c r="BO585" t="s">
        <v>5</v>
      </c>
      <c r="BP585" t="s">
        <v>1196</v>
      </c>
      <c r="BQ585" t="s">
        <v>1196</v>
      </c>
      <c r="BR585" t="s">
        <v>1196</v>
      </c>
      <c r="BS585" t="s">
        <v>1196</v>
      </c>
      <c r="BT585" t="s">
        <v>5</v>
      </c>
      <c r="BU585" t="s">
        <v>1196</v>
      </c>
      <c r="BV585" t="s">
        <v>1196</v>
      </c>
      <c r="BW585" t="s">
        <v>1196</v>
      </c>
      <c r="BX585" t="s">
        <v>1196</v>
      </c>
      <c r="BY585" t="s">
        <v>6</v>
      </c>
      <c r="BZ585" t="s">
        <v>3696</v>
      </c>
      <c r="CA585"/>
    </row>
    <row r="586" spans="1:79" ht="15" x14ac:dyDescent="0.25">
      <c r="A586">
        <v>524</v>
      </c>
      <c r="B586" t="s">
        <v>3903</v>
      </c>
      <c r="C586" t="s">
        <v>3904</v>
      </c>
      <c r="D586" t="s">
        <v>3727</v>
      </c>
      <c r="E586">
        <v>7</v>
      </c>
      <c r="F586" t="s">
        <v>3687</v>
      </c>
      <c r="G586" t="s">
        <v>3905</v>
      </c>
      <c r="H586" t="s">
        <v>3906</v>
      </c>
      <c r="I586" t="s">
        <v>3907</v>
      </c>
      <c r="J586" t="s">
        <v>3908</v>
      </c>
      <c r="K586" t="s">
        <v>3909</v>
      </c>
      <c r="L586" t="s">
        <v>3723</v>
      </c>
      <c r="M586">
        <v>826.03533935546875</v>
      </c>
      <c r="N586" t="s">
        <v>5</v>
      </c>
      <c r="O586" t="s">
        <v>5</v>
      </c>
      <c r="P586" t="s">
        <v>5</v>
      </c>
      <c r="Q586" t="s">
        <v>6</v>
      </c>
      <c r="R586" t="s">
        <v>5</v>
      </c>
      <c r="S586" t="s">
        <v>3910</v>
      </c>
      <c r="T586" t="s">
        <v>3910</v>
      </c>
      <c r="U586" t="s">
        <v>5</v>
      </c>
      <c r="V586" t="s">
        <v>50</v>
      </c>
      <c r="W586">
        <v>50000</v>
      </c>
      <c r="X586">
        <v>0</v>
      </c>
      <c r="Y586" t="s">
        <v>5</v>
      </c>
      <c r="Z586" t="s">
        <v>1196</v>
      </c>
      <c r="AA586">
        <v>0</v>
      </c>
      <c r="AB586">
        <v>181.39271545410159</v>
      </c>
      <c r="AC586">
        <v>104.5686874389648</v>
      </c>
      <c r="AD586">
        <v>0</v>
      </c>
      <c r="AE586">
        <v>475</v>
      </c>
      <c r="AF586">
        <v>997</v>
      </c>
      <c r="AG586">
        <v>46</v>
      </c>
      <c r="AH586">
        <v>682</v>
      </c>
      <c r="AI586">
        <v>759</v>
      </c>
      <c r="AJ586">
        <v>759</v>
      </c>
      <c r="AK586">
        <v>1</v>
      </c>
      <c r="AL586">
        <v>13</v>
      </c>
      <c r="AM586">
        <v>499</v>
      </c>
      <c r="AN586">
        <v>0</v>
      </c>
      <c r="AO586">
        <v>32566.796875</v>
      </c>
      <c r="AP586">
        <v>0</v>
      </c>
      <c r="AQ586">
        <v>0</v>
      </c>
      <c r="AR586">
        <v>0</v>
      </c>
      <c r="AS586">
        <v>0</v>
      </c>
      <c r="AT586">
        <v>0</v>
      </c>
      <c r="AU586">
        <v>0</v>
      </c>
      <c r="AV586">
        <v>0</v>
      </c>
      <c r="AW586">
        <v>0</v>
      </c>
      <c r="AX586">
        <v>0</v>
      </c>
      <c r="AY586">
        <v>0</v>
      </c>
      <c r="AZ586">
        <v>0</v>
      </c>
      <c r="BA586">
        <v>0</v>
      </c>
      <c r="BB586">
        <v>0</v>
      </c>
      <c r="BC586">
        <v>0</v>
      </c>
      <c r="BD586">
        <v>0</v>
      </c>
      <c r="BE586">
        <v>0</v>
      </c>
      <c r="BF586">
        <v>0</v>
      </c>
      <c r="BG586" t="s">
        <v>1196</v>
      </c>
      <c r="BH586" t="s">
        <v>5</v>
      </c>
      <c r="BI586" t="s">
        <v>3695</v>
      </c>
      <c r="BJ586" t="s">
        <v>1196</v>
      </c>
      <c r="BK586" t="s">
        <v>5</v>
      </c>
      <c r="BL586" t="s">
        <v>1196</v>
      </c>
      <c r="BM586">
        <v>0</v>
      </c>
      <c r="BN586">
        <v>0</v>
      </c>
      <c r="BO586" t="s">
        <v>5</v>
      </c>
      <c r="BP586" t="s">
        <v>1196</v>
      </c>
      <c r="BQ586" t="s">
        <v>1196</v>
      </c>
      <c r="BR586" t="s">
        <v>1196</v>
      </c>
      <c r="BS586" t="s">
        <v>1196</v>
      </c>
      <c r="BT586" t="s">
        <v>5</v>
      </c>
      <c r="BU586" t="s">
        <v>1196</v>
      </c>
      <c r="BV586" t="s">
        <v>1196</v>
      </c>
      <c r="BW586" t="s">
        <v>1196</v>
      </c>
      <c r="BX586" t="s">
        <v>1196</v>
      </c>
      <c r="BY586" t="s">
        <v>6</v>
      </c>
      <c r="BZ586" t="s">
        <v>3696</v>
      </c>
      <c r="CA586"/>
    </row>
    <row r="587" spans="1:79" ht="15" x14ac:dyDescent="0.25">
      <c r="A587">
        <v>525</v>
      </c>
      <c r="B587" t="s">
        <v>3911</v>
      </c>
      <c r="C587" t="s">
        <v>3912</v>
      </c>
      <c r="D587" t="s">
        <v>3750</v>
      </c>
      <c r="E587">
        <v>7</v>
      </c>
      <c r="F587" t="s">
        <v>3687</v>
      </c>
      <c r="G587" t="s">
        <v>3913</v>
      </c>
      <c r="H587" t="s">
        <v>3914</v>
      </c>
      <c r="I587" t="s">
        <v>3915</v>
      </c>
      <c r="J587" t="s">
        <v>3916</v>
      </c>
      <c r="K587" t="s">
        <v>3917</v>
      </c>
      <c r="L587" t="s">
        <v>3693</v>
      </c>
      <c r="M587">
        <v>13.87186336517334</v>
      </c>
      <c r="N587" t="s">
        <v>6</v>
      </c>
      <c r="O587" t="s">
        <v>5</v>
      </c>
      <c r="P587" t="s">
        <v>5</v>
      </c>
      <c r="Q587" t="s">
        <v>6</v>
      </c>
      <c r="R587" t="s">
        <v>5</v>
      </c>
      <c r="S587" t="s">
        <v>3918</v>
      </c>
      <c r="T587" t="s">
        <v>3918</v>
      </c>
      <c r="U587" t="s">
        <v>5</v>
      </c>
      <c r="V587" t="s">
        <v>13</v>
      </c>
      <c r="W587">
        <v>50000</v>
      </c>
      <c r="X587">
        <v>0</v>
      </c>
      <c r="Y587" t="s">
        <v>5</v>
      </c>
      <c r="Z587" t="s">
        <v>1196</v>
      </c>
      <c r="AA587">
        <v>0</v>
      </c>
      <c r="AB587">
        <v>3.190066814422607</v>
      </c>
      <c r="AC587">
        <v>2.330663681030273</v>
      </c>
      <c r="AD587">
        <v>0</v>
      </c>
      <c r="AE587">
        <v>980</v>
      </c>
      <c r="AF587">
        <v>673</v>
      </c>
      <c r="AG587">
        <v>660</v>
      </c>
      <c r="AH587">
        <v>2836</v>
      </c>
      <c r="AI587">
        <v>2046</v>
      </c>
      <c r="AJ587">
        <v>2836</v>
      </c>
      <c r="AK587">
        <v>0</v>
      </c>
      <c r="AL587">
        <v>2</v>
      </c>
      <c r="AM587">
        <v>31</v>
      </c>
      <c r="AN587">
        <v>0</v>
      </c>
      <c r="AO587">
        <v>725.7496337890625</v>
      </c>
      <c r="AP587">
        <v>0</v>
      </c>
      <c r="AQ587">
        <v>0</v>
      </c>
      <c r="AR587">
        <v>0</v>
      </c>
      <c r="AS587">
        <v>0</v>
      </c>
      <c r="AT587">
        <v>0</v>
      </c>
      <c r="AU587">
        <v>0</v>
      </c>
      <c r="AV587">
        <v>0</v>
      </c>
      <c r="AW587">
        <v>0</v>
      </c>
      <c r="AX587">
        <v>0</v>
      </c>
      <c r="AY587">
        <v>0</v>
      </c>
      <c r="AZ587">
        <v>0</v>
      </c>
      <c r="BA587">
        <v>0</v>
      </c>
      <c r="BB587">
        <v>0</v>
      </c>
      <c r="BC587">
        <v>0</v>
      </c>
      <c r="BD587">
        <v>0</v>
      </c>
      <c r="BE587">
        <v>0</v>
      </c>
      <c r="BF587">
        <v>0</v>
      </c>
      <c r="BG587" t="s">
        <v>1196</v>
      </c>
      <c r="BH587" t="s">
        <v>5</v>
      </c>
      <c r="BI587" t="s">
        <v>3695</v>
      </c>
      <c r="BJ587" t="s">
        <v>1196</v>
      </c>
      <c r="BK587" t="s">
        <v>5</v>
      </c>
      <c r="BL587" t="s">
        <v>1196</v>
      </c>
      <c r="BM587">
        <v>0</v>
      </c>
      <c r="BN587">
        <v>0</v>
      </c>
      <c r="BO587" t="s">
        <v>5</v>
      </c>
      <c r="BP587" t="s">
        <v>1196</v>
      </c>
      <c r="BQ587" t="s">
        <v>1196</v>
      </c>
      <c r="BR587" t="s">
        <v>1196</v>
      </c>
      <c r="BS587" t="s">
        <v>1196</v>
      </c>
      <c r="BT587" t="s">
        <v>5</v>
      </c>
      <c r="BU587" t="s">
        <v>1196</v>
      </c>
      <c r="BV587" t="s">
        <v>1196</v>
      </c>
      <c r="BW587" t="s">
        <v>1196</v>
      </c>
      <c r="BX587" t="s">
        <v>1196</v>
      </c>
      <c r="BY587" t="s">
        <v>6</v>
      </c>
      <c r="BZ587" t="s">
        <v>3696</v>
      </c>
      <c r="CA587"/>
    </row>
    <row r="588" spans="1:79" ht="15" x14ac:dyDescent="0.25">
      <c r="A588">
        <v>526</v>
      </c>
      <c r="B588" t="s">
        <v>3919</v>
      </c>
      <c r="C588" t="s">
        <v>3920</v>
      </c>
      <c r="D588" t="s">
        <v>3750</v>
      </c>
      <c r="E588">
        <v>7</v>
      </c>
      <c r="F588" t="s">
        <v>3687</v>
      </c>
      <c r="G588" t="s">
        <v>586</v>
      </c>
      <c r="H588" t="s">
        <v>3921</v>
      </c>
      <c r="I588" t="s">
        <v>3922</v>
      </c>
      <c r="J588" t="s">
        <v>3923</v>
      </c>
      <c r="K588" t="s">
        <v>3924</v>
      </c>
      <c r="L588" t="s">
        <v>3693</v>
      </c>
      <c r="M588">
        <v>10.185911178588871</v>
      </c>
      <c r="N588" t="s">
        <v>5</v>
      </c>
      <c r="O588" t="s">
        <v>5</v>
      </c>
      <c r="P588" t="s">
        <v>5</v>
      </c>
      <c r="Q588" t="s">
        <v>6</v>
      </c>
      <c r="R588" t="s">
        <v>5</v>
      </c>
      <c r="S588" t="s">
        <v>3925</v>
      </c>
      <c r="T588" t="s">
        <v>3925</v>
      </c>
      <c r="U588" t="s">
        <v>5</v>
      </c>
      <c r="V588" t="s">
        <v>13</v>
      </c>
      <c r="W588">
        <v>50000</v>
      </c>
      <c r="X588">
        <v>0</v>
      </c>
      <c r="Y588" t="s">
        <v>5</v>
      </c>
      <c r="Z588" t="s">
        <v>1196</v>
      </c>
      <c r="AA588">
        <v>0</v>
      </c>
      <c r="AB588">
        <v>3.657172679901123</v>
      </c>
      <c r="AC588">
        <v>3.0017604827880859</v>
      </c>
      <c r="AD588">
        <v>0</v>
      </c>
      <c r="AE588">
        <v>1277</v>
      </c>
      <c r="AF588">
        <v>2703</v>
      </c>
      <c r="AG588">
        <v>1018</v>
      </c>
      <c r="AH588">
        <v>4738</v>
      </c>
      <c r="AI588">
        <v>3047</v>
      </c>
      <c r="AJ588">
        <v>4738</v>
      </c>
      <c r="AK588">
        <v>5</v>
      </c>
      <c r="AL588">
        <v>0</v>
      </c>
      <c r="AM588">
        <v>46</v>
      </c>
      <c r="AN588">
        <v>0</v>
      </c>
      <c r="AO588">
        <v>718.18170166015625</v>
      </c>
      <c r="AP588">
        <v>0</v>
      </c>
      <c r="AQ588">
        <v>0</v>
      </c>
      <c r="AR588">
        <v>0</v>
      </c>
      <c r="AS588">
        <v>0</v>
      </c>
      <c r="AT588">
        <v>0</v>
      </c>
      <c r="AU588">
        <v>0</v>
      </c>
      <c r="AV588">
        <v>0</v>
      </c>
      <c r="AW588">
        <v>0</v>
      </c>
      <c r="AX588">
        <v>0</v>
      </c>
      <c r="AY588">
        <v>0</v>
      </c>
      <c r="AZ588">
        <v>0</v>
      </c>
      <c r="BA588">
        <v>0</v>
      </c>
      <c r="BB588">
        <v>0</v>
      </c>
      <c r="BC588">
        <v>0</v>
      </c>
      <c r="BD588">
        <v>0</v>
      </c>
      <c r="BE588">
        <v>0</v>
      </c>
      <c r="BF588">
        <v>0</v>
      </c>
      <c r="BG588" t="s">
        <v>1196</v>
      </c>
      <c r="BH588" t="s">
        <v>5</v>
      </c>
      <c r="BI588" t="s">
        <v>3695</v>
      </c>
      <c r="BJ588" t="s">
        <v>1196</v>
      </c>
      <c r="BK588" t="s">
        <v>5</v>
      </c>
      <c r="BL588" t="s">
        <v>1196</v>
      </c>
      <c r="BM588">
        <v>0</v>
      </c>
      <c r="BN588">
        <v>0</v>
      </c>
      <c r="BO588" t="s">
        <v>5</v>
      </c>
      <c r="BP588" t="s">
        <v>1196</v>
      </c>
      <c r="BQ588" t="s">
        <v>1196</v>
      </c>
      <c r="BR588" t="s">
        <v>1196</v>
      </c>
      <c r="BS588" t="s">
        <v>1196</v>
      </c>
      <c r="BT588" t="s">
        <v>5</v>
      </c>
      <c r="BU588" t="s">
        <v>1196</v>
      </c>
      <c r="BV588" t="s">
        <v>1196</v>
      </c>
      <c r="BW588" t="s">
        <v>1196</v>
      </c>
      <c r="BX588" t="s">
        <v>1196</v>
      </c>
      <c r="BY588" t="s">
        <v>6</v>
      </c>
      <c r="BZ588" t="s">
        <v>3696</v>
      </c>
      <c r="CA588"/>
    </row>
    <row r="589" spans="1:79" ht="15" x14ac:dyDescent="0.25">
      <c r="A589">
        <v>527</v>
      </c>
      <c r="B589" t="s">
        <v>3926</v>
      </c>
      <c r="C589" t="s">
        <v>3927</v>
      </c>
      <c r="D589" t="s">
        <v>3717</v>
      </c>
      <c r="E589">
        <v>7</v>
      </c>
      <c r="F589" t="s">
        <v>3687</v>
      </c>
      <c r="G589" t="s">
        <v>3707</v>
      </c>
      <c r="H589" t="s">
        <v>3821</v>
      </c>
      <c r="I589" t="s">
        <v>3928</v>
      </c>
      <c r="J589" t="s">
        <v>3929</v>
      </c>
      <c r="K589" t="s">
        <v>3930</v>
      </c>
      <c r="L589" t="s">
        <v>3723</v>
      </c>
      <c r="M589">
        <v>2.7539093494415279</v>
      </c>
      <c r="N589" t="s">
        <v>6</v>
      </c>
      <c r="O589" t="s">
        <v>5</v>
      </c>
      <c r="P589" t="s">
        <v>5</v>
      </c>
      <c r="Q589" t="s">
        <v>5</v>
      </c>
      <c r="R589" t="s">
        <v>5</v>
      </c>
      <c r="S589" t="s">
        <v>3931</v>
      </c>
      <c r="T589" t="s">
        <v>3931</v>
      </c>
      <c r="U589" t="s">
        <v>5</v>
      </c>
      <c r="V589" t="s">
        <v>50</v>
      </c>
      <c r="W589">
        <v>25000</v>
      </c>
      <c r="X589">
        <v>0</v>
      </c>
      <c r="Y589" t="s">
        <v>5</v>
      </c>
      <c r="Z589" t="s">
        <v>1196</v>
      </c>
      <c r="AA589">
        <v>0</v>
      </c>
      <c r="AB589">
        <v>0.3718777596950531</v>
      </c>
      <c r="AC589">
        <v>2.3215759545564651E-2</v>
      </c>
      <c r="AD589">
        <v>0</v>
      </c>
      <c r="AE589">
        <v>53</v>
      </c>
      <c r="AF589">
        <v>16</v>
      </c>
      <c r="AG589">
        <v>26</v>
      </c>
      <c r="AH589">
        <v>349</v>
      </c>
      <c r="AI589">
        <v>95</v>
      </c>
      <c r="AJ589">
        <v>349</v>
      </c>
      <c r="AK589">
        <v>0</v>
      </c>
      <c r="AL589">
        <v>0</v>
      </c>
      <c r="AM589">
        <v>3</v>
      </c>
      <c r="AN589">
        <v>0</v>
      </c>
      <c r="AO589">
        <v>11.92022132873535</v>
      </c>
      <c r="AP589">
        <v>0</v>
      </c>
      <c r="AQ589">
        <v>0</v>
      </c>
      <c r="AR589">
        <v>0</v>
      </c>
      <c r="AS589">
        <v>0</v>
      </c>
      <c r="AT589">
        <v>0</v>
      </c>
      <c r="AU589">
        <v>0</v>
      </c>
      <c r="AV589">
        <v>0</v>
      </c>
      <c r="AW589">
        <v>0</v>
      </c>
      <c r="AX589">
        <v>0</v>
      </c>
      <c r="AY589">
        <v>0</v>
      </c>
      <c r="AZ589">
        <v>0</v>
      </c>
      <c r="BA589">
        <v>0</v>
      </c>
      <c r="BB589">
        <v>0</v>
      </c>
      <c r="BC589">
        <v>0</v>
      </c>
      <c r="BD589">
        <v>0</v>
      </c>
      <c r="BE589">
        <v>0</v>
      </c>
      <c r="BF589">
        <v>0</v>
      </c>
      <c r="BG589" t="s">
        <v>1196</v>
      </c>
      <c r="BH589" t="s">
        <v>5</v>
      </c>
      <c r="BI589" t="s">
        <v>3695</v>
      </c>
      <c r="BJ589" t="s">
        <v>1196</v>
      </c>
      <c r="BK589" t="s">
        <v>5</v>
      </c>
      <c r="BL589" t="s">
        <v>1196</v>
      </c>
      <c r="BM589">
        <v>0</v>
      </c>
      <c r="BN589">
        <v>0</v>
      </c>
      <c r="BO589" t="s">
        <v>5</v>
      </c>
      <c r="BP589" t="s">
        <v>1196</v>
      </c>
      <c r="BQ589" t="s">
        <v>1196</v>
      </c>
      <c r="BR589" t="s">
        <v>1196</v>
      </c>
      <c r="BS589" t="s">
        <v>1196</v>
      </c>
      <c r="BT589" t="s">
        <v>5</v>
      </c>
      <c r="BU589" t="s">
        <v>1196</v>
      </c>
      <c r="BV589" t="s">
        <v>1196</v>
      </c>
      <c r="BW589" t="s">
        <v>1196</v>
      </c>
      <c r="BX589" t="s">
        <v>1196</v>
      </c>
      <c r="BY589" t="s">
        <v>6</v>
      </c>
      <c r="BZ589" t="s">
        <v>3696</v>
      </c>
      <c r="CA589"/>
    </row>
    <row r="590" spans="1:79" ht="15" x14ac:dyDescent="0.25">
      <c r="A590">
        <v>528</v>
      </c>
      <c r="B590" t="s">
        <v>3932</v>
      </c>
      <c r="C590" t="s">
        <v>3933</v>
      </c>
      <c r="D590" t="s">
        <v>3727</v>
      </c>
      <c r="E590">
        <v>7</v>
      </c>
      <c r="F590" t="s">
        <v>3687</v>
      </c>
      <c r="G590" t="s">
        <v>3934</v>
      </c>
      <c r="H590" t="s">
        <v>3935</v>
      </c>
      <c r="I590" t="s">
        <v>3936</v>
      </c>
      <c r="J590" t="s">
        <v>3937</v>
      </c>
      <c r="K590" t="s">
        <v>3938</v>
      </c>
      <c r="L590" t="s">
        <v>3723</v>
      </c>
      <c r="M590">
        <v>2.0659480094909668</v>
      </c>
      <c r="N590" t="s">
        <v>6</v>
      </c>
      <c r="O590" t="s">
        <v>5</v>
      </c>
      <c r="P590" t="s">
        <v>5</v>
      </c>
      <c r="Q590" t="s">
        <v>5</v>
      </c>
      <c r="R590" t="s">
        <v>5</v>
      </c>
      <c r="S590" t="s">
        <v>3939</v>
      </c>
      <c r="T590" t="s">
        <v>3939</v>
      </c>
      <c r="U590" t="s">
        <v>5</v>
      </c>
      <c r="V590" t="s">
        <v>50</v>
      </c>
      <c r="W590">
        <v>50000</v>
      </c>
      <c r="X590">
        <v>0</v>
      </c>
      <c r="Y590" t="s">
        <v>5</v>
      </c>
      <c r="Z590" t="s">
        <v>1196</v>
      </c>
      <c r="AA590">
        <v>0</v>
      </c>
      <c r="AB590">
        <v>0.1064032986760139</v>
      </c>
      <c r="AC590">
        <v>4.0577009320259087E-2</v>
      </c>
      <c r="AD590">
        <v>0</v>
      </c>
      <c r="AE590">
        <v>0</v>
      </c>
      <c r="AF590">
        <v>5</v>
      </c>
      <c r="AG590">
        <v>0</v>
      </c>
      <c r="AH590">
        <v>0</v>
      </c>
      <c r="AI590">
        <v>0</v>
      </c>
      <c r="AJ590">
        <v>0</v>
      </c>
      <c r="AK590">
        <v>0</v>
      </c>
      <c r="AL590">
        <v>0</v>
      </c>
      <c r="AM590">
        <v>1</v>
      </c>
      <c r="AN590">
        <v>0</v>
      </c>
      <c r="AO590">
        <v>1.9955098628997801</v>
      </c>
      <c r="AP590">
        <v>0</v>
      </c>
      <c r="AQ590">
        <v>0</v>
      </c>
      <c r="AR590">
        <v>0</v>
      </c>
      <c r="AS590">
        <v>0</v>
      </c>
      <c r="AT590">
        <v>0</v>
      </c>
      <c r="AU590">
        <v>0</v>
      </c>
      <c r="AV590">
        <v>0</v>
      </c>
      <c r="AW590">
        <v>0</v>
      </c>
      <c r="AX590">
        <v>0</v>
      </c>
      <c r="AY590">
        <v>0</v>
      </c>
      <c r="AZ590">
        <v>0</v>
      </c>
      <c r="BA590">
        <v>0</v>
      </c>
      <c r="BB590">
        <v>0</v>
      </c>
      <c r="BC590">
        <v>0</v>
      </c>
      <c r="BD590">
        <v>0</v>
      </c>
      <c r="BE590">
        <v>0</v>
      </c>
      <c r="BF590">
        <v>0</v>
      </c>
      <c r="BG590" t="s">
        <v>1196</v>
      </c>
      <c r="BH590" t="s">
        <v>5</v>
      </c>
      <c r="BI590" t="s">
        <v>3695</v>
      </c>
      <c r="BJ590" t="s">
        <v>1196</v>
      </c>
      <c r="BK590" t="s">
        <v>5</v>
      </c>
      <c r="BL590" t="s">
        <v>1196</v>
      </c>
      <c r="BM590">
        <v>0</v>
      </c>
      <c r="BN590">
        <v>0</v>
      </c>
      <c r="BO590" t="s">
        <v>5</v>
      </c>
      <c r="BP590" t="s">
        <v>1196</v>
      </c>
      <c r="BQ590" t="s">
        <v>1196</v>
      </c>
      <c r="BR590" t="s">
        <v>1196</v>
      </c>
      <c r="BS590" t="s">
        <v>1196</v>
      </c>
      <c r="BT590" t="s">
        <v>5</v>
      </c>
      <c r="BU590" t="s">
        <v>1196</v>
      </c>
      <c r="BV590" t="s">
        <v>1196</v>
      </c>
      <c r="BW590" t="s">
        <v>1196</v>
      </c>
      <c r="BX590" t="s">
        <v>1196</v>
      </c>
      <c r="BY590" t="s">
        <v>6</v>
      </c>
      <c r="BZ590" t="s">
        <v>3696</v>
      </c>
      <c r="CA590"/>
    </row>
    <row r="591" spans="1:79" ht="15" x14ac:dyDescent="0.25">
      <c r="A591">
        <v>529</v>
      </c>
      <c r="B591" t="s">
        <v>3940</v>
      </c>
      <c r="C591" t="s">
        <v>3941</v>
      </c>
      <c r="D591" t="s">
        <v>3727</v>
      </c>
      <c r="E591">
        <v>7</v>
      </c>
      <c r="F591" t="s">
        <v>3687</v>
      </c>
      <c r="G591" t="s">
        <v>3891</v>
      </c>
      <c r="H591" t="s">
        <v>3942</v>
      </c>
      <c r="I591" t="s">
        <v>3943</v>
      </c>
      <c r="J591" t="s">
        <v>3944</v>
      </c>
      <c r="K591" t="s">
        <v>3945</v>
      </c>
      <c r="L591" t="s">
        <v>3723</v>
      </c>
      <c r="M591">
        <v>1.691559433937073</v>
      </c>
      <c r="N591" t="s">
        <v>6</v>
      </c>
      <c r="O591" t="s">
        <v>5</v>
      </c>
      <c r="P591" t="s">
        <v>5</v>
      </c>
      <c r="Q591" t="s">
        <v>5</v>
      </c>
      <c r="R591" t="s">
        <v>5</v>
      </c>
      <c r="S591" t="s">
        <v>3946</v>
      </c>
      <c r="T591" t="s">
        <v>3946</v>
      </c>
      <c r="U591" t="s">
        <v>5</v>
      </c>
      <c r="V591" t="s">
        <v>50</v>
      </c>
      <c r="W591">
        <v>50000</v>
      </c>
      <c r="X591">
        <v>0</v>
      </c>
      <c r="Y591" t="s">
        <v>5</v>
      </c>
      <c r="Z591" t="s">
        <v>1196</v>
      </c>
      <c r="AA591">
        <v>0</v>
      </c>
      <c r="AB591">
        <v>0.1693442910909653</v>
      </c>
      <c r="AC591">
        <v>5.4751921445131302E-2</v>
      </c>
      <c r="AD591">
        <v>0</v>
      </c>
      <c r="AE591">
        <v>1</v>
      </c>
      <c r="AF591">
        <v>4</v>
      </c>
      <c r="AG591">
        <v>0</v>
      </c>
      <c r="AH591">
        <v>0</v>
      </c>
      <c r="AI591">
        <v>1</v>
      </c>
      <c r="AJ591">
        <v>1</v>
      </c>
      <c r="AK591">
        <v>0</v>
      </c>
      <c r="AL591">
        <v>0</v>
      </c>
      <c r="AM591">
        <v>0</v>
      </c>
      <c r="AN591">
        <v>0</v>
      </c>
      <c r="AO591">
        <v>0</v>
      </c>
      <c r="AP591">
        <v>0</v>
      </c>
      <c r="AQ591">
        <v>0</v>
      </c>
      <c r="AR591">
        <v>0</v>
      </c>
      <c r="AS591">
        <v>0</v>
      </c>
      <c r="AT591">
        <v>0</v>
      </c>
      <c r="AU591">
        <v>0</v>
      </c>
      <c r="AV591">
        <v>0</v>
      </c>
      <c r="AW591">
        <v>0</v>
      </c>
      <c r="AX591">
        <v>0</v>
      </c>
      <c r="AY591">
        <v>0</v>
      </c>
      <c r="AZ591">
        <v>0</v>
      </c>
      <c r="BA591">
        <v>0</v>
      </c>
      <c r="BB591">
        <v>0</v>
      </c>
      <c r="BC591">
        <v>0</v>
      </c>
      <c r="BD591">
        <v>0</v>
      </c>
      <c r="BE591">
        <v>0</v>
      </c>
      <c r="BF591">
        <v>0</v>
      </c>
      <c r="BG591" t="s">
        <v>1196</v>
      </c>
      <c r="BH591" t="s">
        <v>5</v>
      </c>
      <c r="BI591" t="s">
        <v>3695</v>
      </c>
      <c r="BJ591" t="s">
        <v>1196</v>
      </c>
      <c r="BK591" t="s">
        <v>5</v>
      </c>
      <c r="BL591" t="s">
        <v>1196</v>
      </c>
      <c r="BM591">
        <v>0</v>
      </c>
      <c r="BN591">
        <v>0</v>
      </c>
      <c r="BO591" t="s">
        <v>5</v>
      </c>
      <c r="BP591" t="s">
        <v>1196</v>
      </c>
      <c r="BQ591" t="s">
        <v>1196</v>
      </c>
      <c r="BR591" t="s">
        <v>1196</v>
      </c>
      <c r="BS591" t="s">
        <v>1196</v>
      </c>
      <c r="BT591" t="s">
        <v>5</v>
      </c>
      <c r="BU591" t="s">
        <v>1196</v>
      </c>
      <c r="BV591" t="s">
        <v>1196</v>
      </c>
      <c r="BW591" t="s">
        <v>1196</v>
      </c>
      <c r="BX591" t="s">
        <v>1196</v>
      </c>
      <c r="BY591" t="s">
        <v>6</v>
      </c>
      <c r="BZ591" t="s">
        <v>3696</v>
      </c>
      <c r="CA591"/>
    </row>
    <row r="592" spans="1:79" ht="15" x14ac:dyDescent="0.25">
      <c r="A592">
        <v>530</v>
      </c>
      <c r="B592" t="s">
        <v>3947</v>
      </c>
      <c r="C592" t="s">
        <v>3948</v>
      </c>
      <c r="D592" t="s">
        <v>3727</v>
      </c>
      <c r="E592">
        <v>7</v>
      </c>
      <c r="F592" t="s">
        <v>3687</v>
      </c>
      <c r="G592" t="s">
        <v>1327</v>
      </c>
      <c r="H592" t="s">
        <v>3949</v>
      </c>
      <c r="I592" t="s">
        <v>3950</v>
      </c>
      <c r="J592" t="s">
        <v>3951</v>
      </c>
      <c r="K592" t="s">
        <v>3952</v>
      </c>
      <c r="L592" t="s">
        <v>3723</v>
      </c>
      <c r="M592">
        <v>1.3815819025039671</v>
      </c>
      <c r="N592" t="s">
        <v>5</v>
      </c>
      <c r="O592" t="s">
        <v>5</v>
      </c>
      <c r="P592" t="s">
        <v>5</v>
      </c>
      <c r="Q592" t="s">
        <v>6</v>
      </c>
      <c r="R592" t="s">
        <v>5</v>
      </c>
      <c r="S592" t="s">
        <v>1331</v>
      </c>
      <c r="T592" t="s">
        <v>1331</v>
      </c>
      <c r="U592" t="s">
        <v>5</v>
      </c>
      <c r="V592" t="s">
        <v>50</v>
      </c>
      <c r="W592">
        <v>50000</v>
      </c>
      <c r="X592">
        <v>0</v>
      </c>
      <c r="Y592" t="s">
        <v>5</v>
      </c>
      <c r="Z592" t="s">
        <v>1196</v>
      </c>
      <c r="AA592">
        <v>0</v>
      </c>
      <c r="AB592">
        <v>7.2120591998100281E-2</v>
      </c>
      <c r="AC592">
        <v>6.9964103400707245E-2</v>
      </c>
      <c r="AD592">
        <v>0</v>
      </c>
      <c r="AE592">
        <v>7</v>
      </c>
      <c r="AF592">
        <v>43</v>
      </c>
      <c r="AG592">
        <v>2</v>
      </c>
      <c r="AH592">
        <v>2</v>
      </c>
      <c r="AI592">
        <v>7</v>
      </c>
      <c r="AJ592">
        <v>7</v>
      </c>
      <c r="AK592">
        <v>0</v>
      </c>
      <c r="AL592">
        <v>0</v>
      </c>
      <c r="AM592">
        <v>3</v>
      </c>
      <c r="AN592">
        <v>0</v>
      </c>
      <c r="AO592">
        <v>0</v>
      </c>
      <c r="AP592">
        <v>0</v>
      </c>
      <c r="AQ592">
        <v>0</v>
      </c>
      <c r="AR592">
        <v>0</v>
      </c>
      <c r="AS592">
        <v>0</v>
      </c>
      <c r="AT592">
        <v>0</v>
      </c>
      <c r="AU592">
        <v>0</v>
      </c>
      <c r="AV592">
        <v>0</v>
      </c>
      <c r="AW592">
        <v>0</v>
      </c>
      <c r="AX592">
        <v>0</v>
      </c>
      <c r="AY592">
        <v>0</v>
      </c>
      <c r="AZ592">
        <v>0</v>
      </c>
      <c r="BA592">
        <v>0</v>
      </c>
      <c r="BB592">
        <v>0</v>
      </c>
      <c r="BC592">
        <v>0</v>
      </c>
      <c r="BD592">
        <v>0</v>
      </c>
      <c r="BE592">
        <v>0</v>
      </c>
      <c r="BF592">
        <v>0</v>
      </c>
      <c r="BG592" t="s">
        <v>1196</v>
      </c>
      <c r="BH592" t="s">
        <v>5</v>
      </c>
      <c r="BI592" t="s">
        <v>3695</v>
      </c>
      <c r="BJ592" t="s">
        <v>1196</v>
      </c>
      <c r="BK592" t="s">
        <v>5</v>
      </c>
      <c r="BL592" t="s">
        <v>1196</v>
      </c>
      <c r="BM592">
        <v>0</v>
      </c>
      <c r="BN592">
        <v>0</v>
      </c>
      <c r="BO592" t="s">
        <v>5</v>
      </c>
      <c r="BP592" t="s">
        <v>1196</v>
      </c>
      <c r="BQ592" t="s">
        <v>1196</v>
      </c>
      <c r="BR592" t="s">
        <v>1196</v>
      </c>
      <c r="BS592" t="s">
        <v>1196</v>
      </c>
      <c r="BT592" t="s">
        <v>5</v>
      </c>
      <c r="BU592" t="s">
        <v>1196</v>
      </c>
      <c r="BV592" t="s">
        <v>1196</v>
      </c>
      <c r="BW592" t="s">
        <v>1196</v>
      </c>
      <c r="BX592" t="s">
        <v>1196</v>
      </c>
      <c r="BY592" t="s">
        <v>6</v>
      </c>
      <c r="BZ592" t="s">
        <v>3696</v>
      </c>
      <c r="CA592"/>
    </row>
    <row r="593" spans="1:79" ht="15" x14ac:dyDescent="0.25">
      <c r="A593">
        <v>531</v>
      </c>
      <c r="B593" t="s">
        <v>3953</v>
      </c>
      <c r="C593" t="s">
        <v>3954</v>
      </c>
      <c r="D593" t="s">
        <v>3727</v>
      </c>
      <c r="E593">
        <v>7</v>
      </c>
      <c r="F593" t="s">
        <v>3687</v>
      </c>
      <c r="G593" t="s">
        <v>1431</v>
      </c>
      <c r="H593" t="s">
        <v>3955</v>
      </c>
      <c r="I593" t="s">
        <v>3956</v>
      </c>
      <c r="J593" t="s">
        <v>3957</v>
      </c>
      <c r="K593" t="s">
        <v>3958</v>
      </c>
      <c r="L593" t="s">
        <v>3723</v>
      </c>
      <c r="M593">
        <v>1.4457360506057739</v>
      </c>
      <c r="N593" t="s">
        <v>6</v>
      </c>
      <c r="O593" t="s">
        <v>5</v>
      </c>
      <c r="P593" t="s">
        <v>5</v>
      </c>
      <c r="Q593" t="s">
        <v>5</v>
      </c>
      <c r="R593" t="s">
        <v>5</v>
      </c>
      <c r="S593" t="s">
        <v>3959</v>
      </c>
      <c r="T593" t="s">
        <v>3959</v>
      </c>
      <c r="U593" t="s">
        <v>5</v>
      </c>
      <c r="V593" t="s">
        <v>50</v>
      </c>
      <c r="W593">
        <v>50000</v>
      </c>
      <c r="X593">
        <v>0</v>
      </c>
      <c r="Y593" t="s">
        <v>5</v>
      </c>
      <c r="Z593" t="s">
        <v>1196</v>
      </c>
      <c r="AA593">
        <v>0</v>
      </c>
      <c r="AB593">
        <v>0.26154708862304688</v>
      </c>
      <c r="AC593">
        <v>7.0749066770076752E-2</v>
      </c>
      <c r="AD593">
        <v>0</v>
      </c>
      <c r="AE593">
        <v>0</v>
      </c>
      <c r="AF593">
        <v>0</v>
      </c>
      <c r="AG593">
        <v>0</v>
      </c>
      <c r="AH593">
        <v>0</v>
      </c>
      <c r="AI593">
        <v>0</v>
      </c>
      <c r="AJ593">
        <v>0</v>
      </c>
      <c r="AK593">
        <v>0</v>
      </c>
      <c r="AL593">
        <v>0</v>
      </c>
      <c r="AM593">
        <v>1</v>
      </c>
      <c r="AN593">
        <v>0</v>
      </c>
      <c r="AO593">
        <v>20.344755172729489</v>
      </c>
      <c r="AP593">
        <v>0</v>
      </c>
      <c r="AQ593">
        <v>0</v>
      </c>
      <c r="AR593">
        <v>0</v>
      </c>
      <c r="AS593">
        <v>0</v>
      </c>
      <c r="AT593">
        <v>0</v>
      </c>
      <c r="AU593">
        <v>0</v>
      </c>
      <c r="AV593">
        <v>0</v>
      </c>
      <c r="AW593">
        <v>0</v>
      </c>
      <c r="AX593">
        <v>0</v>
      </c>
      <c r="AY593">
        <v>0</v>
      </c>
      <c r="AZ593">
        <v>0</v>
      </c>
      <c r="BA593">
        <v>0</v>
      </c>
      <c r="BB593">
        <v>0</v>
      </c>
      <c r="BC593">
        <v>0</v>
      </c>
      <c r="BD593">
        <v>0</v>
      </c>
      <c r="BE593">
        <v>0</v>
      </c>
      <c r="BF593">
        <v>0</v>
      </c>
      <c r="BG593" t="s">
        <v>1196</v>
      </c>
      <c r="BH593" t="s">
        <v>5</v>
      </c>
      <c r="BI593" t="s">
        <v>3695</v>
      </c>
      <c r="BJ593" t="s">
        <v>1196</v>
      </c>
      <c r="BK593" t="s">
        <v>5</v>
      </c>
      <c r="BL593" t="s">
        <v>1196</v>
      </c>
      <c r="BM593">
        <v>0</v>
      </c>
      <c r="BN593">
        <v>0</v>
      </c>
      <c r="BO593" t="s">
        <v>5</v>
      </c>
      <c r="BP593" t="s">
        <v>1196</v>
      </c>
      <c r="BQ593" t="s">
        <v>1196</v>
      </c>
      <c r="BR593" t="s">
        <v>1196</v>
      </c>
      <c r="BS593" t="s">
        <v>1196</v>
      </c>
      <c r="BT593" t="s">
        <v>5</v>
      </c>
      <c r="BU593" t="s">
        <v>1196</v>
      </c>
      <c r="BV593" t="s">
        <v>1196</v>
      </c>
      <c r="BW593" t="s">
        <v>1196</v>
      </c>
      <c r="BX593" t="s">
        <v>1196</v>
      </c>
      <c r="BY593" t="s">
        <v>6</v>
      </c>
      <c r="BZ593" t="s">
        <v>3696</v>
      </c>
      <c r="CA593"/>
    </row>
    <row r="594" spans="1:79" ht="15" x14ac:dyDescent="0.25">
      <c r="A594">
        <v>532</v>
      </c>
      <c r="B594" t="s">
        <v>3960</v>
      </c>
      <c r="C594" t="s">
        <v>3961</v>
      </c>
      <c r="D594" t="s">
        <v>3727</v>
      </c>
      <c r="E594">
        <v>7</v>
      </c>
      <c r="F594" t="s">
        <v>3687</v>
      </c>
      <c r="G594" t="s">
        <v>3913</v>
      </c>
      <c r="H594" t="s">
        <v>3962</v>
      </c>
      <c r="I594" t="s">
        <v>3963</v>
      </c>
      <c r="J594" t="s">
        <v>3964</v>
      </c>
      <c r="K594" t="s">
        <v>3965</v>
      </c>
      <c r="L594" t="s">
        <v>3723</v>
      </c>
      <c r="M594">
        <v>1.4338757991790769</v>
      </c>
      <c r="N594" t="s">
        <v>6</v>
      </c>
      <c r="O594" t="s">
        <v>5</v>
      </c>
      <c r="P594" t="s">
        <v>5</v>
      </c>
      <c r="Q594" t="s">
        <v>6</v>
      </c>
      <c r="R594" t="s">
        <v>5</v>
      </c>
      <c r="S594" t="s">
        <v>3966</v>
      </c>
      <c r="T594" t="s">
        <v>3966</v>
      </c>
      <c r="U594" t="s">
        <v>5</v>
      </c>
      <c r="V594" t="s">
        <v>50</v>
      </c>
      <c r="W594">
        <v>50000</v>
      </c>
      <c r="X594">
        <v>0</v>
      </c>
      <c r="Y594" t="s">
        <v>5</v>
      </c>
      <c r="Z594" t="s">
        <v>1196</v>
      </c>
      <c r="AA594">
        <v>0</v>
      </c>
      <c r="AB594">
        <v>1.4301289804279801E-2</v>
      </c>
      <c r="AC594">
        <v>0.42403063178062439</v>
      </c>
      <c r="AD594">
        <v>0</v>
      </c>
      <c r="AE594">
        <v>0</v>
      </c>
      <c r="AF594">
        <v>123</v>
      </c>
      <c r="AG594">
        <v>0</v>
      </c>
      <c r="AH594">
        <v>0</v>
      </c>
      <c r="AI594">
        <v>0</v>
      </c>
      <c r="AJ594">
        <v>0</v>
      </c>
      <c r="AK594">
        <v>0</v>
      </c>
      <c r="AL594">
        <v>0</v>
      </c>
      <c r="AM594">
        <v>0</v>
      </c>
      <c r="AN594">
        <v>0</v>
      </c>
      <c r="AO594">
        <v>8.0437793731689453</v>
      </c>
      <c r="AP594">
        <v>0</v>
      </c>
      <c r="AQ594">
        <v>0</v>
      </c>
      <c r="AR594">
        <v>0</v>
      </c>
      <c r="AS594">
        <v>0</v>
      </c>
      <c r="AT594">
        <v>0</v>
      </c>
      <c r="AU594">
        <v>0</v>
      </c>
      <c r="AV594">
        <v>0</v>
      </c>
      <c r="AW594">
        <v>0</v>
      </c>
      <c r="AX594">
        <v>0</v>
      </c>
      <c r="AY594">
        <v>0</v>
      </c>
      <c r="AZ594">
        <v>0</v>
      </c>
      <c r="BA594">
        <v>0</v>
      </c>
      <c r="BB594">
        <v>0</v>
      </c>
      <c r="BC594">
        <v>0</v>
      </c>
      <c r="BD594">
        <v>0</v>
      </c>
      <c r="BE594">
        <v>0</v>
      </c>
      <c r="BF594">
        <v>0</v>
      </c>
      <c r="BG594" t="s">
        <v>1196</v>
      </c>
      <c r="BH594" t="s">
        <v>5</v>
      </c>
      <c r="BI594" t="s">
        <v>3695</v>
      </c>
      <c r="BJ594" t="s">
        <v>1196</v>
      </c>
      <c r="BK594" t="s">
        <v>5</v>
      </c>
      <c r="BL594" t="s">
        <v>1196</v>
      </c>
      <c r="BM594">
        <v>0</v>
      </c>
      <c r="BN594">
        <v>0</v>
      </c>
      <c r="BO594" t="s">
        <v>5</v>
      </c>
      <c r="BP594" t="s">
        <v>1196</v>
      </c>
      <c r="BQ594" t="s">
        <v>1196</v>
      </c>
      <c r="BR594" t="s">
        <v>1196</v>
      </c>
      <c r="BS594" t="s">
        <v>1196</v>
      </c>
      <c r="BT594" t="s">
        <v>5</v>
      </c>
      <c r="BU594" t="s">
        <v>1196</v>
      </c>
      <c r="BV594" t="s">
        <v>1196</v>
      </c>
      <c r="BW594" t="s">
        <v>1196</v>
      </c>
      <c r="BX594" t="s">
        <v>1196</v>
      </c>
      <c r="BY594" t="s">
        <v>6</v>
      </c>
      <c r="BZ594" t="s">
        <v>3696</v>
      </c>
      <c r="CA594"/>
    </row>
    <row r="595" spans="1:79" ht="15" x14ac:dyDescent="0.25">
      <c r="A595">
        <v>533</v>
      </c>
      <c r="B595" t="s">
        <v>3967</v>
      </c>
      <c r="C595" t="s">
        <v>3968</v>
      </c>
      <c r="D595" t="s">
        <v>3727</v>
      </c>
      <c r="E595">
        <v>7</v>
      </c>
      <c r="F595" t="s">
        <v>3687</v>
      </c>
      <c r="G595" t="s">
        <v>1431</v>
      </c>
      <c r="H595" t="s">
        <v>3955</v>
      </c>
      <c r="I595" t="s">
        <v>3969</v>
      </c>
      <c r="J595" t="s">
        <v>3970</v>
      </c>
      <c r="K595" t="s">
        <v>3971</v>
      </c>
      <c r="L595" t="s">
        <v>3723</v>
      </c>
      <c r="M595">
        <v>1.423107385635376</v>
      </c>
      <c r="N595" t="s">
        <v>6</v>
      </c>
      <c r="O595" t="s">
        <v>5</v>
      </c>
      <c r="P595" t="s">
        <v>5</v>
      </c>
      <c r="Q595" t="s">
        <v>5</v>
      </c>
      <c r="R595" t="s">
        <v>5</v>
      </c>
      <c r="S595" t="s">
        <v>3972</v>
      </c>
      <c r="T595" t="s">
        <v>3972</v>
      </c>
      <c r="U595" t="s">
        <v>5</v>
      </c>
      <c r="V595" t="s">
        <v>50</v>
      </c>
      <c r="W595">
        <v>50000</v>
      </c>
      <c r="X595">
        <v>0</v>
      </c>
      <c r="Y595" t="s">
        <v>5</v>
      </c>
      <c r="Z595" t="s">
        <v>1196</v>
      </c>
      <c r="AA595">
        <v>0</v>
      </c>
      <c r="AB595">
        <v>1.1519439220428469</v>
      </c>
      <c r="AC595">
        <v>0.15770171582698819</v>
      </c>
      <c r="AD595">
        <v>0</v>
      </c>
      <c r="AE595">
        <v>690</v>
      </c>
      <c r="AF595">
        <v>116</v>
      </c>
      <c r="AG595">
        <v>417</v>
      </c>
      <c r="AH595">
        <v>1018</v>
      </c>
      <c r="AI595">
        <v>1065</v>
      </c>
      <c r="AJ595">
        <v>1065</v>
      </c>
      <c r="AK595">
        <v>4</v>
      </c>
      <c r="AL595">
        <v>0</v>
      </c>
      <c r="AM595">
        <v>20</v>
      </c>
      <c r="AN595">
        <v>0</v>
      </c>
      <c r="AO595">
        <v>182.70198059082031</v>
      </c>
      <c r="AP595">
        <v>0</v>
      </c>
      <c r="AQ595">
        <v>0</v>
      </c>
      <c r="AR595">
        <v>0</v>
      </c>
      <c r="AS595">
        <v>0</v>
      </c>
      <c r="AT595">
        <v>0</v>
      </c>
      <c r="AU595">
        <v>0</v>
      </c>
      <c r="AV595">
        <v>0</v>
      </c>
      <c r="AW595">
        <v>0</v>
      </c>
      <c r="AX595">
        <v>0</v>
      </c>
      <c r="AY595">
        <v>0</v>
      </c>
      <c r="AZ595">
        <v>0</v>
      </c>
      <c r="BA595">
        <v>0</v>
      </c>
      <c r="BB595">
        <v>0</v>
      </c>
      <c r="BC595">
        <v>0</v>
      </c>
      <c r="BD595">
        <v>0</v>
      </c>
      <c r="BE595">
        <v>0</v>
      </c>
      <c r="BF595">
        <v>0</v>
      </c>
      <c r="BG595" t="s">
        <v>1196</v>
      </c>
      <c r="BH595" t="s">
        <v>5</v>
      </c>
      <c r="BI595" t="s">
        <v>3695</v>
      </c>
      <c r="BJ595" t="s">
        <v>1196</v>
      </c>
      <c r="BK595" t="s">
        <v>5</v>
      </c>
      <c r="BL595" t="s">
        <v>1196</v>
      </c>
      <c r="BM595">
        <v>0</v>
      </c>
      <c r="BN595">
        <v>0</v>
      </c>
      <c r="BO595" t="s">
        <v>5</v>
      </c>
      <c r="BP595" t="s">
        <v>1196</v>
      </c>
      <c r="BQ595" t="s">
        <v>1196</v>
      </c>
      <c r="BR595" t="s">
        <v>1196</v>
      </c>
      <c r="BS595" t="s">
        <v>1196</v>
      </c>
      <c r="BT595" t="s">
        <v>5</v>
      </c>
      <c r="BU595" t="s">
        <v>1196</v>
      </c>
      <c r="BV595" t="s">
        <v>1196</v>
      </c>
      <c r="BW595" t="s">
        <v>1196</v>
      </c>
      <c r="BX595" t="s">
        <v>1196</v>
      </c>
      <c r="BY595" t="s">
        <v>6</v>
      </c>
      <c r="BZ595" t="s">
        <v>3696</v>
      </c>
      <c r="CA595"/>
    </row>
    <row r="596" spans="1:79" ht="15" x14ac:dyDescent="0.25">
      <c r="A596">
        <v>534</v>
      </c>
      <c r="B596" t="s">
        <v>3973</v>
      </c>
      <c r="C596" t="s">
        <v>3974</v>
      </c>
      <c r="D596" t="s">
        <v>3727</v>
      </c>
      <c r="E596">
        <v>7</v>
      </c>
      <c r="F596" t="s">
        <v>3687</v>
      </c>
      <c r="G596" t="s">
        <v>3869</v>
      </c>
      <c r="H596" t="s">
        <v>3962</v>
      </c>
      <c r="I596" t="s">
        <v>3975</v>
      </c>
      <c r="J596" t="s">
        <v>3976</v>
      </c>
      <c r="K596" t="s">
        <v>3977</v>
      </c>
      <c r="L596" t="s">
        <v>3723</v>
      </c>
      <c r="M596">
        <v>1.3457561731338501</v>
      </c>
      <c r="N596" t="s">
        <v>5</v>
      </c>
      <c r="O596" t="s">
        <v>5</v>
      </c>
      <c r="P596" t="s">
        <v>5</v>
      </c>
      <c r="Q596" t="s">
        <v>6</v>
      </c>
      <c r="R596" t="s">
        <v>5</v>
      </c>
      <c r="S596" t="s">
        <v>3978</v>
      </c>
      <c r="T596" t="s">
        <v>3978</v>
      </c>
      <c r="U596" t="s">
        <v>5</v>
      </c>
      <c r="V596" t="s">
        <v>50</v>
      </c>
      <c r="W596">
        <v>50000</v>
      </c>
      <c r="X596">
        <v>0</v>
      </c>
      <c r="Y596" t="s">
        <v>5</v>
      </c>
      <c r="Z596" t="s">
        <v>1196</v>
      </c>
      <c r="AA596">
        <v>0</v>
      </c>
      <c r="AB596">
        <v>6.5866008400917053E-2</v>
      </c>
      <c r="AC596">
        <v>0.1019241511821747</v>
      </c>
      <c r="AD596">
        <v>0</v>
      </c>
      <c r="AE596">
        <v>15</v>
      </c>
      <c r="AF596">
        <v>66</v>
      </c>
      <c r="AG596">
        <v>7</v>
      </c>
      <c r="AH596">
        <v>93</v>
      </c>
      <c r="AI596">
        <v>35</v>
      </c>
      <c r="AJ596">
        <v>93</v>
      </c>
      <c r="AK596">
        <v>0</v>
      </c>
      <c r="AL596">
        <v>0</v>
      </c>
      <c r="AM596">
        <v>4</v>
      </c>
      <c r="AN596">
        <v>0</v>
      </c>
      <c r="AO596">
        <v>0.21783718466758731</v>
      </c>
      <c r="AP596">
        <v>0</v>
      </c>
      <c r="AQ596">
        <v>0</v>
      </c>
      <c r="AR596">
        <v>0</v>
      </c>
      <c r="AS596">
        <v>0</v>
      </c>
      <c r="AT596">
        <v>0</v>
      </c>
      <c r="AU596">
        <v>0</v>
      </c>
      <c r="AV596">
        <v>0</v>
      </c>
      <c r="AW596">
        <v>0</v>
      </c>
      <c r="AX596">
        <v>0</v>
      </c>
      <c r="AY596">
        <v>0</v>
      </c>
      <c r="AZ596">
        <v>0</v>
      </c>
      <c r="BA596">
        <v>0</v>
      </c>
      <c r="BB596">
        <v>0</v>
      </c>
      <c r="BC596">
        <v>0</v>
      </c>
      <c r="BD596">
        <v>0</v>
      </c>
      <c r="BE596">
        <v>0</v>
      </c>
      <c r="BF596">
        <v>0</v>
      </c>
      <c r="BG596" t="s">
        <v>1196</v>
      </c>
      <c r="BH596" t="s">
        <v>5</v>
      </c>
      <c r="BI596" t="s">
        <v>3695</v>
      </c>
      <c r="BJ596" t="s">
        <v>1196</v>
      </c>
      <c r="BK596" t="s">
        <v>5</v>
      </c>
      <c r="BL596" t="s">
        <v>1196</v>
      </c>
      <c r="BM596">
        <v>0</v>
      </c>
      <c r="BN596">
        <v>0</v>
      </c>
      <c r="BO596" t="s">
        <v>5</v>
      </c>
      <c r="BP596" t="s">
        <v>1196</v>
      </c>
      <c r="BQ596" t="s">
        <v>1196</v>
      </c>
      <c r="BR596" t="s">
        <v>1196</v>
      </c>
      <c r="BS596" t="s">
        <v>1196</v>
      </c>
      <c r="BT596" t="s">
        <v>5</v>
      </c>
      <c r="BU596" t="s">
        <v>1196</v>
      </c>
      <c r="BV596" t="s">
        <v>1196</v>
      </c>
      <c r="BW596" t="s">
        <v>1196</v>
      </c>
      <c r="BX596" t="s">
        <v>1196</v>
      </c>
      <c r="BY596" t="s">
        <v>6</v>
      </c>
      <c r="BZ596" t="s">
        <v>3696</v>
      </c>
      <c r="CA596"/>
    </row>
    <row r="597" spans="1:79" ht="15" x14ac:dyDescent="0.25">
      <c r="A597">
        <v>535</v>
      </c>
      <c r="B597" t="s">
        <v>3979</v>
      </c>
      <c r="C597" t="s">
        <v>3980</v>
      </c>
      <c r="D597" t="s">
        <v>3727</v>
      </c>
      <c r="E597">
        <v>7</v>
      </c>
      <c r="F597" t="s">
        <v>3687</v>
      </c>
      <c r="G597" t="s">
        <v>3981</v>
      </c>
      <c r="H597" t="s">
        <v>3914</v>
      </c>
      <c r="I597" t="s">
        <v>3982</v>
      </c>
      <c r="J597" t="s">
        <v>3983</v>
      </c>
      <c r="K597" t="s">
        <v>3984</v>
      </c>
      <c r="L597" t="s">
        <v>3723</v>
      </c>
      <c r="M597">
        <v>1.1769090890884399</v>
      </c>
      <c r="N597" t="s">
        <v>5</v>
      </c>
      <c r="O597" t="s">
        <v>5</v>
      </c>
      <c r="P597" t="s">
        <v>5</v>
      </c>
      <c r="Q597" t="s">
        <v>6</v>
      </c>
      <c r="R597" t="s">
        <v>5</v>
      </c>
      <c r="S597" t="s">
        <v>3985</v>
      </c>
      <c r="T597" t="s">
        <v>3985</v>
      </c>
      <c r="U597" t="s">
        <v>5</v>
      </c>
      <c r="V597" t="s">
        <v>50</v>
      </c>
      <c r="W597">
        <v>50000</v>
      </c>
      <c r="X597">
        <v>0</v>
      </c>
      <c r="Y597" t="s">
        <v>5</v>
      </c>
      <c r="Z597" t="s">
        <v>1196</v>
      </c>
      <c r="AA597">
        <v>0</v>
      </c>
      <c r="AB597">
        <v>2.6467150077223781E-2</v>
      </c>
      <c r="AC597">
        <v>3.5581119358539581E-2</v>
      </c>
      <c r="AD597">
        <v>0</v>
      </c>
      <c r="AE597">
        <v>3</v>
      </c>
      <c r="AF597">
        <v>11</v>
      </c>
      <c r="AG597">
        <v>0</v>
      </c>
      <c r="AH597">
        <v>1</v>
      </c>
      <c r="AI597">
        <v>0</v>
      </c>
      <c r="AJ597">
        <v>1</v>
      </c>
      <c r="AK597">
        <v>0</v>
      </c>
      <c r="AL597">
        <v>0</v>
      </c>
      <c r="AM597">
        <v>0</v>
      </c>
      <c r="AN597">
        <v>0</v>
      </c>
      <c r="AO597">
        <v>0</v>
      </c>
      <c r="AP597">
        <v>0</v>
      </c>
      <c r="AQ597">
        <v>0</v>
      </c>
      <c r="AR597">
        <v>0</v>
      </c>
      <c r="AS597">
        <v>0</v>
      </c>
      <c r="AT597">
        <v>0</v>
      </c>
      <c r="AU597">
        <v>0</v>
      </c>
      <c r="AV597">
        <v>0</v>
      </c>
      <c r="AW597">
        <v>0</v>
      </c>
      <c r="AX597">
        <v>0</v>
      </c>
      <c r="AY597">
        <v>0</v>
      </c>
      <c r="AZ597">
        <v>0</v>
      </c>
      <c r="BA597">
        <v>0</v>
      </c>
      <c r="BB597">
        <v>0</v>
      </c>
      <c r="BC597">
        <v>0</v>
      </c>
      <c r="BD597">
        <v>0</v>
      </c>
      <c r="BE597">
        <v>0</v>
      </c>
      <c r="BF597">
        <v>0</v>
      </c>
      <c r="BG597" t="s">
        <v>1196</v>
      </c>
      <c r="BH597" t="s">
        <v>5</v>
      </c>
      <c r="BI597" t="s">
        <v>3695</v>
      </c>
      <c r="BJ597" t="s">
        <v>1196</v>
      </c>
      <c r="BK597" t="s">
        <v>5</v>
      </c>
      <c r="BL597" t="s">
        <v>1196</v>
      </c>
      <c r="BM597">
        <v>0</v>
      </c>
      <c r="BN597">
        <v>0</v>
      </c>
      <c r="BO597" t="s">
        <v>5</v>
      </c>
      <c r="BP597" t="s">
        <v>1196</v>
      </c>
      <c r="BQ597" t="s">
        <v>1196</v>
      </c>
      <c r="BR597" t="s">
        <v>1196</v>
      </c>
      <c r="BS597" t="s">
        <v>1196</v>
      </c>
      <c r="BT597" t="s">
        <v>5</v>
      </c>
      <c r="BU597" t="s">
        <v>1196</v>
      </c>
      <c r="BV597" t="s">
        <v>1196</v>
      </c>
      <c r="BW597" t="s">
        <v>1196</v>
      </c>
      <c r="BX597" t="s">
        <v>1196</v>
      </c>
      <c r="BY597" t="s">
        <v>6</v>
      </c>
      <c r="BZ597" t="s">
        <v>3696</v>
      </c>
      <c r="CA597"/>
    </row>
    <row r="598" spans="1:79" ht="15" x14ac:dyDescent="0.25">
      <c r="A598">
        <v>536</v>
      </c>
      <c r="B598" t="s">
        <v>3986</v>
      </c>
      <c r="C598" t="s">
        <v>3987</v>
      </c>
      <c r="D598" t="s">
        <v>3727</v>
      </c>
      <c r="E598">
        <v>7</v>
      </c>
      <c r="F598" t="s">
        <v>3687</v>
      </c>
      <c r="G598" t="s">
        <v>1431</v>
      </c>
      <c r="H598" t="s">
        <v>3955</v>
      </c>
      <c r="I598" t="s">
        <v>3969</v>
      </c>
      <c r="J598" t="s">
        <v>3988</v>
      </c>
      <c r="K598" t="s">
        <v>3989</v>
      </c>
      <c r="L598" t="s">
        <v>3723</v>
      </c>
      <c r="M598">
        <v>1.048342227935791</v>
      </c>
      <c r="N598" t="s">
        <v>6</v>
      </c>
      <c r="O598" t="s">
        <v>5</v>
      </c>
      <c r="P598" t="s">
        <v>5</v>
      </c>
      <c r="Q598" t="s">
        <v>5</v>
      </c>
      <c r="R598" t="s">
        <v>5</v>
      </c>
      <c r="S598" t="s">
        <v>3990</v>
      </c>
      <c r="T598" t="s">
        <v>3990</v>
      </c>
      <c r="U598" t="s">
        <v>5</v>
      </c>
      <c r="V598" t="s">
        <v>50</v>
      </c>
      <c r="W598">
        <v>50000</v>
      </c>
      <c r="X598">
        <v>0</v>
      </c>
      <c r="Y598" t="s">
        <v>5</v>
      </c>
      <c r="Z598" t="s">
        <v>1196</v>
      </c>
      <c r="AA598">
        <v>0</v>
      </c>
      <c r="AB598">
        <v>0.22800971567630771</v>
      </c>
      <c r="AC598">
        <v>2.03389897942543E-2</v>
      </c>
      <c r="AD598">
        <v>0</v>
      </c>
      <c r="AE598">
        <v>16</v>
      </c>
      <c r="AF598">
        <v>4</v>
      </c>
      <c r="AG598">
        <v>9</v>
      </c>
      <c r="AH598">
        <v>4</v>
      </c>
      <c r="AI598">
        <v>10</v>
      </c>
      <c r="AJ598">
        <v>10</v>
      </c>
      <c r="AK598">
        <v>0</v>
      </c>
      <c r="AL598">
        <v>0</v>
      </c>
      <c r="AM598">
        <v>1</v>
      </c>
      <c r="AN598">
        <v>0</v>
      </c>
      <c r="AO598">
        <v>23.128959655761719</v>
      </c>
      <c r="AP598">
        <v>0</v>
      </c>
      <c r="AQ598">
        <v>0</v>
      </c>
      <c r="AR598">
        <v>0</v>
      </c>
      <c r="AS598">
        <v>0</v>
      </c>
      <c r="AT598">
        <v>0</v>
      </c>
      <c r="AU598">
        <v>0</v>
      </c>
      <c r="AV598">
        <v>0</v>
      </c>
      <c r="AW598">
        <v>0</v>
      </c>
      <c r="AX598">
        <v>0</v>
      </c>
      <c r="AY598">
        <v>0</v>
      </c>
      <c r="AZ598">
        <v>0</v>
      </c>
      <c r="BA598">
        <v>0</v>
      </c>
      <c r="BB598">
        <v>0</v>
      </c>
      <c r="BC598">
        <v>0</v>
      </c>
      <c r="BD598">
        <v>0</v>
      </c>
      <c r="BE598">
        <v>0</v>
      </c>
      <c r="BF598">
        <v>0</v>
      </c>
      <c r="BG598" t="s">
        <v>1196</v>
      </c>
      <c r="BH598" t="s">
        <v>5</v>
      </c>
      <c r="BI598" t="s">
        <v>3695</v>
      </c>
      <c r="BJ598" t="s">
        <v>1196</v>
      </c>
      <c r="BK598" t="s">
        <v>5</v>
      </c>
      <c r="BL598" t="s">
        <v>1196</v>
      </c>
      <c r="BM598">
        <v>0</v>
      </c>
      <c r="BN598">
        <v>0</v>
      </c>
      <c r="BO598" t="s">
        <v>5</v>
      </c>
      <c r="BP598" t="s">
        <v>1196</v>
      </c>
      <c r="BQ598" t="s">
        <v>1196</v>
      </c>
      <c r="BR598" t="s">
        <v>1196</v>
      </c>
      <c r="BS598" t="s">
        <v>1196</v>
      </c>
      <c r="BT598" t="s">
        <v>5</v>
      </c>
      <c r="BU598" t="s">
        <v>1196</v>
      </c>
      <c r="BV598" t="s">
        <v>1196</v>
      </c>
      <c r="BW598" t="s">
        <v>1196</v>
      </c>
      <c r="BX598" t="s">
        <v>1196</v>
      </c>
      <c r="BY598" t="s">
        <v>6</v>
      </c>
      <c r="BZ598" t="s">
        <v>3696</v>
      </c>
      <c r="CA598"/>
    </row>
    <row r="599" spans="1:79" ht="15" x14ac:dyDescent="0.25">
      <c r="A599">
        <v>537</v>
      </c>
      <c r="B599" t="s">
        <v>3991</v>
      </c>
      <c r="C599" t="s">
        <v>3992</v>
      </c>
      <c r="D599" t="s">
        <v>3727</v>
      </c>
      <c r="E599">
        <v>7</v>
      </c>
      <c r="F599" t="s">
        <v>3687</v>
      </c>
      <c r="G599" t="s">
        <v>3742</v>
      </c>
      <c r="H599" t="s">
        <v>3993</v>
      </c>
      <c r="I599" t="s">
        <v>3994</v>
      </c>
      <c r="J599" t="s">
        <v>3995</v>
      </c>
      <c r="K599" t="s">
        <v>3996</v>
      </c>
      <c r="L599" t="s">
        <v>3723</v>
      </c>
      <c r="M599">
        <v>1.008910179138184</v>
      </c>
      <c r="N599" t="s">
        <v>6</v>
      </c>
      <c r="O599" t="s">
        <v>5</v>
      </c>
      <c r="P599" t="s">
        <v>5</v>
      </c>
      <c r="Q599" t="s">
        <v>5</v>
      </c>
      <c r="R599" t="s">
        <v>5</v>
      </c>
      <c r="S599" t="s">
        <v>3997</v>
      </c>
      <c r="T599" t="s">
        <v>3997</v>
      </c>
      <c r="U599" t="s">
        <v>5</v>
      </c>
      <c r="V599" t="s">
        <v>50</v>
      </c>
      <c r="W599">
        <v>50000</v>
      </c>
      <c r="X599">
        <v>0</v>
      </c>
      <c r="Y599" t="s">
        <v>5</v>
      </c>
      <c r="Z599" t="s">
        <v>1196</v>
      </c>
      <c r="AA599">
        <v>0</v>
      </c>
      <c r="AB599">
        <v>0.1224899590015411</v>
      </c>
      <c r="AC599">
        <v>1.820749044418335E-2</v>
      </c>
      <c r="AD599">
        <v>0</v>
      </c>
      <c r="AE599">
        <v>4</v>
      </c>
      <c r="AF599">
        <v>4</v>
      </c>
      <c r="AG599">
        <v>1</v>
      </c>
      <c r="AH599">
        <v>2</v>
      </c>
      <c r="AI599">
        <v>7</v>
      </c>
      <c r="AJ599">
        <v>7</v>
      </c>
      <c r="AK599">
        <v>0</v>
      </c>
      <c r="AL599">
        <v>0</v>
      </c>
      <c r="AM599">
        <v>1</v>
      </c>
      <c r="AN599">
        <v>0</v>
      </c>
      <c r="AO599">
        <v>0</v>
      </c>
      <c r="AP599">
        <v>0</v>
      </c>
      <c r="AQ599">
        <v>0</v>
      </c>
      <c r="AR599">
        <v>0</v>
      </c>
      <c r="AS599">
        <v>0</v>
      </c>
      <c r="AT599">
        <v>0</v>
      </c>
      <c r="AU599">
        <v>0</v>
      </c>
      <c r="AV599">
        <v>0</v>
      </c>
      <c r="AW599">
        <v>0</v>
      </c>
      <c r="AX599">
        <v>0</v>
      </c>
      <c r="AY599">
        <v>0</v>
      </c>
      <c r="AZ599">
        <v>0</v>
      </c>
      <c r="BA599">
        <v>0</v>
      </c>
      <c r="BB599">
        <v>0</v>
      </c>
      <c r="BC599">
        <v>0</v>
      </c>
      <c r="BD599">
        <v>0</v>
      </c>
      <c r="BE599">
        <v>0</v>
      </c>
      <c r="BF599">
        <v>0</v>
      </c>
      <c r="BG599" t="s">
        <v>1196</v>
      </c>
      <c r="BH599" t="s">
        <v>5</v>
      </c>
      <c r="BI599" t="s">
        <v>3695</v>
      </c>
      <c r="BJ599" t="s">
        <v>1196</v>
      </c>
      <c r="BK599" t="s">
        <v>5</v>
      </c>
      <c r="BL599" t="s">
        <v>1196</v>
      </c>
      <c r="BM599">
        <v>0</v>
      </c>
      <c r="BN599">
        <v>0</v>
      </c>
      <c r="BO599" t="s">
        <v>5</v>
      </c>
      <c r="BP599" t="s">
        <v>1196</v>
      </c>
      <c r="BQ599" t="s">
        <v>1196</v>
      </c>
      <c r="BR599" t="s">
        <v>1196</v>
      </c>
      <c r="BS599" t="s">
        <v>1196</v>
      </c>
      <c r="BT599" t="s">
        <v>5</v>
      </c>
      <c r="BU599" t="s">
        <v>1196</v>
      </c>
      <c r="BV599" t="s">
        <v>1196</v>
      </c>
      <c r="BW599" t="s">
        <v>1196</v>
      </c>
      <c r="BX599" t="s">
        <v>1196</v>
      </c>
      <c r="BY599" t="s">
        <v>6</v>
      </c>
      <c r="BZ599" t="s">
        <v>3696</v>
      </c>
      <c r="CA599"/>
    </row>
    <row r="600" spans="1:79" ht="15" x14ac:dyDescent="0.25">
      <c r="A600">
        <v>538</v>
      </c>
      <c r="B600" t="s">
        <v>3998</v>
      </c>
      <c r="C600" t="s">
        <v>3999</v>
      </c>
      <c r="D600" t="s">
        <v>3727</v>
      </c>
      <c r="E600">
        <v>7</v>
      </c>
      <c r="F600" t="s">
        <v>3687</v>
      </c>
      <c r="G600" t="s">
        <v>4000</v>
      </c>
      <c r="H600" t="s">
        <v>3942</v>
      </c>
      <c r="I600" t="s">
        <v>4001</v>
      </c>
      <c r="J600" t="s">
        <v>4002</v>
      </c>
      <c r="K600" t="s">
        <v>4003</v>
      </c>
      <c r="L600" t="s">
        <v>3723</v>
      </c>
      <c r="M600">
        <v>0.95513582229614258</v>
      </c>
      <c r="N600" t="s">
        <v>6</v>
      </c>
      <c r="O600" t="s">
        <v>5</v>
      </c>
      <c r="P600" t="s">
        <v>5</v>
      </c>
      <c r="Q600" t="s">
        <v>5</v>
      </c>
      <c r="R600" t="s">
        <v>5</v>
      </c>
      <c r="S600" t="s">
        <v>4004</v>
      </c>
      <c r="T600" t="s">
        <v>4004</v>
      </c>
      <c r="U600" t="s">
        <v>5</v>
      </c>
      <c r="V600" t="s">
        <v>50</v>
      </c>
      <c r="W600">
        <v>50000</v>
      </c>
      <c r="X600">
        <v>0</v>
      </c>
      <c r="Y600" t="s">
        <v>5</v>
      </c>
      <c r="Z600" t="s">
        <v>1196</v>
      </c>
      <c r="AA600">
        <v>0</v>
      </c>
      <c r="AB600">
        <v>0.16703292727470401</v>
      </c>
      <c r="AC600">
        <v>2.4318519979715351E-2</v>
      </c>
      <c r="AD600">
        <v>0</v>
      </c>
      <c r="AE600">
        <v>42</v>
      </c>
      <c r="AF600">
        <v>21</v>
      </c>
      <c r="AG600">
        <v>0</v>
      </c>
      <c r="AH600">
        <v>15</v>
      </c>
      <c r="AI600">
        <v>19</v>
      </c>
      <c r="AJ600">
        <v>19</v>
      </c>
      <c r="AK600">
        <v>1</v>
      </c>
      <c r="AL600">
        <v>0</v>
      </c>
      <c r="AM600">
        <v>2</v>
      </c>
      <c r="AN600">
        <v>0</v>
      </c>
      <c r="AO600">
        <v>0</v>
      </c>
      <c r="AP600">
        <v>0</v>
      </c>
      <c r="AQ600">
        <v>0</v>
      </c>
      <c r="AR600">
        <v>0</v>
      </c>
      <c r="AS600">
        <v>0</v>
      </c>
      <c r="AT600">
        <v>0</v>
      </c>
      <c r="AU600">
        <v>0</v>
      </c>
      <c r="AV600">
        <v>0</v>
      </c>
      <c r="AW600">
        <v>0</v>
      </c>
      <c r="AX600">
        <v>0</v>
      </c>
      <c r="AY600">
        <v>0</v>
      </c>
      <c r="AZ600">
        <v>0</v>
      </c>
      <c r="BA600">
        <v>0</v>
      </c>
      <c r="BB600">
        <v>0</v>
      </c>
      <c r="BC600">
        <v>0</v>
      </c>
      <c r="BD600">
        <v>0</v>
      </c>
      <c r="BE600">
        <v>0</v>
      </c>
      <c r="BF600">
        <v>0</v>
      </c>
      <c r="BG600" t="s">
        <v>1196</v>
      </c>
      <c r="BH600" t="s">
        <v>5</v>
      </c>
      <c r="BI600" t="s">
        <v>3695</v>
      </c>
      <c r="BJ600" t="s">
        <v>1196</v>
      </c>
      <c r="BK600" t="s">
        <v>5</v>
      </c>
      <c r="BL600" t="s">
        <v>1196</v>
      </c>
      <c r="BM600">
        <v>0</v>
      </c>
      <c r="BN600">
        <v>0</v>
      </c>
      <c r="BO600" t="s">
        <v>5</v>
      </c>
      <c r="BP600" t="s">
        <v>1196</v>
      </c>
      <c r="BQ600" t="s">
        <v>1196</v>
      </c>
      <c r="BR600" t="s">
        <v>1196</v>
      </c>
      <c r="BS600" t="s">
        <v>1196</v>
      </c>
      <c r="BT600" t="s">
        <v>5</v>
      </c>
      <c r="BU600" t="s">
        <v>1196</v>
      </c>
      <c r="BV600" t="s">
        <v>1196</v>
      </c>
      <c r="BW600" t="s">
        <v>1196</v>
      </c>
      <c r="BX600" t="s">
        <v>1196</v>
      </c>
      <c r="BY600" t="s">
        <v>6</v>
      </c>
      <c r="BZ600" t="s">
        <v>3696</v>
      </c>
      <c r="CA600"/>
    </row>
    <row r="601" spans="1:79" ht="15" x14ac:dyDescent="0.25">
      <c r="A601">
        <v>539</v>
      </c>
      <c r="B601" t="s">
        <v>4005</v>
      </c>
      <c r="C601" t="s">
        <v>4006</v>
      </c>
      <c r="D601" t="s">
        <v>3727</v>
      </c>
      <c r="E601">
        <v>7</v>
      </c>
      <c r="F601" t="s">
        <v>3687</v>
      </c>
      <c r="G601" t="s">
        <v>4007</v>
      </c>
      <c r="H601" t="s">
        <v>4008</v>
      </c>
      <c r="I601" t="s">
        <v>4009</v>
      </c>
      <c r="J601" t="s">
        <v>4010</v>
      </c>
      <c r="K601" t="s">
        <v>4011</v>
      </c>
      <c r="L601" t="s">
        <v>3723</v>
      </c>
      <c r="M601">
        <v>0.91276490688323975</v>
      </c>
      <c r="N601" t="s">
        <v>5</v>
      </c>
      <c r="O601" t="s">
        <v>5</v>
      </c>
      <c r="P601" t="s">
        <v>5</v>
      </c>
      <c r="Q601" t="s">
        <v>6</v>
      </c>
      <c r="R601" t="s">
        <v>5</v>
      </c>
      <c r="S601" t="s">
        <v>4012</v>
      </c>
      <c r="T601" t="s">
        <v>4012</v>
      </c>
      <c r="U601" t="s">
        <v>5</v>
      </c>
      <c r="V601" t="s">
        <v>50</v>
      </c>
      <c r="W601">
        <v>50000</v>
      </c>
      <c r="X601">
        <v>0</v>
      </c>
      <c r="Y601" t="s">
        <v>5</v>
      </c>
      <c r="Z601" t="s">
        <v>1196</v>
      </c>
      <c r="AA601">
        <v>0</v>
      </c>
      <c r="AB601">
        <v>9.6082322299480438E-2</v>
      </c>
      <c r="AC601">
        <v>7.5922757387161255E-2</v>
      </c>
      <c r="AD601">
        <v>0</v>
      </c>
      <c r="AE601">
        <v>13</v>
      </c>
      <c r="AF601">
        <v>57</v>
      </c>
      <c r="AG601">
        <v>10</v>
      </c>
      <c r="AH601">
        <v>2</v>
      </c>
      <c r="AI601">
        <v>6</v>
      </c>
      <c r="AJ601">
        <v>6</v>
      </c>
      <c r="AK601">
        <v>0</v>
      </c>
      <c r="AL601">
        <v>0</v>
      </c>
      <c r="AM601">
        <v>3</v>
      </c>
      <c r="AN601">
        <v>0</v>
      </c>
      <c r="AO601">
        <v>13.94162559509277</v>
      </c>
      <c r="AP601">
        <v>0</v>
      </c>
      <c r="AQ601">
        <v>0</v>
      </c>
      <c r="AR601">
        <v>0</v>
      </c>
      <c r="AS601">
        <v>0</v>
      </c>
      <c r="AT601">
        <v>0</v>
      </c>
      <c r="AU601">
        <v>0</v>
      </c>
      <c r="AV601">
        <v>0</v>
      </c>
      <c r="AW601">
        <v>0</v>
      </c>
      <c r="AX601">
        <v>0</v>
      </c>
      <c r="AY601">
        <v>0</v>
      </c>
      <c r="AZ601">
        <v>0</v>
      </c>
      <c r="BA601">
        <v>0</v>
      </c>
      <c r="BB601">
        <v>0</v>
      </c>
      <c r="BC601">
        <v>0</v>
      </c>
      <c r="BD601">
        <v>0</v>
      </c>
      <c r="BE601">
        <v>0</v>
      </c>
      <c r="BF601">
        <v>0</v>
      </c>
      <c r="BG601" t="s">
        <v>1196</v>
      </c>
      <c r="BH601" t="s">
        <v>5</v>
      </c>
      <c r="BI601" t="s">
        <v>3695</v>
      </c>
      <c r="BJ601" t="s">
        <v>1196</v>
      </c>
      <c r="BK601" t="s">
        <v>5</v>
      </c>
      <c r="BL601" t="s">
        <v>1196</v>
      </c>
      <c r="BM601">
        <v>0</v>
      </c>
      <c r="BN601">
        <v>0</v>
      </c>
      <c r="BO601" t="s">
        <v>5</v>
      </c>
      <c r="BP601" t="s">
        <v>1196</v>
      </c>
      <c r="BQ601" t="s">
        <v>1196</v>
      </c>
      <c r="BR601" t="s">
        <v>1196</v>
      </c>
      <c r="BS601" t="s">
        <v>1196</v>
      </c>
      <c r="BT601" t="s">
        <v>5</v>
      </c>
      <c r="BU601" t="s">
        <v>1196</v>
      </c>
      <c r="BV601" t="s">
        <v>1196</v>
      </c>
      <c r="BW601" t="s">
        <v>1196</v>
      </c>
      <c r="BX601" t="s">
        <v>1196</v>
      </c>
      <c r="BY601" t="s">
        <v>6</v>
      </c>
      <c r="BZ601" t="s">
        <v>3696</v>
      </c>
      <c r="CA601"/>
    </row>
    <row r="602" spans="1:79" ht="15" x14ac:dyDescent="0.25">
      <c r="A602">
        <v>540</v>
      </c>
      <c r="B602" t="s">
        <v>4013</v>
      </c>
      <c r="C602" t="s">
        <v>4014</v>
      </c>
      <c r="D602" t="s">
        <v>3727</v>
      </c>
      <c r="E602">
        <v>7</v>
      </c>
      <c r="F602" t="s">
        <v>3687</v>
      </c>
      <c r="G602" t="s">
        <v>3913</v>
      </c>
      <c r="H602" t="s">
        <v>3962</v>
      </c>
      <c r="I602" t="s">
        <v>4015</v>
      </c>
      <c r="J602" t="s">
        <v>4016</v>
      </c>
      <c r="K602" t="s">
        <v>4017</v>
      </c>
      <c r="L602" t="s">
        <v>3723</v>
      </c>
      <c r="M602">
        <v>0.80719709396362305</v>
      </c>
      <c r="N602" t="s">
        <v>5</v>
      </c>
      <c r="O602" t="s">
        <v>5</v>
      </c>
      <c r="P602" t="s">
        <v>5</v>
      </c>
      <c r="Q602" t="s">
        <v>6</v>
      </c>
      <c r="R602" t="s">
        <v>5</v>
      </c>
      <c r="S602" t="s">
        <v>4018</v>
      </c>
      <c r="T602" t="s">
        <v>4018</v>
      </c>
      <c r="U602" t="s">
        <v>5</v>
      </c>
      <c r="V602" t="s">
        <v>50</v>
      </c>
      <c r="W602">
        <v>50000</v>
      </c>
      <c r="X602">
        <v>0</v>
      </c>
      <c r="Y602" t="s">
        <v>5</v>
      </c>
      <c r="Z602" t="s">
        <v>1196</v>
      </c>
      <c r="AA602">
        <v>0</v>
      </c>
      <c r="AB602">
        <v>0</v>
      </c>
      <c r="AC602">
        <v>0.30693259835243231</v>
      </c>
      <c r="AD602">
        <v>0</v>
      </c>
      <c r="AE602">
        <v>0</v>
      </c>
      <c r="AF602">
        <v>159</v>
      </c>
      <c r="AG602">
        <v>0</v>
      </c>
      <c r="AH602">
        <v>0</v>
      </c>
      <c r="AI602">
        <v>0</v>
      </c>
      <c r="AJ602">
        <v>0</v>
      </c>
      <c r="AK602">
        <v>0</v>
      </c>
      <c r="AL602">
        <v>0</v>
      </c>
      <c r="AM602">
        <v>0</v>
      </c>
      <c r="AN602">
        <v>0</v>
      </c>
      <c r="AO602">
        <v>0</v>
      </c>
      <c r="AP602">
        <v>0</v>
      </c>
      <c r="AQ602">
        <v>0</v>
      </c>
      <c r="AR602">
        <v>0</v>
      </c>
      <c r="AS602">
        <v>0</v>
      </c>
      <c r="AT602">
        <v>0</v>
      </c>
      <c r="AU602">
        <v>0</v>
      </c>
      <c r="AV602">
        <v>0</v>
      </c>
      <c r="AW602">
        <v>0</v>
      </c>
      <c r="AX602">
        <v>0</v>
      </c>
      <c r="AY602">
        <v>0</v>
      </c>
      <c r="AZ602">
        <v>0</v>
      </c>
      <c r="BA602">
        <v>0</v>
      </c>
      <c r="BB602">
        <v>0</v>
      </c>
      <c r="BC602">
        <v>0</v>
      </c>
      <c r="BD602">
        <v>0</v>
      </c>
      <c r="BE602">
        <v>0</v>
      </c>
      <c r="BF602">
        <v>0</v>
      </c>
      <c r="BG602" t="s">
        <v>1196</v>
      </c>
      <c r="BH602" t="s">
        <v>5</v>
      </c>
      <c r="BI602" t="s">
        <v>3695</v>
      </c>
      <c r="BJ602" t="s">
        <v>1196</v>
      </c>
      <c r="BK602" t="s">
        <v>5</v>
      </c>
      <c r="BL602" t="s">
        <v>1196</v>
      </c>
      <c r="BM602">
        <v>0</v>
      </c>
      <c r="BN602">
        <v>0</v>
      </c>
      <c r="BO602" t="s">
        <v>5</v>
      </c>
      <c r="BP602" t="s">
        <v>1196</v>
      </c>
      <c r="BQ602" t="s">
        <v>1196</v>
      </c>
      <c r="BR602" t="s">
        <v>1196</v>
      </c>
      <c r="BS602" t="s">
        <v>1196</v>
      </c>
      <c r="BT602" t="s">
        <v>5</v>
      </c>
      <c r="BU602" t="s">
        <v>1196</v>
      </c>
      <c r="BV602" t="s">
        <v>1196</v>
      </c>
      <c r="BW602" t="s">
        <v>1196</v>
      </c>
      <c r="BX602" t="s">
        <v>1196</v>
      </c>
      <c r="BY602" t="s">
        <v>6</v>
      </c>
      <c r="BZ602" t="s">
        <v>3696</v>
      </c>
      <c r="CA602"/>
    </row>
    <row r="603" spans="1:79" ht="15" x14ac:dyDescent="0.25">
      <c r="A603">
        <v>541</v>
      </c>
      <c r="B603" t="s">
        <v>4019</v>
      </c>
      <c r="C603" t="s">
        <v>4020</v>
      </c>
      <c r="D603" t="s">
        <v>3727</v>
      </c>
      <c r="E603">
        <v>7</v>
      </c>
      <c r="F603" t="s">
        <v>3687</v>
      </c>
      <c r="G603" t="s">
        <v>586</v>
      </c>
      <c r="H603" t="s">
        <v>4021</v>
      </c>
      <c r="I603" t="s">
        <v>4022</v>
      </c>
      <c r="J603" t="s">
        <v>4023</v>
      </c>
      <c r="K603" t="s">
        <v>4024</v>
      </c>
      <c r="L603" t="s">
        <v>3723</v>
      </c>
      <c r="M603">
        <v>0.79467350244522095</v>
      </c>
      <c r="N603" t="s">
        <v>5</v>
      </c>
      <c r="O603" t="s">
        <v>5</v>
      </c>
      <c r="P603" t="s">
        <v>5</v>
      </c>
      <c r="Q603" t="s">
        <v>6</v>
      </c>
      <c r="R603" t="s">
        <v>5</v>
      </c>
      <c r="S603" t="s">
        <v>4025</v>
      </c>
      <c r="T603" t="s">
        <v>4025</v>
      </c>
      <c r="U603" t="s">
        <v>5</v>
      </c>
      <c r="V603" t="s">
        <v>50</v>
      </c>
      <c r="W603">
        <v>50000</v>
      </c>
      <c r="X603">
        <v>0</v>
      </c>
      <c r="Y603" t="s">
        <v>5</v>
      </c>
      <c r="Z603" t="s">
        <v>1196</v>
      </c>
      <c r="AA603">
        <v>0</v>
      </c>
      <c r="AB603">
        <v>5.3661450743675232E-2</v>
      </c>
      <c r="AC603">
        <v>4.4706869870424271E-2</v>
      </c>
      <c r="AD603">
        <v>0</v>
      </c>
      <c r="AE603">
        <v>6</v>
      </c>
      <c r="AF603">
        <v>34</v>
      </c>
      <c r="AG603">
        <v>3</v>
      </c>
      <c r="AH603">
        <v>1</v>
      </c>
      <c r="AI603">
        <v>11</v>
      </c>
      <c r="AJ603">
        <v>11</v>
      </c>
      <c r="AK603">
        <v>0</v>
      </c>
      <c r="AL603">
        <v>0</v>
      </c>
      <c r="AM603">
        <v>1</v>
      </c>
      <c r="AN603">
        <v>0</v>
      </c>
      <c r="AO603">
        <v>9.2234220504760742</v>
      </c>
      <c r="AP603">
        <v>0</v>
      </c>
      <c r="AQ603">
        <v>0</v>
      </c>
      <c r="AR603">
        <v>0</v>
      </c>
      <c r="AS603">
        <v>0</v>
      </c>
      <c r="AT603">
        <v>0</v>
      </c>
      <c r="AU603">
        <v>0</v>
      </c>
      <c r="AV603">
        <v>0</v>
      </c>
      <c r="AW603">
        <v>0</v>
      </c>
      <c r="AX603">
        <v>0</v>
      </c>
      <c r="AY603">
        <v>0</v>
      </c>
      <c r="AZ603">
        <v>0</v>
      </c>
      <c r="BA603">
        <v>0</v>
      </c>
      <c r="BB603">
        <v>0</v>
      </c>
      <c r="BC603">
        <v>0</v>
      </c>
      <c r="BD603">
        <v>0</v>
      </c>
      <c r="BE603">
        <v>0</v>
      </c>
      <c r="BF603">
        <v>0</v>
      </c>
      <c r="BG603" t="s">
        <v>1196</v>
      </c>
      <c r="BH603" t="s">
        <v>5</v>
      </c>
      <c r="BI603" t="s">
        <v>3695</v>
      </c>
      <c r="BJ603" t="s">
        <v>1196</v>
      </c>
      <c r="BK603" t="s">
        <v>5</v>
      </c>
      <c r="BL603" t="s">
        <v>1196</v>
      </c>
      <c r="BM603">
        <v>0</v>
      </c>
      <c r="BN603">
        <v>0</v>
      </c>
      <c r="BO603" t="s">
        <v>5</v>
      </c>
      <c r="BP603" t="s">
        <v>1196</v>
      </c>
      <c r="BQ603" t="s">
        <v>1196</v>
      </c>
      <c r="BR603" t="s">
        <v>1196</v>
      </c>
      <c r="BS603" t="s">
        <v>1196</v>
      </c>
      <c r="BT603" t="s">
        <v>5</v>
      </c>
      <c r="BU603" t="s">
        <v>1196</v>
      </c>
      <c r="BV603" t="s">
        <v>1196</v>
      </c>
      <c r="BW603" t="s">
        <v>1196</v>
      </c>
      <c r="BX603" t="s">
        <v>1196</v>
      </c>
      <c r="BY603" t="s">
        <v>6</v>
      </c>
      <c r="BZ603" t="s">
        <v>3696</v>
      </c>
      <c r="CA603"/>
    </row>
    <row r="604" spans="1:79" ht="15" x14ac:dyDescent="0.25">
      <c r="A604">
        <v>542</v>
      </c>
      <c r="B604" t="s">
        <v>4026</v>
      </c>
      <c r="C604" t="s">
        <v>4027</v>
      </c>
      <c r="D604" t="s">
        <v>3727</v>
      </c>
      <c r="E604">
        <v>7</v>
      </c>
      <c r="F604" t="s">
        <v>3687</v>
      </c>
      <c r="G604" t="s">
        <v>3718</v>
      </c>
      <c r="H604" t="s">
        <v>3955</v>
      </c>
      <c r="I604" t="s">
        <v>3956</v>
      </c>
      <c r="J604" t="s">
        <v>4028</v>
      </c>
      <c r="K604" t="s">
        <v>4029</v>
      </c>
      <c r="L604" t="s">
        <v>3723</v>
      </c>
      <c r="M604">
        <v>0.48191657662391663</v>
      </c>
      <c r="N604" t="s">
        <v>6</v>
      </c>
      <c r="O604" t="s">
        <v>5</v>
      </c>
      <c r="P604" t="s">
        <v>5</v>
      </c>
      <c r="Q604" t="s">
        <v>5</v>
      </c>
      <c r="R604" t="s">
        <v>5</v>
      </c>
      <c r="S604" t="s">
        <v>4030</v>
      </c>
      <c r="T604" t="s">
        <v>4030</v>
      </c>
      <c r="U604" t="s">
        <v>5</v>
      </c>
      <c r="V604" t="s">
        <v>50</v>
      </c>
      <c r="W604">
        <v>50000</v>
      </c>
      <c r="X604">
        <v>0</v>
      </c>
      <c r="Y604" t="s">
        <v>5</v>
      </c>
      <c r="Z604" t="s">
        <v>1196</v>
      </c>
      <c r="AA604">
        <v>0</v>
      </c>
      <c r="AB604">
        <v>8.6863040924072266E-2</v>
      </c>
      <c r="AC604">
        <v>4.3531600385904312E-3</v>
      </c>
      <c r="AD604">
        <v>0</v>
      </c>
      <c r="AE604">
        <v>11</v>
      </c>
      <c r="AF604">
        <v>1</v>
      </c>
      <c r="AG604">
        <v>5</v>
      </c>
      <c r="AH604">
        <v>7</v>
      </c>
      <c r="AI604">
        <v>15</v>
      </c>
      <c r="AJ604">
        <v>15</v>
      </c>
      <c r="AK604">
        <v>0</v>
      </c>
      <c r="AL604">
        <v>0</v>
      </c>
      <c r="AM604">
        <v>0</v>
      </c>
      <c r="AN604">
        <v>0</v>
      </c>
      <c r="AO604">
        <v>0.45483499765396118</v>
      </c>
      <c r="AP604">
        <v>0</v>
      </c>
      <c r="AQ604">
        <v>0</v>
      </c>
      <c r="AR604">
        <v>0</v>
      </c>
      <c r="AS604">
        <v>0</v>
      </c>
      <c r="AT604">
        <v>0</v>
      </c>
      <c r="AU604">
        <v>0</v>
      </c>
      <c r="AV604">
        <v>0</v>
      </c>
      <c r="AW604">
        <v>0</v>
      </c>
      <c r="AX604">
        <v>0</v>
      </c>
      <c r="AY604">
        <v>0</v>
      </c>
      <c r="AZ604">
        <v>0</v>
      </c>
      <c r="BA604">
        <v>0</v>
      </c>
      <c r="BB604">
        <v>0</v>
      </c>
      <c r="BC604">
        <v>0</v>
      </c>
      <c r="BD604">
        <v>0</v>
      </c>
      <c r="BE604">
        <v>0</v>
      </c>
      <c r="BF604">
        <v>0</v>
      </c>
      <c r="BG604" t="s">
        <v>1196</v>
      </c>
      <c r="BH604" t="s">
        <v>5</v>
      </c>
      <c r="BI604" t="s">
        <v>3695</v>
      </c>
      <c r="BJ604" t="s">
        <v>1196</v>
      </c>
      <c r="BK604" t="s">
        <v>5</v>
      </c>
      <c r="BL604" t="s">
        <v>1196</v>
      </c>
      <c r="BM604">
        <v>0</v>
      </c>
      <c r="BN604">
        <v>0</v>
      </c>
      <c r="BO604" t="s">
        <v>5</v>
      </c>
      <c r="BP604" t="s">
        <v>1196</v>
      </c>
      <c r="BQ604" t="s">
        <v>1196</v>
      </c>
      <c r="BR604" t="s">
        <v>1196</v>
      </c>
      <c r="BS604" t="s">
        <v>1196</v>
      </c>
      <c r="BT604" t="s">
        <v>5</v>
      </c>
      <c r="BU604" t="s">
        <v>1196</v>
      </c>
      <c r="BV604" t="s">
        <v>1196</v>
      </c>
      <c r="BW604" t="s">
        <v>1196</v>
      </c>
      <c r="BX604" t="s">
        <v>1196</v>
      </c>
      <c r="BY604" t="s">
        <v>6</v>
      </c>
      <c r="BZ604" t="s">
        <v>3696</v>
      </c>
      <c r="CA604"/>
    </row>
    <row r="605" spans="1:79" ht="15" x14ac:dyDescent="0.25">
      <c r="A605">
        <v>543</v>
      </c>
      <c r="B605" t="s">
        <v>4031</v>
      </c>
      <c r="C605" t="s">
        <v>4032</v>
      </c>
      <c r="D605" t="s">
        <v>3727</v>
      </c>
      <c r="E605">
        <v>7</v>
      </c>
      <c r="F605" t="s">
        <v>3687</v>
      </c>
      <c r="G605" t="s">
        <v>3913</v>
      </c>
      <c r="H605" t="s">
        <v>3914</v>
      </c>
      <c r="I605" t="s">
        <v>4033</v>
      </c>
      <c r="J605" t="s">
        <v>4034</v>
      </c>
      <c r="K605" t="s">
        <v>4035</v>
      </c>
      <c r="L605" t="s">
        <v>3723</v>
      </c>
      <c r="M605">
        <v>0.42773419618606567</v>
      </c>
      <c r="N605" t="s">
        <v>6</v>
      </c>
      <c r="O605" t="s">
        <v>5</v>
      </c>
      <c r="P605" t="s">
        <v>5</v>
      </c>
      <c r="Q605" t="s">
        <v>6</v>
      </c>
      <c r="R605" t="s">
        <v>5</v>
      </c>
      <c r="S605" t="s">
        <v>4036</v>
      </c>
      <c r="T605" t="s">
        <v>4036</v>
      </c>
      <c r="U605" t="s">
        <v>5</v>
      </c>
      <c r="V605" t="s">
        <v>50</v>
      </c>
      <c r="W605">
        <v>50000</v>
      </c>
      <c r="X605">
        <v>0</v>
      </c>
      <c r="Y605" t="s">
        <v>5</v>
      </c>
      <c r="Z605" t="s">
        <v>1196</v>
      </c>
      <c r="AA605">
        <v>0</v>
      </c>
      <c r="AB605">
        <v>4.6440000005532063E-5</v>
      </c>
      <c r="AC605">
        <v>5.1490109413862228E-2</v>
      </c>
      <c r="AD605">
        <v>0</v>
      </c>
      <c r="AE605">
        <v>0</v>
      </c>
      <c r="AF605">
        <v>10</v>
      </c>
      <c r="AG605">
        <v>0</v>
      </c>
      <c r="AH605">
        <v>0</v>
      </c>
      <c r="AI605">
        <v>0</v>
      </c>
      <c r="AJ605">
        <v>0</v>
      </c>
      <c r="AK605">
        <v>0</v>
      </c>
      <c r="AL605">
        <v>0</v>
      </c>
      <c r="AM605">
        <v>0</v>
      </c>
      <c r="AN605">
        <v>0</v>
      </c>
      <c r="AO605">
        <v>0</v>
      </c>
      <c r="AP605">
        <v>0</v>
      </c>
      <c r="AQ605">
        <v>0</v>
      </c>
      <c r="AR605">
        <v>0</v>
      </c>
      <c r="AS605">
        <v>0</v>
      </c>
      <c r="AT605">
        <v>0</v>
      </c>
      <c r="AU605">
        <v>0</v>
      </c>
      <c r="AV605">
        <v>0</v>
      </c>
      <c r="AW605">
        <v>0</v>
      </c>
      <c r="AX605">
        <v>0</v>
      </c>
      <c r="AY605">
        <v>0</v>
      </c>
      <c r="AZ605">
        <v>0</v>
      </c>
      <c r="BA605">
        <v>0</v>
      </c>
      <c r="BB605">
        <v>0</v>
      </c>
      <c r="BC605">
        <v>0</v>
      </c>
      <c r="BD605">
        <v>0</v>
      </c>
      <c r="BE605">
        <v>0</v>
      </c>
      <c r="BF605">
        <v>0</v>
      </c>
      <c r="BG605" t="s">
        <v>1196</v>
      </c>
      <c r="BH605" t="s">
        <v>5</v>
      </c>
      <c r="BI605" t="s">
        <v>3695</v>
      </c>
      <c r="BJ605" t="s">
        <v>1196</v>
      </c>
      <c r="BK605" t="s">
        <v>5</v>
      </c>
      <c r="BL605" t="s">
        <v>1196</v>
      </c>
      <c r="BM605">
        <v>0</v>
      </c>
      <c r="BN605">
        <v>0</v>
      </c>
      <c r="BO605" t="s">
        <v>5</v>
      </c>
      <c r="BP605" t="s">
        <v>1196</v>
      </c>
      <c r="BQ605" t="s">
        <v>1196</v>
      </c>
      <c r="BR605" t="s">
        <v>1196</v>
      </c>
      <c r="BS605" t="s">
        <v>1196</v>
      </c>
      <c r="BT605" t="s">
        <v>5</v>
      </c>
      <c r="BU605" t="s">
        <v>1196</v>
      </c>
      <c r="BV605" t="s">
        <v>1196</v>
      </c>
      <c r="BW605" t="s">
        <v>1196</v>
      </c>
      <c r="BX605" t="s">
        <v>1196</v>
      </c>
      <c r="BY605" t="s">
        <v>6</v>
      </c>
      <c r="BZ605" t="s">
        <v>3696</v>
      </c>
      <c r="CA605"/>
    </row>
    <row r="606" spans="1:79" ht="15" x14ac:dyDescent="0.25">
      <c r="A606">
        <v>544</v>
      </c>
      <c r="B606" t="s">
        <v>4037</v>
      </c>
      <c r="C606" t="s">
        <v>4038</v>
      </c>
      <c r="D606" t="s">
        <v>3727</v>
      </c>
      <c r="E606">
        <v>7</v>
      </c>
      <c r="F606" t="s">
        <v>3687</v>
      </c>
      <c r="G606" t="s">
        <v>4039</v>
      </c>
      <c r="H606" t="s">
        <v>3993</v>
      </c>
      <c r="I606" t="s">
        <v>3994</v>
      </c>
      <c r="J606" t="s">
        <v>4040</v>
      </c>
      <c r="K606" t="s">
        <v>4041</v>
      </c>
      <c r="L606" t="s">
        <v>3723</v>
      </c>
      <c r="M606">
        <v>0.42304447293281561</v>
      </c>
      <c r="N606" t="s">
        <v>6</v>
      </c>
      <c r="O606" t="s">
        <v>5</v>
      </c>
      <c r="P606" t="s">
        <v>5</v>
      </c>
      <c r="Q606" t="s">
        <v>5</v>
      </c>
      <c r="R606" t="s">
        <v>5</v>
      </c>
      <c r="S606" t="s">
        <v>4042</v>
      </c>
      <c r="T606" t="s">
        <v>4042</v>
      </c>
      <c r="U606" t="s">
        <v>5</v>
      </c>
      <c r="V606" t="s">
        <v>50</v>
      </c>
      <c r="W606">
        <v>50000</v>
      </c>
      <c r="X606">
        <v>0</v>
      </c>
      <c r="Y606" t="s">
        <v>5</v>
      </c>
      <c r="Z606" t="s">
        <v>1196</v>
      </c>
      <c r="AA606">
        <v>0</v>
      </c>
      <c r="AB606">
        <v>5.6822840124368668E-2</v>
      </c>
      <c r="AC606">
        <v>9.9905002862215042E-3</v>
      </c>
      <c r="AD606">
        <v>0</v>
      </c>
      <c r="AE606">
        <v>18</v>
      </c>
      <c r="AF606">
        <v>1</v>
      </c>
      <c r="AG606">
        <v>11</v>
      </c>
      <c r="AH606">
        <v>16</v>
      </c>
      <c r="AI606">
        <v>11</v>
      </c>
      <c r="AJ606">
        <v>16</v>
      </c>
      <c r="AK606">
        <v>0</v>
      </c>
      <c r="AL606">
        <v>0</v>
      </c>
      <c r="AM606">
        <v>1</v>
      </c>
      <c r="AN606">
        <v>0</v>
      </c>
      <c r="AO606">
        <v>0</v>
      </c>
      <c r="AP606">
        <v>0</v>
      </c>
      <c r="AQ606">
        <v>0</v>
      </c>
      <c r="AR606">
        <v>0</v>
      </c>
      <c r="AS606">
        <v>0</v>
      </c>
      <c r="AT606">
        <v>0</v>
      </c>
      <c r="AU606">
        <v>0</v>
      </c>
      <c r="AV606">
        <v>0</v>
      </c>
      <c r="AW606">
        <v>0</v>
      </c>
      <c r="AX606">
        <v>0</v>
      </c>
      <c r="AY606">
        <v>0</v>
      </c>
      <c r="AZ606">
        <v>0</v>
      </c>
      <c r="BA606">
        <v>0</v>
      </c>
      <c r="BB606">
        <v>0</v>
      </c>
      <c r="BC606">
        <v>0</v>
      </c>
      <c r="BD606">
        <v>0</v>
      </c>
      <c r="BE606">
        <v>0</v>
      </c>
      <c r="BF606">
        <v>0</v>
      </c>
      <c r="BG606" t="s">
        <v>1196</v>
      </c>
      <c r="BH606" t="s">
        <v>5</v>
      </c>
      <c r="BI606" t="s">
        <v>3695</v>
      </c>
      <c r="BJ606" t="s">
        <v>1196</v>
      </c>
      <c r="BK606" t="s">
        <v>5</v>
      </c>
      <c r="BL606" t="s">
        <v>1196</v>
      </c>
      <c r="BM606">
        <v>0</v>
      </c>
      <c r="BN606">
        <v>0</v>
      </c>
      <c r="BO606" t="s">
        <v>5</v>
      </c>
      <c r="BP606" t="s">
        <v>1196</v>
      </c>
      <c r="BQ606" t="s">
        <v>1196</v>
      </c>
      <c r="BR606" t="s">
        <v>1196</v>
      </c>
      <c r="BS606" t="s">
        <v>1196</v>
      </c>
      <c r="BT606" t="s">
        <v>5</v>
      </c>
      <c r="BU606" t="s">
        <v>1196</v>
      </c>
      <c r="BV606" t="s">
        <v>1196</v>
      </c>
      <c r="BW606" t="s">
        <v>1196</v>
      </c>
      <c r="BX606" t="s">
        <v>1196</v>
      </c>
      <c r="BY606" t="s">
        <v>6</v>
      </c>
      <c r="BZ606" t="s">
        <v>3696</v>
      </c>
      <c r="CA606"/>
    </row>
    <row r="607" spans="1:79" ht="15" x14ac:dyDescent="0.25">
      <c r="A607">
        <v>545</v>
      </c>
      <c r="B607" t="s">
        <v>4043</v>
      </c>
      <c r="C607" t="s">
        <v>4044</v>
      </c>
      <c r="D607" t="s">
        <v>3727</v>
      </c>
      <c r="E607">
        <v>7</v>
      </c>
      <c r="F607" t="s">
        <v>3687</v>
      </c>
      <c r="G607" t="s">
        <v>586</v>
      </c>
      <c r="H607" t="s">
        <v>3877</v>
      </c>
      <c r="I607" t="s">
        <v>4045</v>
      </c>
      <c r="J607" t="s">
        <v>4046</v>
      </c>
      <c r="K607" t="s">
        <v>4047</v>
      </c>
      <c r="L607" t="s">
        <v>3723</v>
      </c>
      <c r="M607">
        <v>0.36167225241661072</v>
      </c>
      <c r="N607" t="s">
        <v>5</v>
      </c>
      <c r="O607" t="s">
        <v>5</v>
      </c>
      <c r="P607" t="s">
        <v>5</v>
      </c>
      <c r="Q607" t="s">
        <v>6</v>
      </c>
      <c r="R607" t="s">
        <v>5</v>
      </c>
      <c r="S607" t="s">
        <v>4048</v>
      </c>
      <c r="T607" t="s">
        <v>4048</v>
      </c>
      <c r="U607" t="s">
        <v>5</v>
      </c>
      <c r="V607" t="s">
        <v>50</v>
      </c>
      <c r="W607">
        <v>50000</v>
      </c>
      <c r="X607">
        <v>0</v>
      </c>
      <c r="Y607" t="s">
        <v>5</v>
      </c>
      <c r="Z607" t="s">
        <v>1196</v>
      </c>
      <c r="AA607">
        <v>0</v>
      </c>
      <c r="AB607">
        <v>1.7560949549078941E-2</v>
      </c>
      <c r="AC607">
        <v>2.0553529262542721E-2</v>
      </c>
      <c r="AD607">
        <v>0</v>
      </c>
      <c r="AE607">
        <v>12</v>
      </c>
      <c r="AF607">
        <v>22</v>
      </c>
      <c r="AG607">
        <v>9</v>
      </c>
      <c r="AH607">
        <v>13</v>
      </c>
      <c r="AI607">
        <v>13</v>
      </c>
      <c r="AJ607">
        <v>13</v>
      </c>
      <c r="AK607">
        <v>0</v>
      </c>
      <c r="AL607">
        <v>0</v>
      </c>
      <c r="AM607">
        <v>0</v>
      </c>
      <c r="AN607">
        <v>0</v>
      </c>
      <c r="AO607">
        <v>0</v>
      </c>
      <c r="AP607">
        <v>0</v>
      </c>
      <c r="AQ607">
        <v>0</v>
      </c>
      <c r="AR607">
        <v>0</v>
      </c>
      <c r="AS607">
        <v>0</v>
      </c>
      <c r="AT607">
        <v>0</v>
      </c>
      <c r="AU607">
        <v>0</v>
      </c>
      <c r="AV607">
        <v>0</v>
      </c>
      <c r="AW607">
        <v>0</v>
      </c>
      <c r="AX607">
        <v>0</v>
      </c>
      <c r="AY607">
        <v>0</v>
      </c>
      <c r="AZ607">
        <v>0</v>
      </c>
      <c r="BA607">
        <v>0</v>
      </c>
      <c r="BB607">
        <v>0</v>
      </c>
      <c r="BC607">
        <v>0</v>
      </c>
      <c r="BD607">
        <v>0</v>
      </c>
      <c r="BE607">
        <v>0</v>
      </c>
      <c r="BF607">
        <v>0</v>
      </c>
      <c r="BG607" t="s">
        <v>1196</v>
      </c>
      <c r="BH607" t="s">
        <v>5</v>
      </c>
      <c r="BI607" t="s">
        <v>3695</v>
      </c>
      <c r="BJ607" t="s">
        <v>1196</v>
      </c>
      <c r="BK607" t="s">
        <v>5</v>
      </c>
      <c r="BL607" t="s">
        <v>1196</v>
      </c>
      <c r="BM607">
        <v>0</v>
      </c>
      <c r="BN607">
        <v>0</v>
      </c>
      <c r="BO607" t="s">
        <v>5</v>
      </c>
      <c r="BP607" t="s">
        <v>1196</v>
      </c>
      <c r="BQ607" t="s">
        <v>1196</v>
      </c>
      <c r="BR607" t="s">
        <v>1196</v>
      </c>
      <c r="BS607" t="s">
        <v>1196</v>
      </c>
      <c r="BT607" t="s">
        <v>5</v>
      </c>
      <c r="BU607" t="s">
        <v>1196</v>
      </c>
      <c r="BV607" t="s">
        <v>1196</v>
      </c>
      <c r="BW607" t="s">
        <v>1196</v>
      </c>
      <c r="BX607" t="s">
        <v>1196</v>
      </c>
      <c r="BY607" t="s">
        <v>6</v>
      </c>
      <c r="BZ607" t="s">
        <v>3696</v>
      </c>
      <c r="CA607"/>
    </row>
    <row r="608" spans="1:79" ht="15" x14ac:dyDescent="0.25">
      <c r="A608">
        <v>546</v>
      </c>
      <c r="B608" t="s">
        <v>4049</v>
      </c>
      <c r="C608" t="s">
        <v>4050</v>
      </c>
      <c r="D608" t="s">
        <v>3727</v>
      </c>
      <c r="E608">
        <v>7</v>
      </c>
      <c r="F608" t="s">
        <v>3687</v>
      </c>
      <c r="G608" t="s">
        <v>3718</v>
      </c>
      <c r="H608" t="s">
        <v>3955</v>
      </c>
      <c r="I608" t="s">
        <v>3969</v>
      </c>
      <c r="J608" t="s">
        <v>4051</v>
      </c>
      <c r="K608" t="s">
        <v>4052</v>
      </c>
      <c r="L608" t="s">
        <v>3723</v>
      </c>
      <c r="M608">
        <v>0.34059175848960882</v>
      </c>
      <c r="N608" t="s">
        <v>6</v>
      </c>
      <c r="O608" t="s">
        <v>5</v>
      </c>
      <c r="P608" t="s">
        <v>5</v>
      </c>
      <c r="Q608" t="s">
        <v>5</v>
      </c>
      <c r="R608" t="s">
        <v>5</v>
      </c>
      <c r="S608" t="s">
        <v>4053</v>
      </c>
      <c r="T608" t="s">
        <v>4053</v>
      </c>
      <c r="U608" t="s">
        <v>5</v>
      </c>
      <c r="V608" t="s">
        <v>50</v>
      </c>
      <c r="W608">
        <v>75000</v>
      </c>
      <c r="X608">
        <v>0</v>
      </c>
      <c r="Y608" t="s">
        <v>5</v>
      </c>
      <c r="Z608" t="s">
        <v>1196</v>
      </c>
      <c r="AA608">
        <v>0</v>
      </c>
      <c r="AB608">
        <v>7.7398963272571564E-2</v>
      </c>
      <c r="AC608">
        <v>8.4245607256889343E-2</v>
      </c>
      <c r="AD608">
        <v>0</v>
      </c>
      <c r="AE608">
        <v>27</v>
      </c>
      <c r="AF608">
        <v>79</v>
      </c>
      <c r="AG608">
        <v>20</v>
      </c>
      <c r="AH608">
        <v>26</v>
      </c>
      <c r="AI608">
        <v>26</v>
      </c>
      <c r="AJ608">
        <v>26</v>
      </c>
      <c r="AK608">
        <v>0</v>
      </c>
      <c r="AL608">
        <v>0</v>
      </c>
      <c r="AM608">
        <v>1</v>
      </c>
      <c r="AN608">
        <v>0</v>
      </c>
      <c r="AO608">
        <v>4.5785374641418457</v>
      </c>
      <c r="AP608">
        <v>0</v>
      </c>
      <c r="AQ608">
        <v>0</v>
      </c>
      <c r="AR608">
        <v>0</v>
      </c>
      <c r="AS608">
        <v>0</v>
      </c>
      <c r="AT608">
        <v>0</v>
      </c>
      <c r="AU608">
        <v>0</v>
      </c>
      <c r="AV608">
        <v>0</v>
      </c>
      <c r="AW608">
        <v>0</v>
      </c>
      <c r="AX608">
        <v>0</v>
      </c>
      <c r="AY608">
        <v>0</v>
      </c>
      <c r="AZ608">
        <v>0</v>
      </c>
      <c r="BA608">
        <v>0</v>
      </c>
      <c r="BB608">
        <v>0</v>
      </c>
      <c r="BC608">
        <v>0</v>
      </c>
      <c r="BD608">
        <v>0</v>
      </c>
      <c r="BE608">
        <v>0</v>
      </c>
      <c r="BF608">
        <v>0</v>
      </c>
      <c r="BG608" t="s">
        <v>1196</v>
      </c>
      <c r="BH608" t="s">
        <v>5</v>
      </c>
      <c r="BI608" t="s">
        <v>3695</v>
      </c>
      <c r="BJ608" t="s">
        <v>1196</v>
      </c>
      <c r="BK608" t="s">
        <v>5</v>
      </c>
      <c r="BL608" t="s">
        <v>1196</v>
      </c>
      <c r="BM608">
        <v>0</v>
      </c>
      <c r="BN608">
        <v>0</v>
      </c>
      <c r="BO608" t="s">
        <v>5</v>
      </c>
      <c r="BP608" t="s">
        <v>1196</v>
      </c>
      <c r="BQ608" t="s">
        <v>1196</v>
      </c>
      <c r="BR608" t="s">
        <v>1196</v>
      </c>
      <c r="BS608" t="s">
        <v>1196</v>
      </c>
      <c r="BT608" t="s">
        <v>5</v>
      </c>
      <c r="BU608" t="s">
        <v>1196</v>
      </c>
      <c r="BV608" t="s">
        <v>1196</v>
      </c>
      <c r="BW608" t="s">
        <v>1196</v>
      </c>
      <c r="BX608" t="s">
        <v>1196</v>
      </c>
      <c r="BY608" t="s">
        <v>6</v>
      </c>
      <c r="BZ608" t="s">
        <v>3696</v>
      </c>
      <c r="CA608"/>
    </row>
    <row r="609" spans="1:79" ht="15" x14ac:dyDescent="0.25">
      <c r="A609">
        <v>547</v>
      </c>
      <c r="B609" t="s">
        <v>4054</v>
      </c>
      <c r="C609" t="s">
        <v>4055</v>
      </c>
      <c r="D609" t="s">
        <v>4056</v>
      </c>
      <c r="E609">
        <v>7</v>
      </c>
      <c r="F609" t="s">
        <v>3687</v>
      </c>
      <c r="G609" t="s">
        <v>3883</v>
      </c>
      <c r="H609" t="s">
        <v>3877</v>
      </c>
      <c r="I609" t="s">
        <v>4057</v>
      </c>
      <c r="J609" t="s">
        <v>4058</v>
      </c>
      <c r="K609" t="s">
        <v>4059</v>
      </c>
      <c r="L609" t="s">
        <v>3817</v>
      </c>
      <c r="M609">
        <v>24.691413879394531</v>
      </c>
      <c r="N609" t="s">
        <v>6</v>
      </c>
      <c r="O609" t="s">
        <v>5</v>
      </c>
      <c r="P609" t="s">
        <v>5</v>
      </c>
      <c r="Q609" t="s">
        <v>5</v>
      </c>
      <c r="R609" t="s">
        <v>5</v>
      </c>
      <c r="S609" t="s">
        <v>4060</v>
      </c>
      <c r="T609" t="s">
        <v>4060</v>
      </c>
      <c r="U609" t="s">
        <v>5</v>
      </c>
      <c r="V609" t="s">
        <v>85</v>
      </c>
      <c r="W609">
        <v>4500000</v>
      </c>
      <c r="X609">
        <v>0</v>
      </c>
      <c r="Y609" t="s">
        <v>5</v>
      </c>
      <c r="Z609" t="s">
        <v>1196</v>
      </c>
      <c r="AA609">
        <v>0</v>
      </c>
      <c r="AB609">
        <v>4.3343973159790039</v>
      </c>
      <c r="AC609">
        <v>0.9465334415435791</v>
      </c>
      <c r="AD609">
        <v>0</v>
      </c>
      <c r="AE609">
        <v>2</v>
      </c>
      <c r="AF609">
        <v>0</v>
      </c>
      <c r="AG609">
        <v>0</v>
      </c>
      <c r="AH609">
        <v>0</v>
      </c>
      <c r="AI609">
        <v>0</v>
      </c>
      <c r="AJ609">
        <v>0</v>
      </c>
      <c r="AK609">
        <v>0</v>
      </c>
      <c r="AL609">
        <v>0</v>
      </c>
      <c r="AM609">
        <v>0</v>
      </c>
      <c r="AN609">
        <v>0</v>
      </c>
      <c r="AO609">
        <v>140.4732971191406</v>
      </c>
      <c r="AP609">
        <v>0</v>
      </c>
      <c r="AQ609">
        <v>0</v>
      </c>
      <c r="AR609">
        <v>0</v>
      </c>
      <c r="AS609">
        <v>0</v>
      </c>
      <c r="AT609">
        <v>0</v>
      </c>
      <c r="AU609">
        <v>0</v>
      </c>
      <c r="AV609">
        <v>0</v>
      </c>
      <c r="AW609">
        <v>0</v>
      </c>
      <c r="AX609">
        <v>0</v>
      </c>
      <c r="AY609">
        <v>0</v>
      </c>
      <c r="AZ609">
        <v>0</v>
      </c>
      <c r="BA609">
        <v>0</v>
      </c>
      <c r="BB609">
        <v>0</v>
      </c>
      <c r="BC609">
        <v>0</v>
      </c>
      <c r="BD609">
        <v>0</v>
      </c>
      <c r="BE609">
        <v>0</v>
      </c>
      <c r="BF609">
        <v>0</v>
      </c>
      <c r="BG609" t="s">
        <v>1196</v>
      </c>
      <c r="BH609" t="s">
        <v>5</v>
      </c>
      <c r="BI609" t="s">
        <v>3695</v>
      </c>
      <c r="BJ609" t="s">
        <v>1196</v>
      </c>
      <c r="BK609" t="s">
        <v>5</v>
      </c>
      <c r="BL609" t="s">
        <v>1196</v>
      </c>
      <c r="BM609">
        <v>0</v>
      </c>
      <c r="BN609">
        <v>0</v>
      </c>
      <c r="BO609" t="s">
        <v>5</v>
      </c>
      <c r="BP609" t="s">
        <v>1196</v>
      </c>
      <c r="BQ609" t="s">
        <v>1196</v>
      </c>
      <c r="BR609" t="s">
        <v>1196</v>
      </c>
      <c r="BS609" t="s">
        <v>1196</v>
      </c>
      <c r="BT609" t="s">
        <v>5</v>
      </c>
      <c r="BU609" t="s">
        <v>1196</v>
      </c>
      <c r="BV609" t="s">
        <v>1196</v>
      </c>
      <c r="BW609" t="s">
        <v>1196</v>
      </c>
      <c r="BX609" t="s">
        <v>1196</v>
      </c>
      <c r="BY609" t="s">
        <v>6</v>
      </c>
      <c r="BZ609" t="s">
        <v>3696</v>
      </c>
      <c r="CA609"/>
    </row>
    <row r="610" spans="1:79" ht="15" x14ac:dyDescent="0.25">
      <c r="A610">
        <v>548</v>
      </c>
      <c r="B610" t="s">
        <v>4061</v>
      </c>
      <c r="C610" t="s">
        <v>4062</v>
      </c>
      <c r="D610" t="s">
        <v>4063</v>
      </c>
      <c r="E610">
        <v>7</v>
      </c>
      <c r="F610" t="s">
        <v>3687</v>
      </c>
      <c r="G610" t="s">
        <v>3707</v>
      </c>
      <c r="H610" t="s">
        <v>3821</v>
      </c>
      <c r="I610" t="s">
        <v>3822</v>
      </c>
      <c r="J610" t="s">
        <v>3823</v>
      </c>
      <c r="K610" t="s">
        <v>3824</v>
      </c>
      <c r="L610" t="s">
        <v>4064</v>
      </c>
      <c r="M610">
        <v>0.1194501966238022</v>
      </c>
      <c r="N610" t="s">
        <v>6</v>
      </c>
      <c r="O610" t="s">
        <v>5</v>
      </c>
      <c r="P610" t="s">
        <v>5</v>
      </c>
      <c r="Q610" t="s">
        <v>5</v>
      </c>
      <c r="R610" t="s">
        <v>5</v>
      </c>
      <c r="S610" t="s">
        <v>3713</v>
      </c>
      <c r="T610" t="s">
        <v>3713</v>
      </c>
      <c r="U610" t="s">
        <v>5</v>
      </c>
      <c r="V610" t="s">
        <v>85</v>
      </c>
      <c r="W610">
        <v>50000</v>
      </c>
      <c r="X610">
        <v>0</v>
      </c>
      <c r="Y610" t="s">
        <v>5</v>
      </c>
      <c r="Z610" t="s">
        <v>1196</v>
      </c>
      <c r="AA610">
        <v>0</v>
      </c>
      <c r="AB610">
        <v>0.11678802222013469</v>
      </c>
      <c r="AC610">
        <v>2.6626600883901119E-3</v>
      </c>
      <c r="AD610">
        <v>0</v>
      </c>
      <c r="AE610">
        <v>0</v>
      </c>
      <c r="AF610">
        <v>0</v>
      </c>
      <c r="AG610">
        <v>0</v>
      </c>
      <c r="AH610">
        <v>0</v>
      </c>
      <c r="AI610">
        <v>0</v>
      </c>
      <c r="AJ610">
        <v>0</v>
      </c>
      <c r="AK610">
        <v>0</v>
      </c>
      <c r="AL610">
        <v>0</v>
      </c>
      <c r="AM610">
        <v>0</v>
      </c>
      <c r="AN610">
        <v>0</v>
      </c>
      <c r="AO610">
        <v>0</v>
      </c>
      <c r="AP610">
        <v>0</v>
      </c>
      <c r="AQ610">
        <v>0</v>
      </c>
      <c r="AR610">
        <v>0</v>
      </c>
      <c r="AS610">
        <v>0</v>
      </c>
      <c r="AT610">
        <v>0</v>
      </c>
      <c r="AU610">
        <v>0</v>
      </c>
      <c r="AV610">
        <v>0</v>
      </c>
      <c r="AW610">
        <v>0</v>
      </c>
      <c r="AX610">
        <v>0</v>
      </c>
      <c r="AY610">
        <v>0</v>
      </c>
      <c r="AZ610">
        <v>0</v>
      </c>
      <c r="BA610">
        <v>0</v>
      </c>
      <c r="BB610">
        <v>0</v>
      </c>
      <c r="BC610">
        <v>0</v>
      </c>
      <c r="BD610">
        <v>0</v>
      </c>
      <c r="BE610">
        <v>0</v>
      </c>
      <c r="BF610">
        <v>0</v>
      </c>
      <c r="BG610" t="s">
        <v>1196</v>
      </c>
      <c r="BH610" t="s">
        <v>5</v>
      </c>
      <c r="BI610" t="s">
        <v>3695</v>
      </c>
      <c r="BJ610" t="s">
        <v>1196</v>
      </c>
      <c r="BK610" t="s">
        <v>5</v>
      </c>
      <c r="BL610" t="s">
        <v>1196</v>
      </c>
      <c r="BM610">
        <v>0</v>
      </c>
      <c r="BN610">
        <v>0</v>
      </c>
      <c r="BO610" t="s">
        <v>5</v>
      </c>
      <c r="BP610" t="s">
        <v>1196</v>
      </c>
      <c r="BQ610" t="s">
        <v>1196</v>
      </c>
      <c r="BR610" t="s">
        <v>1196</v>
      </c>
      <c r="BS610" t="s">
        <v>1196</v>
      </c>
      <c r="BT610" t="s">
        <v>5</v>
      </c>
      <c r="BU610" t="s">
        <v>1196</v>
      </c>
      <c r="BV610" t="s">
        <v>1196</v>
      </c>
      <c r="BW610" t="s">
        <v>1196</v>
      </c>
      <c r="BX610" t="s">
        <v>1196</v>
      </c>
      <c r="BY610" t="s">
        <v>6</v>
      </c>
      <c r="BZ610" t="s">
        <v>3696</v>
      </c>
      <c r="CA610"/>
    </row>
    <row r="611" spans="1:79" ht="15" x14ac:dyDescent="0.25">
      <c r="A611">
        <v>549</v>
      </c>
      <c r="B611" t="s">
        <v>4065</v>
      </c>
      <c r="C611" t="s">
        <v>4066</v>
      </c>
      <c r="D611" t="s">
        <v>4067</v>
      </c>
      <c r="E611">
        <v>7</v>
      </c>
      <c r="F611" t="s">
        <v>3687</v>
      </c>
      <c r="G611" t="s">
        <v>1431</v>
      </c>
      <c r="H611" t="s">
        <v>3955</v>
      </c>
      <c r="I611" t="s">
        <v>3969</v>
      </c>
      <c r="J611" t="s">
        <v>3988</v>
      </c>
      <c r="K611" t="s">
        <v>3989</v>
      </c>
      <c r="L611" t="s">
        <v>3817</v>
      </c>
      <c r="M611">
        <v>46.920310974121087</v>
      </c>
      <c r="N611" t="s">
        <v>6</v>
      </c>
      <c r="O611" t="s">
        <v>5</v>
      </c>
      <c r="P611" t="s">
        <v>5</v>
      </c>
      <c r="Q611" t="s">
        <v>5</v>
      </c>
      <c r="R611" t="s">
        <v>5</v>
      </c>
      <c r="S611" t="s">
        <v>1436</v>
      </c>
      <c r="T611" t="s">
        <v>1436</v>
      </c>
      <c r="U611" t="s">
        <v>5</v>
      </c>
      <c r="V611" t="s">
        <v>85</v>
      </c>
      <c r="W611">
        <v>500000</v>
      </c>
      <c r="X611">
        <v>0</v>
      </c>
      <c r="Y611" t="s">
        <v>5</v>
      </c>
      <c r="Z611" t="s">
        <v>1196</v>
      </c>
      <c r="AA611">
        <v>0</v>
      </c>
      <c r="AB611">
        <v>9.6508913040161133</v>
      </c>
      <c r="AC611">
        <v>0.91988784074783325</v>
      </c>
      <c r="AD611">
        <v>0</v>
      </c>
      <c r="AE611">
        <v>16</v>
      </c>
      <c r="AF611">
        <v>5</v>
      </c>
      <c r="AG611">
        <v>9</v>
      </c>
      <c r="AH611">
        <v>4</v>
      </c>
      <c r="AI611">
        <v>10</v>
      </c>
      <c r="AJ611">
        <v>10</v>
      </c>
      <c r="AK611">
        <v>0</v>
      </c>
      <c r="AL611">
        <v>0</v>
      </c>
      <c r="AM611">
        <v>10</v>
      </c>
      <c r="AN611">
        <v>0</v>
      </c>
      <c r="AO611">
        <v>1282.34619140625</v>
      </c>
      <c r="AP611">
        <v>0</v>
      </c>
      <c r="AQ611">
        <v>0</v>
      </c>
      <c r="AR611">
        <v>0</v>
      </c>
      <c r="AS611">
        <v>0</v>
      </c>
      <c r="AT611">
        <v>0</v>
      </c>
      <c r="AU611">
        <v>0</v>
      </c>
      <c r="AV611">
        <v>0</v>
      </c>
      <c r="AW611">
        <v>0</v>
      </c>
      <c r="AX611">
        <v>0</v>
      </c>
      <c r="AY611">
        <v>0</v>
      </c>
      <c r="AZ611">
        <v>0</v>
      </c>
      <c r="BA611">
        <v>0</v>
      </c>
      <c r="BB611">
        <v>0</v>
      </c>
      <c r="BC611">
        <v>0</v>
      </c>
      <c r="BD611">
        <v>0</v>
      </c>
      <c r="BE611">
        <v>0</v>
      </c>
      <c r="BF611">
        <v>0</v>
      </c>
      <c r="BG611" t="s">
        <v>1196</v>
      </c>
      <c r="BH611" t="s">
        <v>5</v>
      </c>
      <c r="BI611" t="s">
        <v>3695</v>
      </c>
      <c r="BJ611" t="s">
        <v>1196</v>
      </c>
      <c r="BK611" t="s">
        <v>5</v>
      </c>
      <c r="BL611" t="s">
        <v>1196</v>
      </c>
      <c r="BM611">
        <v>0</v>
      </c>
      <c r="BN611">
        <v>0</v>
      </c>
      <c r="BO611" t="s">
        <v>5</v>
      </c>
      <c r="BP611" t="s">
        <v>1196</v>
      </c>
      <c r="BQ611" t="s">
        <v>1196</v>
      </c>
      <c r="BR611" t="s">
        <v>1196</v>
      </c>
      <c r="BS611" t="s">
        <v>1196</v>
      </c>
      <c r="BT611" t="s">
        <v>5</v>
      </c>
      <c r="BU611" t="s">
        <v>1196</v>
      </c>
      <c r="BV611" t="s">
        <v>1196</v>
      </c>
      <c r="BW611" t="s">
        <v>1196</v>
      </c>
      <c r="BX611" t="s">
        <v>1196</v>
      </c>
      <c r="BY611" t="s">
        <v>6</v>
      </c>
      <c r="BZ611" t="s">
        <v>3696</v>
      </c>
      <c r="CA611"/>
    </row>
    <row r="612" spans="1:79" ht="15" x14ac:dyDescent="0.25">
      <c r="A612">
        <v>550</v>
      </c>
      <c r="B612" t="s">
        <v>4068</v>
      </c>
      <c r="C612" t="s">
        <v>4069</v>
      </c>
      <c r="D612" t="s">
        <v>4070</v>
      </c>
      <c r="E612">
        <v>7</v>
      </c>
      <c r="F612" t="s">
        <v>3687</v>
      </c>
      <c r="G612" t="s">
        <v>3718</v>
      </c>
      <c r="H612" t="s">
        <v>3821</v>
      </c>
      <c r="I612" t="s">
        <v>4071</v>
      </c>
      <c r="J612" t="s">
        <v>4072</v>
      </c>
      <c r="K612" t="s">
        <v>4073</v>
      </c>
      <c r="L612" t="s">
        <v>3817</v>
      </c>
      <c r="M612">
        <v>45.947998046875</v>
      </c>
      <c r="N612" t="s">
        <v>6</v>
      </c>
      <c r="O612" t="s">
        <v>5</v>
      </c>
      <c r="P612" t="s">
        <v>5</v>
      </c>
      <c r="Q612" t="s">
        <v>5</v>
      </c>
      <c r="R612" t="s">
        <v>5</v>
      </c>
      <c r="S612" t="s">
        <v>3724</v>
      </c>
      <c r="T612" t="s">
        <v>3724</v>
      </c>
      <c r="U612" t="s">
        <v>5</v>
      </c>
      <c r="V612" t="s">
        <v>85</v>
      </c>
      <c r="W612">
        <v>400000</v>
      </c>
      <c r="X612">
        <v>0</v>
      </c>
      <c r="Y612" t="s">
        <v>5</v>
      </c>
      <c r="Z612" t="s">
        <v>1196</v>
      </c>
      <c r="AA612">
        <v>0</v>
      </c>
      <c r="AB612">
        <v>14.21517753601074</v>
      </c>
      <c r="AC612">
        <v>2.4298806190490718</v>
      </c>
      <c r="AD612">
        <v>0</v>
      </c>
      <c r="AE612">
        <v>181</v>
      </c>
      <c r="AF612">
        <v>161</v>
      </c>
      <c r="AG612">
        <v>35</v>
      </c>
      <c r="AH612">
        <v>56</v>
      </c>
      <c r="AI612">
        <v>146</v>
      </c>
      <c r="AJ612">
        <v>146</v>
      </c>
      <c r="AK612">
        <v>0</v>
      </c>
      <c r="AL612">
        <v>0</v>
      </c>
      <c r="AM612">
        <v>5</v>
      </c>
      <c r="AN612">
        <v>0</v>
      </c>
      <c r="AO612">
        <v>1008.981079101562</v>
      </c>
      <c r="AP612">
        <v>0</v>
      </c>
      <c r="AQ612">
        <v>0</v>
      </c>
      <c r="AR612">
        <v>0</v>
      </c>
      <c r="AS612">
        <v>0</v>
      </c>
      <c r="AT612">
        <v>0</v>
      </c>
      <c r="AU612">
        <v>0</v>
      </c>
      <c r="AV612">
        <v>0</v>
      </c>
      <c r="AW612">
        <v>0</v>
      </c>
      <c r="AX612">
        <v>0</v>
      </c>
      <c r="AY612">
        <v>0</v>
      </c>
      <c r="AZ612">
        <v>0</v>
      </c>
      <c r="BA612">
        <v>0</v>
      </c>
      <c r="BB612">
        <v>0</v>
      </c>
      <c r="BC612">
        <v>0</v>
      </c>
      <c r="BD612">
        <v>0</v>
      </c>
      <c r="BE612">
        <v>0</v>
      </c>
      <c r="BF612">
        <v>0</v>
      </c>
      <c r="BG612" t="s">
        <v>1196</v>
      </c>
      <c r="BH612" t="s">
        <v>5</v>
      </c>
      <c r="BI612" t="s">
        <v>3695</v>
      </c>
      <c r="BJ612" t="s">
        <v>1196</v>
      </c>
      <c r="BK612" t="s">
        <v>5</v>
      </c>
      <c r="BL612" t="s">
        <v>1196</v>
      </c>
      <c r="BM612">
        <v>0</v>
      </c>
      <c r="BN612">
        <v>0</v>
      </c>
      <c r="BO612" t="s">
        <v>5</v>
      </c>
      <c r="BP612" t="s">
        <v>1196</v>
      </c>
      <c r="BQ612" t="s">
        <v>1196</v>
      </c>
      <c r="BR612" t="s">
        <v>1196</v>
      </c>
      <c r="BS612" t="s">
        <v>1196</v>
      </c>
      <c r="BT612" t="s">
        <v>5</v>
      </c>
      <c r="BU612" t="s">
        <v>1196</v>
      </c>
      <c r="BV612" t="s">
        <v>1196</v>
      </c>
      <c r="BW612" t="s">
        <v>1196</v>
      </c>
      <c r="BX612" t="s">
        <v>1196</v>
      </c>
      <c r="BY612" t="s">
        <v>6</v>
      </c>
      <c r="BZ612" t="s">
        <v>3696</v>
      </c>
      <c r="CA612"/>
    </row>
    <row r="613" spans="1:79" ht="15" x14ac:dyDescent="0.25">
      <c r="A613">
        <v>551</v>
      </c>
      <c r="B613" t="s">
        <v>4074</v>
      </c>
      <c r="C613" t="s">
        <v>4075</v>
      </c>
      <c r="D613" t="s">
        <v>4076</v>
      </c>
      <c r="E613">
        <v>7</v>
      </c>
      <c r="F613" t="s">
        <v>3687</v>
      </c>
      <c r="G613" t="s">
        <v>3751</v>
      </c>
      <c r="H613" t="s">
        <v>4021</v>
      </c>
      <c r="I613" t="s">
        <v>4022</v>
      </c>
      <c r="J613" t="s">
        <v>4077</v>
      </c>
      <c r="K613" t="s">
        <v>4078</v>
      </c>
      <c r="L613" t="s">
        <v>3817</v>
      </c>
      <c r="M613">
        <v>0.11604268848896029</v>
      </c>
      <c r="N613" t="s">
        <v>6</v>
      </c>
      <c r="O613" t="s">
        <v>5</v>
      </c>
      <c r="P613" t="s">
        <v>5</v>
      </c>
      <c r="Q613" t="s">
        <v>6</v>
      </c>
      <c r="R613" t="s">
        <v>5</v>
      </c>
      <c r="S613" t="s">
        <v>4079</v>
      </c>
      <c r="T613" t="s">
        <v>4079</v>
      </c>
      <c r="U613" t="s">
        <v>5</v>
      </c>
      <c r="V613" t="s">
        <v>85</v>
      </c>
      <c r="W613">
        <v>58000</v>
      </c>
      <c r="X613">
        <v>0</v>
      </c>
      <c r="Y613" t="s">
        <v>5</v>
      </c>
      <c r="Z613" t="s">
        <v>1196</v>
      </c>
      <c r="AA613">
        <v>0</v>
      </c>
      <c r="AB613">
        <v>5.7034160941839218E-2</v>
      </c>
      <c r="AC613">
        <v>9.0000000341206032E-8</v>
      </c>
      <c r="AD613">
        <v>0</v>
      </c>
      <c r="AE613">
        <v>3</v>
      </c>
      <c r="AF613">
        <v>0</v>
      </c>
      <c r="AG613">
        <v>3</v>
      </c>
      <c r="AH613">
        <v>1</v>
      </c>
      <c r="AI613">
        <v>5</v>
      </c>
      <c r="AJ613">
        <v>5</v>
      </c>
      <c r="AK613">
        <v>0</v>
      </c>
      <c r="AL613">
        <v>0</v>
      </c>
      <c r="AM613">
        <v>0</v>
      </c>
      <c r="AN613">
        <v>0</v>
      </c>
      <c r="AO613">
        <v>0</v>
      </c>
      <c r="AP613">
        <v>0</v>
      </c>
      <c r="AQ613">
        <v>0</v>
      </c>
      <c r="AR613">
        <v>0</v>
      </c>
      <c r="AS613">
        <v>0</v>
      </c>
      <c r="AT613">
        <v>0</v>
      </c>
      <c r="AU613">
        <v>0</v>
      </c>
      <c r="AV613">
        <v>0</v>
      </c>
      <c r="AW613">
        <v>0</v>
      </c>
      <c r="AX613">
        <v>0</v>
      </c>
      <c r="AY613">
        <v>0</v>
      </c>
      <c r="AZ613">
        <v>0</v>
      </c>
      <c r="BA613">
        <v>0</v>
      </c>
      <c r="BB613">
        <v>0</v>
      </c>
      <c r="BC613">
        <v>0</v>
      </c>
      <c r="BD613">
        <v>0</v>
      </c>
      <c r="BE613">
        <v>0</v>
      </c>
      <c r="BF613">
        <v>0</v>
      </c>
      <c r="BG613" t="s">
        <v>1196</v>
      </c>
      <c r="BH613" t="s">
        <v>5</v>
      </c>
      <c r="BI613" t="s">
        <v>3695</v>
      </c>
      <c r="BJ613" t="s">
        <v>1196</v>
      </c>
      <c r="BK613" t="s">
        <v>5</v>
      </c>
      <c r="BL613" t="s">
        <v>1196</v>
      </c>
      <c r="BM613">
        <v>0</v>
      </c>
      <c r="BN613">
        <v>0</v>
      </c>
      <c r="BO613" t="s">
        <v>5</v>
      </c>
      <c r="BP613" t="s">
        <v>1196</v>
      </c>
      <c r="BQ613" t="s">
        <v>1196</v>
      </c>
      <c r="BR613" t="s">
        <v>1196</v>
      </c>
      <c r="BS613" t="s">
        <v>1196</v>
      </c>
      <c r="BT613" t="s">
        <v>5</v>
      </c>
      <c r="BU613" t="s">
        <v>1196</v>
      </c>
      <c r="BV613" t="s">
        <v>1196</v>
      </c>
      <c r="BW613" t="s">
        <v>1196</v>
      </c>
      <c r="BX613" t="s">
        <v>1196</v>
      </c>
      <c r="BY613" t="s">
        <v>6</v>
      </c>
      <c r="BZ613" t="s">
        <v>3696</v>
      </c>
      <c r="CA613"/>
    </row>
    <row r="614" spans="1:79" ht="15" x14ac:dyDescent="0.25">
      <c r="A614">
        <v>552</v>
      </c>
      <c r="B614" t="s">
        <v>4080</v>
      </c>
      <c r="C614" t="s">
        <v>4081</v>
      </c>
      <c r="D614" t="s">
        <v>4082</v>
      </c>
      <c r="E614">
        <v>7</v>
      </c>
      <c r="F614" t="s">
        <v>3687</v>
      </c>
      <c r="G614" t="s">
        <v>3751</v>
      </c>
      <c r="H614" t="s">
        <v>4021</v>
      </c>
      <c r="I614" t="s">
        <v>4022</v>
      </c>
      <c r="J614" t="s">
        <v>4077</v>
      </c>
      <c r="K614" t="s">
        <v>4078</v>
      </c>
      <c r="L614" t="s">
        <v>3817</v>
      </c>
      <c r="M614">
        <v>8.6338100954890251E-3</v>
      </c>
      <c r="N614" t="s">
        <v>6</v>
      </c>
      <c r="O614" t="s">
        <v>5</v>
      </c>
      <c r="P614" t="s">
        <v>5</v>
      </c>
      <c r="Q614" t="s">
        <v>5</v>
      </c>
      <c r="R614" t="s">
        <v>5</v>
      </c>
      <c r="S614" t="s">
        <v>4083</v>
      </c>
      <c r="T614" t="s">
        <v>4083</v>
      </c>
      <c r="U614" t="s">
        <v>5</v>
      </c>
      <c r="V614" t="s">
        <v>28</v>
      </c>
      <c r="W614">
        <v>50000</v>
      </c>
      <c r="X614">
        <v>0</v>
      </c>
      <c r="Y614" t="s">
        <v>5</v>
      </c>
      <c r="Z614" t="s">
        <v>1196</v>
      </c>
      <c r="AA614">
        <v>0</v>
      </c>
      <c r="AB614">
        <v>6.5091801807284364E-3</v>
      </c>
      <c r="AC614">
        <v>0</v>
      </c>
      <c r="AD614">
        <v>0</v>
      </c>
      <c r="AE614">
        <v>0</v>
      </c>
      <c r="AF614">
        <v>0</v>
      </c>
      <c r="AG614">
        <v>0</v>
      </c>
      <c r="AH614">
        <v>0</v>
      </c>
      <c r="AI614">
        <v>0</v>
      </c>
      <c r="AJ614">
        <v>0</v>
      </c>
      <c r="AK614">
        <v>0</v>
      </c>
      <c r="AL614">
        <v>0</v>
      </c>
      <c r="AM614">
        <v>0</v>
      </c>
      <c r="AN614">
        <v>0</v>
      </c>
      <c r="AO614">
        <v>0</v>
      </c>
      <c r="AP614">
        <v>0</v>
      </c>
      <c r="AQ614">
        <v>0</v>
      </c>
      <c r="AR614">
        <v>0</v>
      </c>
      <c r="AS614">
        <v>0</v>
      </c>
      <c r="AT614">
        <v>0</v>
      </c>
      <c r="AU614">
        <v>0</v>
      </c>
      <c r="AV614">
        <v>0</v>
      </c>
      <c r="AW614">
        <v>0</v>
      </c>
      <c r="AX614">
        <v>0</v>
      </c>
      <c r="AY614">
        <v>0</v>
      </c>
      <c r="AZ614">
        <v>0</v>
      </c>
      <c r="BA614">
        <v>0</v>
      </c>
      <c r="BB614">
        <v>0</v>
      </c>
      <c r="BC614">
        <v>0</v>
      </c>
      <c r="BD614">
        <v>0</v>
      </c>
      <c r="BE614">
        <v>0</v>
      </c>
      <c r="BF614">
        <v>0</v>
      </c>
      <c r="BG614" t="s">
        <v>1196</v>
      </c>
      <c r="BH614" t="s">
        <v>5</v>
      </c>
      <c r="BI614" t="s">
        <v>3695</v>
      </c>
      <c r="BJ614" t="s">
        <v>1196</v>
      </c>
      <c r="BK614" t="s">
        <v>5</v>
      </c>
      <c r="BL614" t="s">
        <v>1196</v>
      </c>
      <c r="BM614">
        <v>0</v>
      </c>
      <c r="BN614">
        <v>0</v>
      </c>
      <c r="BO614" t="s">
        <v>5</v>
      </c>
      <c r="BP614" t="s">
        <v>1196</v>
      </c>
      <c r="BQ614" t="s">
        <v>1196</v>
      </c>
      <c r="BR614" t="s">
        <v>1196</v>
      </c>
      <c r="BS614" t="s">
        <v>1196</v>
      </c>
      <c r="BT614" t="s">
        <v>5</v>
      </c>
      <c r="BU614" t="s">
        <v>1196</v>
      </c>
      <c r="BV614" t="s">
        <v>1196</v>
      </c>
      <c r="BW614" t="s">
        <v>1196</v>
      </c>
      <c r="BX614" t="s">
        <v>1196</v>
      </c>
      <c r="BY614" t="s">
        <v>6</v>
      </c>
      <c r="BZ614" t="s">
        <v>3696</v>
      </c>
      <c r="CA614"/>
    </row>
    <row r="615" spans="1:79" ht="15" x14ac:dyDescent="0.25">
      <c r="A615">
        <v>553</v>
      </c>
      <c r="B615" t="s">
        <v>4084</v>
      </c>
      <c r="C615" t="s">
        <v>4085</v>
      </c>
      <c r="D615" t="s">
        <v>4086</v>
      </c>
      <c r="E615">
        <v>7</v>
      </c>
      <c r="F615" t="s">
        <v>3687</v>
      </c>
      <c r="G615" t="s">
        <v>3751</v>
      </c>
      <c r="H615" t="s">
        <v>4021</v>
      </c>
      <c r="I615" t="s">
        <v>4022</v>
      </c>
      <c r="J615" t="s">
        <v>4077</v>
      </c>
      <c r="K615" t="s">
        <v>4078</v>
      </c>
      <c r="L615" t="s">
        <v>3817</v>
      </c>
      <c r="M615">
        <v>1.009675264358521</v>
      </c>
      <c r="N615" t="s">
        <v>6</v>
      </c>
      <c r="O615" t="s">
        <v>5</v>
      </c>
      <c r="P615" t="s">
        <v>5</v>
      </c>
      <c r="Q615" t="s">
        <v>6</v>
      </c>
      <c r="R615" t="s">
        <v>5</v>
      </c>
      <c r="S615" t="s">
        <v>4087</v>
      </c>
      <c r="T615" t="s">
        <v>4087</v>
      </c>
      <c r="U615" t="s">
        <v>5</v>
      </c>
      <c r="V615" t="s">
        <v>85</v>
      </c>
      <c r="W615">
        <v>500000</v>
      </c>
      <c r="X615">
        <v>0</v>
      </c>
      <c r="Y615" t="s">
        <v>5</v>
      </c>
      <c r="Z615" t="s">
        <v>1196</v>
      </c>
      <c r="AA615">
        <v>0</v>
      </c>
      <c r="AB615">
        <v>0.29444184899330139</v>
      </c>
      <c r="AC615">
        <v>1.5810620039701458E-2</v>
      </c>
      <c r="AD615">
        <v>0</v>
      </c>
      <c r="AE615">
        <v>53</v>
      </c>
      <c r="AF615">
        <v>8</v>
      </c>
      <c r="AG615">
        <v>50</v>
      </c>
      <c r="AH615">
        <v>33</v>
      </c>
      <c r="AI615">
        <v>131</v>
      </c>
      <c r="AJ615">
        <v>131</v>
      </c>
      <c r="AK615">
        <v>0</v>
      </c>
      <c r="AL615">
        <v>1</v>
      </c>
      <c r="AM615">
        <v>1</v>
      </c>
      <c r="AN615">
        <v>0</v>
      </c>
      <c r="AO615">
        <v>4.6563138961791992</v>
      </c>
      <c r="AP615">
        <v>0</v>
      </c>
      <c r="AQ615">
        <v>0</v>
      </c>
      <c r="AR615">
        <v>0</v>
      </c>
      <c r="AS615">
        <v>0</v>
      </c>
      <c r="AT615">
        <v>0</v>
      </c>
      <c r="AU615">
        <v>0</v>
      </c>
      <c r="AV615">
        <v>0</v>
      </c>
      <c r="AW615">
        <v>0</v>
      </c>
      <c r="AX615">
        <v>0</v>
      </c>
      <c r="AY615">
        <v>0</v>
      </c>
      <c r="AZ615">
        <v>0</v>
      </c>
      <c r="BA615">
        <v>0</v>
      </c>
      <c r="BB615">
        <v>0</v>
      </c>
      <c r="BC615">
        <v>0</v>
      </c>
      <c r="BD615">
        <v>0</v>
      </c>
      <c r="BE615">
        <v>0</v>
      </c>
      <c r="BF615">
        <v>0</v>
      </c>
      <c r="BG615" t="s">
        <v>1196</v>
      </c>
      <c r="BH615" t="s">
        <v>5</v>
      </c>
      <c r="BI615" t="s">
        <v>3695</v>
      </c>
      <c r="BJ615" t="s">
        <v>1196</v>
      </c>
      <c r="BK615" t="s">
        <v>5</v>
      </c>
      <c r="BL615" t="s">
        <v>1196</v>
      </c>
      <c r="BM615">
        <v>0</v>
      </c>
      <c r="BN615">
        <v>0</v>
      </c>
      <c r="BO615" t="s">
        <v>5</v>
      </c>
      <c r="BP615" t="s">
        <v>1196</v>
      </c>
      <c r="BQ615" t="s">
        <v>1196</v>
      </c>
      <c r="BR615" t="s">
        <v>1196</v>
      </c>
      <c r="BS615" t="s">
        <v>1196</v>
      </c>
      <c r="BT615" t="s">
        <v>5</v>
      </c>
      <c r="BU615" t="s">
        <v>1196</v>
      </c>
      <c r="BV615" t="s">
        <v>1196</v>
      </c>
      <c r="BW615" t="s">
        <v>1196</v>
      </c>
      <c r="BX615" t="s">
        <v>1196</v>
      </c>
      <c r="BY615" t="s">
        <v>6</v>
      </c>
      <c r="BZ615" t="s">
        <v>3696</v>
      </c>
      <c r="CA615"/>
    </row>
    <row r="616" spans="1:79" ht="15" x14ac:dyDescent="0.25">
      <c r="A616">
        <v>554</v>
      </c>
      <c r="B616" t="s">
        <v>4088</v>
      </c>
      <c r="C616" t="s">
        <v>4089</v>
      </c>
      <c r="D616" t="s">
        <v>4089</v>
      </c>
      <c r="E616">
        <v>7</v>
      </c>
      <c r="F616" t="s">
        <v>3687</v>
      </c>
      <c r="G616" t="s">
        <v>3751</v>
      </c>
      <c r="H616" t="s">
        <v>4090</v>
      </c>
      <c r="I616" t="s">
        <v>4091</v>
      </c>
      <c r="J616" t="s">
        <v>4092</v>
      </c>
      <c r="K616" t="s">
        <v>4093</v>
      </c>
      <c r="L616" t="s">
        <v>4094</v>
      </c>
      <c r="M616">
        <v>6.3180084228515616</v>
      </c>
      <c r="N616" t="s">
        <v>6</v>
      </c>
      <c r="O616" t="s">
        <v>5</v>
      </c>
      <c r="P616" t="s">
        <v>6</v>
      </c>
      <c r="Q616" t="s">
        <v>6</v>
      </c>
      <c r="R616" t="s">
        <v>5</v>
      </c>
      <c r="S616" t="s">
        <v>3756</v>
      </c>
      <c r="T616" t="s">
        <v>3756</v>
      </c>
      <c r="U616" t="s">
        <v>5</v>
      </c>
      <c r="V616" t="s">
        <v>85</v>
      </c>
      <c r="W616">
        <v>250000</v>
      </c>
      <c r="X616">
        <v>0</v>
      </c>
      <c r="Y616" t="s">
        <v>5</v>
      </c>
      <c r="Z616" t="s">
        <v>1196</v>
      </c>
      <c r="AA616">
        <v>0</v>
      </c>
      <c r="AB616">
        <v>1.15594482421875</v>
      </c>
      <c r="AC616">
        <v>0.1038784012198448</v>
      </c>
      <c r="AD616">
        <v>0</v>
      </c>
      <c r="AE616">
        <v>75</v>
      </c>
      <c r="AF616">
        <v>16</v>
      </c>
      <c r="AG616">
        <v>11</v>
      </c>
      <c r="AH616">
        <v>70</v>
      </c>
      <c r="AI616">
        <v>22</v>
      </c>
      <c r="AJ616">
        <v>70</v>
      </c>
      <c r="AK616">
        <v>0</v>
      </c>
      <c r="AL616">
        <v>16</v>
      </c>
      <c r="AM616">
        <v>9</v>
      </c>
      <c r="AN616">
        <v>0</v>
      </c>
      <c r="AO616">
        <v>58.967926025390618</v>
      </c>
      <c r="AP616">
        <v>0</v>
      </c>
      <c r="AQ616">
        <v>0</v>
      </c>
      <c r="AR616">
        <v>0</v>
      </c>
      <c r="AS616">
        <v>0</v>
      </c>
      <c r="AT616">
        <v>0</v>
      </c>
      <c r="AU616">
        <v>0</v>
      </c>
      <c r="AV616">
        <v>0</v>
      </c>
      <c r="AW616">
        <v>0</v>
      </c>
      <c r="AX616">
        <v>0</v>
      </c>
      <c r="AY616">
        <v>0</v>
      </c>
      <c r="AZ616">
        <v>0</v>
      </c>
      <c r="BA616">
        <v>0</v>
      </c>
      <c r="BB616">
        <v>0</v>
      </c>
      <c r="BC616">
        <v>0</v>
      </c>
      <c r="BD616">
        <v>0</v>
      </c>
      <c r="BE616">
        <v>0</v>
      </c>
      <c r="BF616">
        <v>0</v>
      </c>
      <c r="BG616" t="s">
        <v>1196</v>
      </c>
      <c r="BH616" t="s">
        <v>5</v>
      </c>
      <c r="BI616" t="s">
        <v>3695</v>
      </c>
      <c r="BJ616" t="s">
        <v>1196</v>
      </c>
      <c r="BK616" t="s">
        <v>5</v>
      </c>
      <c r="BL616" t="s">
        <v>1196</v>
      </c>
      <c r="BM616">
        <v>0</v>
      </c>
      <c r="BN616">
        <v>0</v>
      </c>
      <c r="BO616" t="s">
        <v>5</v>
      </c>
      <c r="BP616" t="s">
        <v>1196</v>
      </c>
      <c r="BQ616" t="s">
        <v>1196</v>
      </c>
      <c r="BR616" t="s">
        <v>1196</v>
      </c>
      <c r="BS616" t="s">
        <v>1196</v>
      </c>
      <c r="BT616" t="s">
        <v>5</v>
      </c>
      <c r="BU616" t="s">
        <v>1196</v>
      </c>
      <c r="BV616" t="s">
        <v>1196</v>
      </c>
      <c r="BW616" t="s">
        <v>1196</v>
      </c>
      <c r="BX616" t="s">
        <v>1196</v>
      </c>
      <c r="BY616" t="s">
        <v>6</v>
      </c>
      <c r="BZ616" t="s">
        <v>3696</v>
      </c>
      <c r="CA616" t="s">
        <v>4095</v>
      </c>
    </row>
    <row r="617" spans="1:79" ht="15" x14ac:dyDescent="0.25">
      <c r="A617">
        <v>555</v>
      </c>
      <c r="B617" t="s">
        <v>4096</v>
      </c>
      <c r="C617" t="s">
        <v>4097</v>
      </c>
      <c r="D617" t="s">
        <v>4098</v>
      </c>
      <c r="E617">
        <v>7</v>
      </c>
      <c r="F617" t="s">
        <v>3687</v>
      </c>
      <c r="G617" t="s">
        <v>3751</v>
      </c>
      <c r="H617" t="s">
        <v>4021</v>
      </c>
      <c r="I617" t="s">
        <v>4022</v>
      </c>
      <c r="J617" t="s">
        <v>4077</v>
      </c>
      <c r="K617" t="s">
        <v>4078</v>
      </c>
      <c r="L617" t="s">
        <v>4099</v>
      </c>
      <c r="M617">
        <v>47.518177032470703</v>
      </c>
      <c r="N617" t="s">
        <v>6</v>
      </c>
      <c r="O617" t="s">
        <v>5</v>
      </c>
      <c r="P617" t="s">
        <v>5</v>
      </c>
      <c r="Q617" t="s">
        <v>6</v>
      </c>
      <c r="R617" t="s">
        <v>5</v>
      </c>
      <c r="S617" t="s">
        <v>4100</v>
      </c>
      <c r="T617" t="s">
        <v>4100</v>
      </c>
      <c r="U617" t="s">
        <v>5</v>
      </c>
      <c r="V617" t="s">
        <v>28</v>
      </c>
      <c r="W617">
        <v>50000</v>
      </c>
      <c r="X617">
        <v>0</v>
      </c>
      <c r="Y617" t="s">
        <v>5</v>
      </c>
      <c r="Z617" t="s">
        <v>1196</v>
      </c>
      <c r="AA617">
        <v>0</v>
      </c>
      <c r="AB617">
        <v>4.6522278785705566</v>
      </c>
      <c r="AC617">
        <v>6.7757930755615234</v>
      </c>
      <c r="AD617">
        <v>0</v>
      </c>
      <c r="AE617">
        <v>228</v>
      </c>
      <c r="AF617">
        <v>421</v>
      </c>
      <c r="AG617">
        <v>191</v>
      </c>
      <c r="AH617">
        <v>79</v>
      </c>
      <c r="AI617">
        <v>285</v>
      </c>
      <c r="AJ617">
        <v>285</v>
      </c>
      <c r="AK617">
        <v>0</v>
      </c>
      <c r="AL617">
        <v>1</v>
      </c>
      <c r="AM617">
        <v>8</v>
      </c>
      <c r="AN617">
        <v>0</v>
      </c>
      <c r="AO617">
        <v>1195.469116210938</v>
      </c>
      <c r="AP617">
        <v>0</v>
      </c>
      <c r="AQ617">
        <v>0</v>
      </c>
      <c r="AR617">
        <v>0</v>
      </c>
      <c r="AS617">
        <v>0</v>
      </c>
      <c r="AT617">
        <v>0</v>
      </c>
      <c r="AU617">
        <v>0</v>
      </c>
      <c r="AV617">
        <v>0</v>
      </c>
      <c r="AW617">
        <v>0</v>
      </c>
      <c r="AX617">
        <v>0</v>
      </c>
      <c r="AY617">
        <v>0</v>
      </c>
      <c r="AZ617">
        <v>0</v>
      </c>
      <c r="BA617">
        <v>0</v>
      </c>
      <c r="BB617">
        <v>0</v>
      </c>
      <c r="BC617">
        <v>0</v>
      </c>
      <c r="BD617">
        <v>0</v>
      </c>
      <c r="BE617">
        <v>0</v>
      </c>
      <c r="BF617">
        <v>0</v>
      </c>
      <c r="BG617" t="s">
        <v>1196</v>
      </c>
      <c r="BH617" t="s">
        <v>5</v>
      </c>
      <c r="BI617" t="s">
        <v>3695</v>
      </c>
      <c r="BJ617" t="s">
        <v>1196</v>
      </c>
      <c r="BK617" t="s">
        <v>5</v>
      </c>
      <c r="BL617" t="s">
        <v>1196</v>
      </c>
      <c r="BM617">
        <v>0</v>
      </c>
      <c r="BN617">
        <v>0</v>
      </c>
      <c r="BO617" t="s">
        <v>5</v>
      </c>
      <c r="BP617" t="s">
        <v>1196</v>
      </c>
      <c r="BQ617" t="s">
        <v>1196</v>
      </c>
      <c r="BR617" t="s">
        <v>1196</v>
      </c>
      <c r="BS617" t="s">
        <v>1196</v>
      </c>
      <c r="BT617" t="s">
        <v>5</v>
      </c>
      <c r="BU617" t="s">
        <v>1196</v>
      </c>
      <c r="BV617" t="s">
        <v>1196</v>
      </c>
      <c r="BW617" t="s">
        <v>1196</v>
      </c>
      <c r="BX617" t="s">
        <v>1196</v>
      </c>
      <c r="BY617" t="s">
        <v>6</v>
      </c>
      <c r="BZ617" t="s">
        <v>3696</v>
      </c>
      <c r="CA617"/>
    </row>
    <row r="618" spans="1:79" ht="15" x14ac:dyDescent="0.25">
      <c r="A618">
        <v>557</v>
      </c>
      <c r="B618" t="s">
        <v>4116</v>
      </c>
      <c r="C618" t="s">
        <v>4117</v>
      </c>
      <c r="D618" t="s">
        <v>4118</v>
      </c>
      <c r="E618">
        <v>8</v>
      </c>
      <c r="F618" t="s">
        <v>4104</v>
      </c>
      <c r="G618" t="s">
        <v>69</v>
      </c>
      <c r="H618" t="s">
        <v>4119</v>
      </c>
      <c r="I618" t="s">
        <v>4120</v>
      </c>
      <c r="J618" t="s">
        <v>4121</v>
      </c>
      <c r="K618" t="s">
        <v>4122</v>
      </c>
      <c r="L618" t="s">
        <v>4123</v>
      </c>
      <c r="M618">
        <v>31.490999221801761</v>
      </c>
      <c r="N618" t="s">
        <v>6</v>
      </c>
      <c r="O618" t="s">
        <v>6</v>
      </c>
      <c r="P618" t="s">
        <v>6</v>
      </c>
      <c r="Q618" t="s">
        <v>5</v>
      </c>
      <c r="R618" t="s">
        <v>5</v>
      </c>
      <c r="S618" t="s">
        <v>4124</v>
      </c>
      <c r="T618" t="s">
        <v>4124</v>
      </c>
      <c r="U618" t="s">
        <v>5</v>
      </c>
      <c r="V618" t="s">
        <v>50</v>
      </c>
      <c r="W618"/>
      <c r="X618"/>
      <c r="Y618" t="s">
        <v>6</v>
      </c>
      <c r="Z618" t="s">
        <v>4125</v>
      </c>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t="s">
        <v>1691</v>
      </c>
      <c r="BH618" t="s">
        <v>5</v>
      </c>
      <c r="BI618" t="s">
        <v>1100</v>
      </c>
      <c r="BJ618" t="s">
        <v>5</v>
      </c>
      <c r="BK618" t="s">
        <v>5</v>
      </c>
      <c r="BL618" t="s">
        <v>1100</v>
      </c>
      <c r="BM618"/>
      <c r="BN618"/>
      <c r="BO618" t="s">
        <v>5</v>
      </c>
      <c r="BP618" t="s">
        <v>1691</v>
      </c>
      <c r="BQ618" t="s">
        <v>1691</v>
      </c>
      <c r="BR618" t="s">
        <v>1691</v>
      </c>
      <c r="BS618" t="s">
        <v>1691</v>
      </c>
      <c r="BT618" t="s">
        <v>6</v>
      </c>
      <c r="BU618" t="s">
        <v>1691</v>
      </c>
      <c r="BV618" t="s">
        <v>1691</v>
      </c>
      <c r="BW618" t="s">
        <v>1691</v>
      </c>
      <c r="BX618" t="s">
        <v>1691</v>
      </c>
      <c r="BY618" t="s">
        <v>6</v>
      </c>
      <c r="BZ618" t="s">
        <v>4115</v>
      </c>
      <c r="CA618"/>
    </row>
    <row r="619" spans="1:79" ht="15" x14ac:dyDescent="0.25">
      <c r="A619">
        <v>558</v>
      </c>
      <c r="B619" t="s">
        <v>4126</v>
      </c>
      <c r="C619" t="s">
        <v>4127</v>
      </c>
      <c r="D619" t="s">
        <v>4128</v>
      </c>
      <c r="E619">
        <v>8</v>
      </c>
      <c r="F619" t="s">
        <v>4104</v>
      </c>
      <c r="G619" t="s">
        <v>4129</v>
      </c>
      <c r="H619" t="s">
        <v>4130</v>
      </c>
      <c r="I619" t="s">
        <v>4131</v>
      </c>
      <c r="J619" t="s">
        <v>4132</v>
      </c>
      <c r="K619" t="s">
        <v>4133</v>
      </c>
      <c r="L619" t="s">
        <v>4133</v>
      </c>
      <c r="M619">
        <v>59.388801574707031</v>
      </c>
      <c r="N619" t="s">
        <v>6</v>
      </c>
      <c r="O619" t="s">
        <v>5</v>
      </c>
      <c r="P619" t="s">
        <v>6</v>
      </c>
      <c r="Q619" t="s">
        <v>5</v>
      </c>
      <c r="R619" t="s">
        <v>5</v>
      </c>
      <c r="S619" t="s">
        <v>4134</v>
      </c>
      <c r="T619" t="s">
        <v>4134</v>
      </c>
      <c r="U619" t="s">
        <v>5</v>
      </c>
      <c r="V619" t="s">
        <v>85</v>
      </c>
      <c r="W619"/>
      <c r="X619"/>
      <c r="Y619" t="s">
        <v>6</v>
      </c>
      <c r="Z619" t="s">
        <v>4125</v>
      </c>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t="s">
        <v>1691</v>
      </c>
      <c r="BH619" t="s">
        <v>5</v>
      </c>
      <c r="BI619" t="s">
        <v>1100</v>
      </c>
      <c r="BJ619" t="s">
        <v>5</v>
      </c>
      <c r="BK619" t="s">
        <v>5</v>
      </c>
      <c r="BL619" t="s">
        <v>1100</v>
      </c>
      <c r="BM619"/>
      <c r="BN619"/>
      <c r="BO619" t="s">
        <v>5</v>
      </c>
      <c r="BP619" t="s">
        <v>1691</v>
      </c>
      <c r="BQ619" t="s">
        <v>1691</v>
      </c>
      <c r="BR619" t="s">
        <v>1691</v>
      </c>
      <c r="BS619" t="s">
        <v>1691</v>
      </c>
      <c r="BT619" t="s">
        <v>6</v>
      </c>
      <c r="BU619" t="s">
        <v>1691</v>
      </c>
      <c r="BV619" t="s">
        <v>1691</v>
      </c>
      <c r="BW619" t="s">
        <v>1691</v>
      </c>
      <c r="BX619" t="s">
        <v>1691</v>
      </c>
      <c r="BY619" t="s">
        <v>6</v>
      </c>
      <c r="BZ619" t="s">
        <v>4115</v>
      </c>
      <c r="CA619"/>
    </row>
    <row r="620" spans="1:79" ht="15" x14ac:dyDescent="0.25">
      <c r="A620">
        <v>559</v>
      </c>
      <c r="B620" t="s">
        <v>4135</v>
      </c>
      <c r="C620" t="s">
        <v>4136</v>
      </c>
      <c r="D620" t="s">
        <v>4137</v>
      </c>
      <c r="E620">
        <v>8</v>
      </c>
      <c r="F620" t="s">
        <v>4104</v>
      </c>
      <c r="G620" t="s">
        <v>4129</v>
      </c>
      <c r="H620" t="s">
        <v>4130</v>
      </c>
      <c r="I620" t="s">
        <v>4138</v>
      </c>
      <c r="J620" t="s">
        <v>4139</v>
      </c>
      <c r="K620" t="s">
        <v>4133</v>
      </c>
      <c r="L620" t="s">
        <v>4110</v>
      </c>
      <c r="M620">
        <v>12.16219997406006</v>
      </c>
      <c r="N620" t="s">
        <v>6</v>
      </c>
      <c r="O620" t="s">
        <v>5</v>
      </c>
      <c r="P620" t="s">
        <v>6</v>
      </c>
      <c r="Q620" t="s">
        <v>5</v>
      </c>
      <c r="R620" t="s">
        <v>5</v>
      </c>
      <c r="S620" t="s">
        <v>4140</v>
      </c>
      <c r="T620" t="s">
        <v>4140</v>
      </c>
      <c r="U620" t="s">
        <v>5</v>
      </c>
      <c r="V620" t="s">
        <v>4</v>
      </c>
      <c r="W620"/>
      <c r="X620"/>
      <c r="Y620" t="s">
        <v>6</v>
      </c>
      <c r="Z620" t="s">
        <v>4141</v>
      </c>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t="s">
        <v>1691</v>
      </c>
      <c r="BH620" t="s">
        <v>5</v>
      </c>
      <c r="BI620" t="s">
        <v>1100</v>
      </c>
      <c r="BJ620" t="s">
        <v>5</v>
      </c>
      <c r="BK620" t="s">
        <v>5</v>
      </c>
      <c r="BL620" t="s">
        <v>1100</v>
      </c>
      <c r="BM620"/>
      <c r="BN620"/>
      <c r="BO620" t="s">
        <v>6</v>
      </c>
      <c r="BP620" t="s">
        <v>1691</v>
      </c>
      <c r="BQ620" t="s">
        <v>4142</v>
      </c>
      <c r="BR620" t="s">
        <v>1691</v>
      </c>
      <c r="BS620" t="s">
        <v>1691</v>
      </c>
      <c r="BT620" t="s">
        <v>6</v>
      </c>
      <c r="BU620" t="s">
        <v>1691</v>
      </c>
      <c r="BV620" t="s">
        <v>1691</v>
      </c>
      <c r="BW620" t="s">
        <v>1691</v>
      </c>
      <c r="BX620" t="s">
        <v>1691</v>
      </c>
      <c r="BY620" t="s">
        <v>6</v>
      </c>
      <c r="BZ620" t="s">
        <v>4115</v>
      </c>
      <c r="CA620"/>
    </row>
    <row r="621" spans="1:79" ht="15" x14ac:dyDescent="0.25">
      <c r="A621">
        <v>560</v>
      </c>
      <c r="B621" t="s">
        <v>4143</v>
      </c>
      <c r="C621" t="s">
        <v>4144</v>
      </c>
      <c r="D621" t="s">
        <v>4145</v>
      </c>
      <c r="E621">
        <v>8</v>
      </c>
      <c r="F621" t="s">
        <v>4104</v>
      </c>
      <c r="G621" t="s">
        <v>4129</v>
      </c>
      <c r="H621" t="s">
        <v>4130</v>
      </c>
      <c r="I621" t="s">
        <v>4146</v>
      </c>
      <c r="J621" t="s">
        <v>4147</v>
      </c>
      <c r="K621" t="s">
        <v>4133</v>
      </c>
      <c r="L621" t="s">
        <v>4148</v>
      </c>
      <c r="M621">
        <v>27.952899932861332</v>
      </c>
      <c r="N621" t="s">
        <v>6</v>
      </c>
      <c r="O621" t="s">
        <v>5</v>
      </c>
      <c r="P621" t="s">
        <v>6</v>
      </c>
      <c r="Q621" t="s">
        <v>5</v>
      </c>
      <c r="R621" t="s">
        <v>5</v>
      </c>
      <c r="S621" t="s">
        <v>4149</v>
      </c>
      <c r="T621" t="s">
        <v>4149</v>
      </c>
      <c r="U621" t="s">
        <v>5</v>
      </c>
      <c r="V621" t="s">
        <v>4</v>
      </c>
      <c r="W621"/>
      <c r="X621"/>
      <c r="Y621" t="s">
        <v>6</v>
      </c>
      <c r="Z621" t="s">
        <v>4150</v>
      </c>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t="s">
        <v>1691</v>
      </c>
      <c r="BH621" t="s">
        <v>5</v>
      </c>
      <c r="BI621" t="s">
        <v>1100</v>
      </c>
      <c r="BJ621" t="s">
        <v>5</v>
      </c>
      <c r="BK621" t="s">
        <v>5</v>
      </c>
      <c r="BL621" t="s">
        <v>1100</v>
      </c>
      <c r="BM621"/>
      <c r="BN621"/>
      <c r="BO621" t="s">
        <v>5</v>
      </c>
      <c r="BP621" t="s">
        <v>1691</v>
      </c>
      <c r="BQ621" t="s">
        <v>1691</v>
      </c>
      <c r="BR621" t="s">
        <v>1691</v>
      </c>
      <c r="BS621" t="s">
        <v>1691</v>
      </c>
      <c r="BT621" t="s">
        <v>6</v>
      </c>
      <c r="BU621" t="s">
        <v>1691</v>
      </c>
      <c r="BV621" t="s">
        <v>1691</v>
      </c>
      <c r="BW621" t="s">
        <v>1691</v>
      </c>
      <c r="BX621" t="s">
        <v>1691</v>
      </c>
      <c r="BY621" t="s">
        <v>6</v>
      </c>
      <c r="BZ621" t="s">
        <v>4115</v>
      </c>
      <c r="CA621"/>
    </row>
    <row r="622" spans="1:79" ht="15" x14ac:dyDescent="0.25">
      <c r="A622">
        <v>561</v>
      </c>
      <c r="B622" t="s">
        <v>4151</v>
      </c>
      <c r="C622" t="s">
        <v>4152</v>
      </c>
      <c r="D622" t="s">
        <v>4153</v>
      </c>
      <c r="E622">
        <v>8</v>
      </c>
      <c r="F622" t="s">
        <v>4104</v>
      </c>
      <c r="G622" t="s">
        <v>69</v>
      </c>
      <c r="H622" t="s">
        <v>4119</v>
      </c>
      <c r="I622" t="s">
        <v>4120</v>
      </c>
      <c r="J622" t="s">
        <v>4121</v>
      </c>
      <c r="K622" t="s">
        <v>4122</v>
      </c>
      <c r="L622" t="s">
        <v>4110</v>
      </c>
      <c r="M622">
        <v>31.490999221801761</v>
      </c>
      <c r="N622" t="s">
        <v>6</v>
      </c>
      <c r="O622" t="s">
        <v>5</v>
      </c>
      <c r="P622" t="s">
        <v>5</v>
      </c>
      <c r="Q622" t="s">
        <v>5</v>
      </c>
      <c r="R622" t="s">
        <v>5</v>
      </c>
      <c r="S622" t="s">
        <v>4124</v>
      </c>
      <c r="T622" t="s">
        <v>4124</v>
      </c>
      <c r="U622" t="s">
        <v>5</v>
      </c>
      <c r="V622" t="s">
        <v>4</v>
      </c>
      <c r="W622"/>
      <c r="X622"/>
      <c r="Y622" t="s">
        <v>6</v>
      </c>
      <c r="Z622" t="s">
        <v>4125</v>
      </c>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t="s">
        <v>1691</v>
      </c>
      <c r="BH622" t="s">
        <v>5</v>
      </c>
      <c r="BI622" t="s">
        <v>1100</v>
      </c>
      <c r="BJ622" t="s">
        <v>5</v>
      </c>
      <c r="BK622" t="s">
        <v>5</v>
      </c>
      <c r="BL622" t="s">
        <v>1100</v>
      </c>
      <c r="BM622"/>
      <c r="BN622"/>
      <c r="BO622" t="s">
        <v>5</v>
      </c>
      <c r="BP622" t="s">
        <v>1691</v>
      </c>
      <c r="BQ622" t="s">
        <v>1691</v>
      </c>
      <c r="BR622" t="s">
        <v>1691</v>
      </c>
      <c r="BS622" t="s">
        <v>1691</v>
      </c>
      <c r="BT622" t="s">
        <v>6</v>
      </c>
      <c r="BU622" t="s">
        <v>1691</v>
      </c>
      <c r="BV622" t="s">
        <v>1691</v>
      </c>
      <c r="BW622" t="s">
        <v>1691</v>
      </c>
      <c r="BX622" t="s">
        <v>1691</v>
      </c>
      <c r="BY622" t="s">
        <v>6</v>
      </c>
      <c r="BZ622" t="s">
        <v>4115</v>
      </c>
      <c r="CA622"/>
    </row>
    <row r="623" spans="1:79" ht="15" x14ac:dyDescent="0.25">
      <c r="A623">
        <v>562</v>
      </c>
      <c r="B623" t="s">
        <v>4154</v>
      </c>
      <c r="C623" t="s">
        <v>4155</v>
      </c>
      <c r="D623" t="s">
        <v>4156</v>
      </c>
      <c r="E623">
        <v>8</v>
      </c>
      <c r="F623" t="s">
        <v>4104</v>
      </c>
      <c r="G623" t="s">
        <v>69</v>
      </c>
      <c r="H623" t="s">
        <v>4119</v>
      </c>
      <c r="I623" t="s">
        <v>4120</v>
      </c>
      <c r="J623" t="s">
        <v>4121</v>
      </c>
      <c r="K623" t="s">
        <v>4122</v>
      </c>
      <c r="L623" t="s">
        <v>4157</v>
      </c>
      <c r="M623">
        <v>31.490999221801761</v>
      </c>
      <c r="N623" t="s">
        <v>6</v>
      </c>
      <c r="O623" t="s">
        <v>6</v>
      </c>
      <c r="P623" t="s">
        <v>5</v>
      </c>
      <c r="Q623" t="s">
        <v>5</v>
      </c>
      <c r="R623" t="s">
        <v>5</v>
      </c>
      <c r="S623" t="s">
        <v>4124</v>
      </c>
      <c r="T623" t="s">
        <v>4124</v>
      </c>
      <c r="U623" t="s">
        <v>5</v>
      </c>
      <c r="V623" t="s">
        <v>28</v>
      </c>
      <c r="W623"/>
      <c r="X623"/>
      <c r="Y623" t="s">
        <v>6</v>
      </c>
      <c r="Z623" t="s">
        <v>4125</v>
      </c>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t="s">
        <v>1691</v>
      </c>
      <c r="BH623" t="s">
        <v>5</v>
      </c>
      <c r="BI623" t="s">
        <v>1100</v>
      </c>
      <c r="BJ623" t="s">
        <v>5</v>
      </c>
      <c r="BK623" t="s">
        <v>5</v>
      </c>
      <c r="BL623" t="s">
        <v>1100</v>
      </c>
      <c r="BM623"/>
      <c r="BN623"/>
      <c r="BO623" t="s">
        <v>5</v>
      </c>
      <c r="BP623" t="s">
        <v>1691</v>
      </c>
      <c r="BQ623" t="s">
        <v>1691</v>
      </c>
      <c r="BR623" t="s">
        <v>1691</v>
      </c>
      <c r="BS623" t="s">
        <v>1691</v>
      </c>
      <c r="BT623" t="s">
        <v>6</v>
      </c>
      <c r="BU623" t="s">
        <v>1691</v>
      </c>
      <c r="BV623" t="s">
        <v>1691</v>
      </c>
      <c r="BW623" t="s">
        <v>1691</v>
      </c>
      <c r="BX623" t="s">
        <v>1691</v>
      </c>
      <c r="BY623" t="s">
        <v>6</v>
      </c>
      <c r="BZ623" t="s">
        <v>4115</v>
      </c>
      <c r="CA623"/>
    </row>
    <row r="624" spans="1:79" ht="15" x14ac:dyDescent="0.25">
      <c r="A624">
        <v>563</v>
      </c>
      <c r="B624" t="s">
        <v>4158</v>
      </c>
      <c r="C624" t="s">
        <v>4159</v>
      </c>
      <c r="D624" t="s">
        <v>4160</v>
      </c>
      <c r="E624">
        <v>8</v>
      </c>
      <c r="F624" t="s">
        <v>4104</v>
      </c>
      <c r="G624" t="s">
        <v>4161</v>
      </c>
      <c r="H624" t="s">
        <v>4162</v>
      </c>
      <c r="I624" t="s">
        <v>4163</v>
      </c>
      <c r="J624" t="s">
        <v>4164</v>
      </c>
      <c r="K624" t="s">
        <v>4165</v>
      </c>
      <c r="L624" t="s">
        <v>4166</v>
      </c>
      <c r="M624">
        <v>50.618598937988281</v>
      </c>
      <c r="N624" t="s">
        <v>6</v>
      </c>
      <c r="O624" t="s">
        <v>5</v>
      </c>
      <c r="P624" t="s">
        <v>5</v>
      </c>
      <c r="Q624" t="s">
        <v>5</v>
      </c>
      <c r="R624" t="s">
        <v>5</v>
      </c>
      <c r="S624" t="s">
        <v>4167</v>
      </c>
      <c r="T624" t="s">
        <v>4167</v>
      </c>
      <c r="U624" t="s">
        <v>5</v>
      </c>
      <c r="V624" t="s">
        <v>28</v>
      </c>
      <c r="W624"/>
      <c r="X624"/>
      <c r="Y624" t="s">
        <v>6</v>
      </c>
      <c r="Z624" t="s">
        <v>4112</v>
      </c>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t="s">
        <v>1691</v>
      </c>
      <c r="BH624" t="s">
        <v>5</v>
      </c>
      <c r="BI624" t="s">
        <v>1100</v>
      </c>
      <c r="BJ624" t="s">
        <v>5</v>
      </c>
      <c r="BK624" t="s">
        <v>5</v>
      </c>
      <c r="BL624" t="s">
        <v>1100</v>
      </c>
      <c r="BM624"/>
      <c r="BN624"/>
      <c r="BO624" t="s">
        <v>5</v>
      </c>
      <c r="BP624" t="s">
        <v>1691</v>
      </c>
      <c r="BQ624" t="s">
        <v>1691</v>
      </c>
      <c r="BR624" t="s">
        <v>1691</v>
      </c>
      <c r="BS624" t="s">
        <v>1691</v>
      </c>
      <c r="BT624" t="s">
        <v>6</v>
      </c>
      <c r="BU624" t="s">
        <v>1691</v>
      </c>
      <c r="BV624" t="s">
        <v>1691</v>
      </c>
      <c r="BW624" t="s">
        <v>1691</v>
      </c>
      <c r="BX624" t="s">
        <v>1691</v>
      </c>
      <c r="BY624" t="s">
        <v>6</v>
      </c>
      <c r="BZ624" t="s">
        <v>4115</v>
      </c>
      <c r="CA624"/>
    </row>
    <row r="625" spans="1:79" ht="15" x14ac:dyDescent="0.25">
      <c r="A625">
        <v>564</v>
      </c>
      <c r="B625" t="s">
        <v>4168</v>
      </c>
      <c r="C625" t="s">
        <v>4169</v>
      </c>
      <c r="D625" t="s">
        <v>4103</v>
      </c>
      <c r="E625">
        <v>8</v>
      </c>
      <c r="F625" t="s">
        <v>4104</v>
      </c>
      <c r="G625" t="s">
        <v>4161</v>
      </c>
      <c r="H625" t="s">
        <v>4162</v>
      </c>
      <c r="I625" t="s">
        <v>4163</v>
      </c>
      <c r="J625" t="s">
        <v>4164</v>
      </c>
      <c r="K625" t="s">
        <v>4165</v>
      </c>
      <c r="L625" t="s">
        <v>4110</v>
      </c>
      <c r="M625">
        <v>50.618598937988281</v>
      </c>
      <c r="N625" t="s">
        <v>6</v>
      </c>
      <c r="O625" t="s">
        <v>5</v>
      </c>
      <c r="P625" t="s">
        <v>6</v>
      </c>
      <c r="Q625" t="s">
        <v>5</v>
      </c>
      <c r="R625" t="s">
        <v>5</v>
      </c>
      <c r="S625" t="s">
        <v>4167</v>
      </c>
      <c r="T625" t="s">
        <v>4167</v>
      </c>
      <c r="U625" t="s">
        <v>5</v>
      </c>
      <c r="V625" t="s">
        <v>98</v>
      </c>
      <c r="W625"/>
      <c r="X625"/>
      <c r="Y625" t="s">
        <v>6</v>
      </c>
      <c r="Z625" t="s">
        <v>4112</v>
      </c>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t="s">
        <v>1691</v>
      </c>
      <c r="BH625" t="s">
        <v>5</v>
      </c>
      <c r="BI625" t="s">
        <v>1100</v>
      </c>
      <c r="BJ625" t="s">
        <v>5</v>
      </c>
      <c r="BK625" t="s">
        <v>5</v>
      </c>
      <c r="BL625" t="s">
        <v>1100</v>
      </c>
      <c r="BM625"/>
      <c r="BN625"/>
      <c r="BO625" t="s">
        <v>6</v>
      </c>
      <c r="BP625" t="s">
        <v>4170</v>
      </c>
      <c r="BQ625" t="s">
        <v>4171</v>
      </c>
      <c r="BR625" t="s">
        <v>1691</v>
      </c>
      <c r="BS625" t="s">
        <v>1691</v>
      </c>
      <c r="BT625" t="s">
        <v>6</v>
      </c>
      <c r="BU625" t="s">
        <v>1691</v>
      </c>
      <c r="BV625" t="s">
        <v>1691</v>
      </c>
      <c r="BW625" t="s">
        <v>1691</v>
      </c>
      <c r="BX625" t="s">
        <v>1691</v>
      </c>
      <c r="BY625" t="s">
        <v>6</v>
      </c>
      <c r="BZ625" t="s">
        <v>4115</v>
      </c>
      <c r="CA625"/>
    </row>
    <row r="626" spans="1:79" ht="15" x14ac:dyDescent="0.25">
      <c r="A626">
        <v>565</v>
      </c>
      <c r="B626" t="s">
        <v>4172</v>
      </c>
      <c r="C626" t="s">
        <v>4173</v>
      </c>
      <c r="D626" t="s">
        <v>4174</v>
      </c>
      <c r="E626">
        <v>8</v>
      </c>
      <c r="F626" t="s">
        <v>4104</v>
      </c>
      <c r="G626" t="s">
        <v>69</v>
      </c>
      <c r="H626" t="s">
        <v>4119</v>
      </c>
      <c r="I626" t="s">
        <v>4175</v>
      </c>
      <c r="J626" t="s">
        <v>4176</v>
      </c>
      <c r="K626" t="s">
        <v>4122</v>
      </c>
      <c r="L626" t="s">
        <v>4110</v>
      </c>
      <c r="M626">
        <v>624.52899169921875</v>
      </c>
      <c r="N626" t="s">
        <v>6</v>
      </c>
      <c r="O626" t="s">
        <v>5</v>
      </c>
      <c r="P626" t="s">
        <v>5</v>
      </c>
      <c r="Q626" t="s">
        <v>5</v>
      </c>
      <c r="R626" t="s">
        <v>5</v>
      </c>
      <c r="S626" t="s">
        <v>4177</v>
      </c>
      <c r="T626" t="s">
        <v>4178</v>
      </c>
      <c r="U626" t="s">
        <v>5</v>
      </c>
      <c r="V626" t="s">
        <v>85</v>
      </c>
      <c r="W626">
        <v>360000000</v>
      </c>
      <c r="X626"/>
      <c r="Y626" t="s">
        <v>6</v>
      </c>
      <c r="Z626" t="s">
        <v>4112</v>
      </c>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t="s">
        <v>1691</v>
      </c>
      <c r="BH626" t="s">
        <v>5</v>
      </c>
      <c r="BI626" t="s">
        <v>1100</v>
      </c>
      <c r="BJ626" t="s">
        <v>5</v>
      </c>
      <c r="BK626" t="s">
        <v>5</v>
      </c>
      <c r="BL626" t="s">
        <v>1100</v>
      </c>
      <c r="BM626"/>
      <c r="BN626"/>
      <c r="BO626" t="s">
        <v>6</v>
      </c>
      <c r="BP626" t="s">
        <v>4179</v>
      </c>
      <c r="BQ626" t="s">
        <v>1691</v>
      </c>
      <c r="BR626" t="s">
        <v>1691</v>
      </c>
      <c r="BS626" t="s">
        <v>1691</v>
      </c>
      <c r="BT626" t="s">
        <v>6</v>
      </c>
      <c r="BU626" t="s">
        <v>1691</v>
      </c>
      <c r="BV626" t="s">
        <v>1691</v>
      </c>
      <c r="BW626" t="s">
        <v>1691</v>
      </c>
      <c r="BX626" t="s">
        <v>1691</v>
      </c>
      <c r="BY626" t="s">
        <v>6</v>
      </c>
      <c r="BZ626" t="s">
        <v>4115</v>
      </c>
      <c r="CA626"/>
    </row>
    <row r="627" spans="1:79" ht="15" x14ac:dyDescent="0.25">
      <c r="A627">
        <v>566</v>
      </c>
      <c r="B627" t="s">
        <v>415</v>
      </c>
      <c r="C627" t="s">
        <v>416</v>
      </c>
      <c r="D627" t="s">
        <v>417</v>
      </c>
      <c r="E627">
        <v>9</v>
      </c>
      <c r="F627" t="s">
        <v>418</v>
      </c>
      <c r="G627" t="s">
        <v>419</v>
      </c>
      <c r="H627" t="s">
        <v>420</v>
      </c>
      <c r="I627" t="s">
        <v>421</v>
      </c>
      <c r="J627" t="s">
        <v>422</v>
      </c>
      <c r="K627" t="s">
        <v>423</v>
      </c>
      <c r="L627" t="s">
        <v>424</v>
      </c>
      <c r="M627">
        <v>5.3115334510803223</v>
      </c>
      <c r="N627" t="s">
        <v>5</v>
      </c>
      <c r="O627" t="s">
        <v>5</v>
      </c>
      <c r="P627" t="s">
        <v>5</v>
      </c>
      <c r="Q627" t="s">
        <v>5</v>
      </c>
      <c r="R627" t="s">
        <v>5</v>
      </c>
      <c r="S627" t="s">
        <v>425</v>
      </c>
      <c r="T627" t="s">
        <v>426</v>
      </c>
      <c r="U627" t="s">
        <v>5</v>
      </c>
      <c r="V627" t="s">
        <v>4</v>
      </c>
      <c r="W627">
        <v>20000</v>
      </c>
      <c r="X627">
        <v>0</v>
      </c>
      <c r="Y627" t="s">
        <v>6</v>
      </c>
      <c r="Z627"/>
      <c r="AA627"/>
      <c r="AB627">
        <v>500.92422485351563</v>
      </c>
      <c r="AC627">
        <v>0.23701925575733179</v>
      </c>
      <c r="AD627">
        <v>500.92422485351563</v>
      </c>
      <c r="AE627">
        <v>143</v>
      </c>
      <c r="AF627">
        <v>103</v>
      </c>
      <c r="AG627">
        <v>93</v>
      </c>
      <c r="AH627">
        <v>353</v>
      </c>
      <c r="AI627">
        <v>151</v>
      </c>
      <c r="AJ627">
        <v>437</v>
      </c>
      <c r="AK627">
        <v>2</v>
      </c>
      <c r="AL627">
        <v>1</v>
      </c>
      <c r="AM627">
        <v>10</v>
      </c>
      <c r="AN627">
        <v>0</v>
      </c>
      <c r="AO627">
        <v>37.864822387695313</v>
      </c>
      <c r="AP627"/>
      <c r="AQ627"/>
      <c r="AR627"/>
      <c r="AS627">
        <v>36</v>
      </c>
      <c r="AT627">
        <v>36</v>
      </c>
      <c r="AU627">
        <v>25</v>
      </c>
      <c r="AV627">
        <v>23</v>
      </c>
      <c r="AW627">
        <v>109</v>
      </c>
      <c r="AX627">
        <v>0</v>
      </c>
      <c r="AY627">
        <v>0</v>
      </c>
      <c r="AZ627">
        <v>2</v>
      </c>
      <c r="BA627">
        <v>0</v>
      </c>
      <c r="BB627">
        <v>9.4662055969238281</v>
      </c>
      <c r="BC627"/>
      <c r="BD627"/>
      <c r="BE627"/>
      <c r="BF627">
        <v>25000</v>
      </c>
      <c r="BG627" t="s">
        <v>427</v>
      </c>
      <c r="BH627" t="s">
        <v>5</v>
      </c>
      <c r="BI627" t="s">
        <v>1100</v>
      </c>
      <c r="BJ627"/>
      <c r="BK627" t="s">
        <v>5</v>
      </c>
      <c r="BL627"/>
      <c r="BM627">
        <v>25</v>
      </c>
      <c r="BN627"/>
      <c r="BO627" t="s">
        <v>5</v>
      </c>
      <c r="BP627"/>
      <c r="BQ627"/>
      <c r="BR627"/>
      <c r="BS627"/>
      <c r="BT627" t="s">
        <v>5</v>
      </c>
      <c r="BU627"/>
      <c r="BV627"/>
      <c r="BW627"/>
      <c r="BX627"/>
      <c r="BY627" t="s">
        <v>6</v>
      </c>
      <c r="BZ627" t="s">
        <v>428</v>
      </c>
      <c r="CA627"/>
    </row>
    <row r="628" spans="1:79" ht="15" x14ac:dyDescent="0.25">
      <c r="A628">
        <v>567</v>
      </c>
      <c r="B628" t="s">
        <v>429</v>
      </c>
      <c r="C628" t="s">
        <v>430</v>
      </c>
      <c r="D628" t="s">
        <v>431</v>
      </c>
      <c r="E628">
        <v>9</v>
      </c>
      <c r="F628" t="s">
        <v>418</v>
      </c>
      <c r="G628" t="s">
        <v>419</v>
      </c>
      <c r="H628" t="s">
        <v>420</v>
      </c>
      <c r="I628" t="s">
        <v>421</v>
      </c>
      <c r="J628" t="s">
        <v>422</v>
      </c>
      <c r="K628" t="s">
        <v>423</v>
      </c>
      <c r="L628" t="s">
        <v>432</v>
      </c>
      <c r="M628">
        <v>5.3115334510803223</v>
      </c>
      <c r="N628" t="s">
        <v>5</v>
      </c>
      <c r="O628" t="s">
        <v>5</v>
      </c>
      <c r="P628" t="s">
        <v>5</v>
      </c>
      <c r="Q628" t="s">
        <v>5</v>
      </c>
      <c r="R628" t="s">
        <v>5</v>
      </c>
      <c r="S628" t="s">
        <v>425</v>
      </c>
      <c r="T628" t="s">
        <v>426</v>
      </c>
      <c r="U628" t="s">
        <v>5</v>
      </c>
      <c r="V628" t="s">
        <v>4</v>
      </c>
      <c r="W628">
        <v>25000</v>
      </c>
      <c r="X628">
        <v>0</v>
      </c>
      <c r="Y628" t="s">
        <v>6</v>
      </c>
      <c r="Z628"/>
      <c r="AA628"/>
      <c r="AB628">
        <v>500.92422485351563</v>
      </c>
      <c r="AC628">
        <v>0.23701925575733179</v>
      </c>
      <c r="AD628">
        <v>500.92422485351563</v>
      </c>
      <c r="AE628">
        <v>143</v>
      </c>
      <c r="AF628">
        <v>103</v>
      </c>
      <c r="AG628">
        <v>93</v>
      </c>
      <c r="AH628">
        <v>353</v>
      </c>
      <c r="AI628">
        <v>151</v>
      </c>
      <c r="AJ628">
        <v>437</v>
      </c>
      <c r="AK628">
        <v>2</v>
      </c>
      <c r="AL628">
        <v>1</v>
      </c>
      <c r="AM628">
        <v>10</v>
      </c>
      <c r="AN628">
        <v>0</v>
      </c>
      <c r="AO628">
        <v>37.864822387695313</v>
      </c>
      <c r="AP628"/>
      <c r="AQ628"/>
      <c r="AR628"/>
      <c r="AS628">
        <v>36</v>
      </c>
      <c r="AT628">
        <v>36</v>
      </c>
      <c r="AU628">
        <v>25</v>
      </c>
      <c r="AV628">
        <v>23</v>
      </c>
      <c r="AW628">
        <v>109</v>
      </c>
      <c r="AX628">
        <v>0</v>
      </c>
      <c r="AY628">
        <v>0</v>
      </c>
      <c r="AZ628">
        <v>2</v>
      </c>
      <c r="BA628">
        <v>0</v>
      </c>
      <c r="BB628">
        <v>9.4662055969238281</v>
      </c>
      <c r="BC628"/>
      <c r="BD628"/>
      <c r="BE628"/>
      <c r="BF628">
        <v>25000</v>
      </c>
      <c r="BG628" t="s">
        <v>427</v>
      </c>
      <c r="BH628" t="s">
        <v>5</v>
      </c>
      <c r="BI628" t="s">
        <v>1100</v>
      </c>
      <c r="BJ628"/>
      <c r="BK628" t="s">
        <v>5</v>
      </c>
      <c r="BL628"/>
      <c r="BM628">
        <v>25</v>
      </c>
      <c r="BN628"/>
      <c r="BO628" t="s">
        <v>5</v>
      </c>
      <c r="BP628"/>
      <c r="BQ628"/>
      <c r="BR628"/>
      <c r="BS628"/>
      <c r="BT628" t="s">
        <v>5</v>
      </c>
      <c r="BU628"/>
      <c r="BV628"/>
      <c r="BW628"/>
      <c r="BX628"/>
      <c r="BY628" t="s">
        <v>6</v>
      </c>
      <c r="BZ628" t="s">
        <v>428</v>
      </c>
      <c r="CA628"/>
    </row>
    <row r="629" spans="1:79" ht="15" x14ac:dyDescent="0.25">
      <c r="A629">
        <v>568</v>
      </c>
      <c r="B629" t="s">
        <v>433</v>
      </c>
      <c r="C629" t="s">
        <v>434</v>
      </c>
      <c r="D629" t="s">
        <v>435</v>
      </c>
      <c r="E629">
        <v>9</v>
      </c>
      <c r="F629" t="s">
        <v>418</v>
      </c>
      <c r="G629" t="s">
        <v>419</v>
      </c>
      <c r="H629" t="s">
        <v>436</v>
      </c>
      <c r="I629" t="s">
        <v>437</v>
      </c>
      <c r="J629" t="s">
        <v>437</v>
      </c>
      <c r="K629" t="s">
        <v>438</v>
      </c>
      <c r="L629" t="s">
        <v>424</v>
      </c>
      <c r="M629">
        <v>913.2470703125</v>
      </c>
      <c r="N629" t="s">
        <v>5</v>
      </c>
      <c r="O629" t="s">
        <v>5</v>
      </c>
      <c r="P629" t="s">
        <v>5</v>
      </c>
      <c r="Q629" t="s">
        <v>5</v>
      </c>
      <c r="R629" t="s">
        <v>5</v>
      </c>
      <c r="S629" t="s">
        <v>439</v>
      </c>
      <c r="T629" t="s">
        <v>440</v>
      </c>
      <c r="U629" t="s">
        <v>5</v>
      </c>
      <c r="V629" t="s">
        <v>4</v>
      </c>
      <c r="W629">
        <v>100000</v>
      </c>
      <c r="X629">
        <v>0</v>
      </c>
      <c r="Y629" t="s">
        <v>6</v>
      </c>
      <c r="Z629"/>
      <c r="AA629"/>
      <c r="AB629">
        <v>110277.890625</v>
      </c>
      <c r="AC629">
        <v>29.163888931274411</v>
      </c>
      <c r="AD629">
        <v>110277.890625</v>
      </c>
      <c r="AE629">
        <v>344</v>
      </c>
      <c r="AF629">
        <v>341</v>
      </c>
      <c r="AG629">
        <v>206</v>
      </c>
      <c r="AH629">
        <v>737</v>
      </c>
      <c r="AI629">
        <v>593</v>
      </c>
      <c r="AJ629">
        <v>948</v>
      </c>
      <c r="AK629">
        <v>2</v>
      </c>
      <c r="AL629">
        <v>11</v>
      </c>
      <c r="AM629">
        <v>108</v>
      </c>
      <c r="AN629">
        <v>0</v>
      </c>
      <c r="AO629">
        <v>16713.84375</v>
      </c>
      <c r="AP629"/>
      <c r="AQ629"/>
      <c r="AR629"/>
      <c r="AS629">
        <v>86</v>
      </c>
      <c r="AT629">
        <v>86</v>
      </c>
      <c r="AU629">
        <v>85</v>
      </c>
      <c r="AV629">
        <v>51</v>
      </c>
      <c r="AW629">
        <v>237</v>
      </c>
      <c r="AX629">
        <v>0</v>
      </c>
      <c r="AY629">
        <v>2</v>
      </c>
      <c r="AZ629">
        <v>27</v>
      </c>
      <c r="BA629">
        <v>0</v>
      </c>
      <c r="BB629">
        <v>4178.4609375</v>
      </c>
      <c r="BC629"/>
      <c r="BD629"/>
      <c r="BE629"/>
      <c r="BF629">
        <v>25000</v>
      </c>
      <c r="BG629" t="s">
        <v>427</v>
      </c>
      <c r="BH629" t="s">
        <v>5</v>
      </c>
      <c r="BI629" t="s">
        <v>1100</v>
      </c>
      <c r="BJ629"/>
      <c r="BK629" t="s">
        <v>5</v>
      </c>
      <c r="BL629"/>
      <c r="BM629">
        <v>25</v>
      </c>
      <c r="BN629"/>
      <c r="BO629" t="s">
        <v>5</v>
      </c>
      <c r="BP629"/>
      <c r="BQ629"/>
      <c r="BR629"/>
      <c r="BS629"/>
      <c r="BT629" t="s">
        <v>5</v>
      </c>
      <c r="BU629"/>
      <c r="BV629"/>
      <c r="BW629"/>
      <c r="BX629"/>
      <c r="BY629" t="s">
        <v>6</v>
      </c>
      <c r="BZ629" t="s">
        <v>428</v>
      </c>
      <c r="CA629"/>
    </row>
    <row r="630" spans="1:79" ht="15" x14ac:dyDescent="0.25">
      <c r="A630">
        <v>569</v>
      </c>
      <c r="B630" t="s">
        <v>441</v>
      </c>
      <c r="C630" t="s">
        <v>442</v>
      </c>
      <c r="D630" t="s">
        <v>443</v>
      </c>
      <c r="E630">
        <v>9</v>
      </c>
      <c r="F630" t="s">
        <v>418</v>
      </c>
      <c r="G630" t="s">
        <v>444</v>
      </c>
      <c r="H630" t="s">
        <v>445</v>
      </c>
      <c r="I630" t="s">
        <v>446</v>
      </c>
      <c r="J630" t="s">
        <v>447</v>
      </c>
      <c r="K630" t="s">
        <v>448</v>
      </c>
      <c r="L630" t="s">
        <v>449</v>
      </c>
      <c r="M630">
        <v>906.4515380859375</v>
      </c>
      <c r="N630" t="s">
        <v>5</v>
      </c>
      <c r="O630" t="s">
        <v>5</v>
      </c>
      <c r="P630" t="s">
        <v>5</v>
      </c>
      <c r="Q630" t="s">
        <v>5</v>
      </c>
      <c r="R630" t="s">
        <v>5</v>
      </c>
      <c r="S630" t="s">
        <v>439</v>
      </c>
      <c r="T630" t="s">
        <v>450</v>
      </c>
      <c r="U630" t="s">
        <v>5</v>
      </c>
      <c r="V630" t="s">
        <v>4</v>
      </c>
      <c r="W630">
        <v>100000</v>
      </c>
      <c r="X630">
        <v>0</v>
      </c>
      <c r="Y630" t="s">
        <v>6</v>
      </c>
      <c r="Z630"/>
      <c r="AA630"/>
      <c r="AB630">
        <v>54305.18359375</v>
      </c>
      <c r="AC630">
        <v>14.111472129821779</v>
      </c>
      <c r="AD630">
        <v>54305.18359375</v>
      </c>
      <c r="AE630">
        <v>606</v>
      </c>
      <c r="AF630">
        <v>122</v>
      </c>
      <c r="AG630">
        <v>324</v>
      </c>
      <c r="AH630">
        <v>1754</v>
      </c>
      <c r="AI630">
        <v>647</v>
      </c>
      <c r="AJ630">
        <v>2151</v>
      </c>
      <c r="AK630">
        <v>1</v>
      </c>
      <c r="AL630">
        <v>10</v>
      </c>
      <c r="AM630">
        <v>76</v>
      </c>
      <c r="AN630">
        <v>0</v>
      </c>
      <c r="AO630">
        <v>11692.568359375</v>
      </c>
      <c r="AP630"/>
      <c r="AQ630"/>
      <c r="AR630"/>
      <c r="AS630">
        <v>152</v>
      </c>
      <c r="AT630">
        <v>152</v>
      </c>
      <c r="AU630">
        <v>30</v>
      </c>
      <c r="AV630">
        <v>81</v>
      </c>
      <c r="AW630">
        <v>537</v>
      </c>
      <c r="AX630">
        <v>0</v>
      </c>
      <c r="AY630">
        <v>2</v>
      </c>
      <c r="AZ630">
        <v>19</v>
      </c>
      <c r="BA630">
        <v>0</v>
      </c>
      <c r="BB630">
        <v>2923.14208984375</v>
      </c>
      <c r="BC630"/>
      <c r="BD630"/>
      <c r="BE630"/>
      <c r="BF630">
        <v>25000</v>
      </c>
      <c r="BG630" t="s">
        <v>427</v>
      </c>
      <c r="BH630" t="s">
        <v>5</v>
      </c>
      <c r="BI630" t="s">
        <v>1100</v>
      </c>
      <c r="BJ630"/>
      <c r="BK630" t="s">
        <v>5</v>
      </c>
      <c r="BL630"/>
      <c r="BM630">
        <v>25</v>
      </c>
      <c r="BN630"/>
      <c r="BO630" t="s">
        <v>5</v>
      </c>
      <c r="BP630"/>
      <c r="BQ630"/>
      <c r="BR630"/>
      <c r="BS630"/>
      <c r="BT630" t="s">
        <v>5</v>
      </c>
      <c r="BU630"/>
      <c r="BV630"/>
      <c r="BW630"/>
      <c r="BX630"/>
      <c r="BY630" t="s">
        <v>6</v>
      </c>
      <c r="BZ630" t="s">
        <v>428</v>
      </c>
      <c r="CA630"/>
    </row>
    <row r="631" spans="1:79" ht="15" x14ac:dyDescent="0.25">
      <c r="A631">
        <v>570</v>
      </c>
      <c r="B631" t="s">
        <v>451</v>
      </c>
      <c r="C631" t="s">
        <v>452</v>
      </c>
      <c r="D631" t="s">
        <v>453</v>
      </c>
      <c r="E631">
        <v>9</v>
      </c>
      <c r="F631" t="s">
        <v>418</v>
      </c>
      <c r="G631" t="s">
        <v>419</v>
      </c>
      <c r="H631" t="s">
        <v>436</v>
      </c>
      <c r="I631" t="s">
        <v>437</v>
      </c>
      <c r="J631" t="s">
        <v>437</v>
      </c>
      <c r="K631" t="s">
        <v>438</v>
      </c>
      <c r="L631" t="s">
        <v>432</v>
      </c>
      <c r="M631">
        <v>913.2470703125</v>
      </c>
      <c r="N631" t="s">
        <v>5</v>
      </c>
      <c r="O631" t="s">
        <v>5</v>
      </c>
      <c r="P631" t="s">
        <v>5</v>
      </c>
      <c r="Q631" t="s">
        <v>5</v>
      </c>
      <c r="R631" t="s">
        <v>5</v>
      </c>
      <c r="S631" t="s">
        <v>439</v>
      </c>
      <c r="T631" t="s">
        <v>440</v>
      </c>
      <c r="U631" t="s">
        <v>5</v>
      </c>
      <c r="V631" t="s">
        <v>4</v>
      </c>
      <c r="W631">
        <v>20000</v>
      </c>
      <c r="X631">
        <v>0</v>
      </c>
      <c r="Y631" t="s">
        <v>6</v>
      </c>
      <c r="Z631"/>
      <c r="AA631"/>
      <c r="AB631">
        <v>110277.890625</v>
      </c>
      <c r="AC631">
        <v>29.163888931274411</v>
      </c>
      <c r="AD631">
        <v>110277.890625</v>
      </c>
      <c r="AE631">
        <v>344</v>
      </c>
      <c r="AF631">
        <v>341</v>
      </c>
      <c r="AG631">
        <v>206</v>
      </c>
      <c r="AH631">
        <v>737</v>
      </c>
      <c r="AI631">
        <v>593</v>
      </c>
      <c r="AJ631">
        <v>948</v>
      </c>
      <c r="AK631">
        <v>2</v>
      </c>
      <c r="AL631">
        <v>11</v>
      </c>
      <c r="AM631">
        <v>108</v>
      </c>
      <c r="AN631">
        <v>0</v>
      </c>
      <c r="AO631">
        <v>16713.84375</v>
      </c>
      <c r="AP631"/>
      <c r="AQ631"/>
      <c r="AR631"/>
      <c r="AS631">
        <v>86</v>
      </c>
      <c r="AT631">
        <v>86</v>
      </c>
      <c r="AU631">
        <v>85</v>
      </c>
      <c r="AV631">
        <v>51</v>
      </c>
      <c r="AW631">
        <v>237</v>
      </c>
      <c r="AX631">
        <v>0</v>
      </c>
      <c r="AY631">
        <v>2</v>
      </c>
      <c r="AZ631">
        <v>27</v>
      </c>
      <c r="BA631">
        <v>0</v>
      </c>
      <c r="BB631">
        <v>4178.4609375</v>
      </c>
      <c r="BC631"/>
      <c r="BD631"/>
      <c r="BE631"/>
      <c r="BF631">
        <v>25000</v>
      </c>
      <c r="BG631" t="s">
        <v>427</v>
      </c>
      <c r="BH631" t="s">
        <v>5</v>
      </c>
      <c r="BI631" t="s">
        <v>1100</v>
      </c>
      <c r="BJ631"/>
      <c r="BK631" t="s">
        <v>5</v>
      </c>
      <c r="BL631"/>
      <c r="BM631">
        <v>25</v>
      </c>
      <c r="BN631"/>
      <c r="BO631" t="s">
        <v>5</v>
      </c>
      <c r="BP631"/>
      <c r="BQ631"/>
      <c r="BR631"/>
      <c r="BS631"/>
      <c r="BT631" t="s">
        <v>5</v>
      </c>
      <c r="BU631"/>
      <c r="BV631"/>
      <c r="BW631"/>
      <c r="BX631"/>
      <c r="BY631" t="s">
        <v>6</v>
      </c>
      <c r="BZ631" t="s">
        <v>428</v>
      </c>
      <c r="CA631"/>
    </row>
    <row r="632" spans="1:79" ht="15" x14ac:dyDescent="0.25">
      <c r="A632">
        <v>571</v>
      </c>
      <c r="B632" t="s">
        <v>454</v>
      </c>
      <c r="C632" t="s">
        <v>455</v>
      </c>
      <c r="D632" t="s">
        <v>456</v>
      </c>
      <c r="E632">
        <v>9</v>
      </c>
      <c r="F632" t="s">
        <v>418</v>
      </c>
      <c r="G632" t="s">
        <v>419</v>
      </c>
      <c r="H632" t="s">
        <v>436</v>
      </c>
      <c r="I632" t="s">
        <v>437</v>
      </c>
      <c r="J632" t="s">
        <v>437</v>
      </c>
      <c r="K632" t="s">
        <v>438</v>
      </c>
      <c r="L632" t="s">
        <v>457</v>
      </c>
      <c r="M632">
        <v>913.2470703125</v>
      </c>
      <c r="N632" t="s">
        <v>5</v>
      </c>
      <c r="O632" t="s">
        <v>5</v>
      </c>
      <c r="P632" t="s">
        <v>5</v>
      </c>
      <c r="Q632" t="s">
        <v>5</v>
      </c>
      <c r="R632" t="s">
        <v>5</v>
      </c>
      <c r="S632" t="s">
        <v>439</v>
      </c>
      <c r="T632" t="s">
        <v>440</v>
      </c>
      <c r="U632" t="s">
        <v>5</v>
      </c>
      <c r="V632" t="s">
        <v>4</v>
      </c>
      <c r="W632">
        <v>10000</v>
      </c>
      <c r="X632">
        <v>0</v>
      </c>
      <c r="Y632" t="s">
        <v>6</v>
      </c>
      <c r="Z632"/>
      <c r="AA632"/>
      <c r="AB632">
        <v>110277.890625</v>
      </c>
      <c r="AC632">
        <v>29.163888931274411</v>
      </c>
      <c r="AD632">
        <v>110277.890625</v>
      </c>
      <c r="AE632">
        <v>344</v>
      </c>
      <c r="AF632">
        <v>341</v>
      </c>
      <c r="AG632">
        <v>206</v>
      </c>
      <c r="AH632">
        <v>737</v>
      </c>
      <c r="AI632">
        <v>593</v>
      </c>
      <c r="AJ632">
        <v>948</v>
      </c>
      <c r="AK632">
        <v>2</v>
      </c>
      <c r="AL632">
        <v>11</v>
      </c>
      <c r="AM632">
        <v>108</v>
      </c>
      <c r="AN632">
        <v>0</v>
      </c>
      <c r="AO632">
        <v>16713.84375</v>
      </c>
      <c r="AP632"/>
      <c r="AQ632"/>
      <c r="AR632"/>
      <c r="AS632">
        <v>86</v>
      </c>
      <c r="AT632">
        <v>86</v>
      </c>
      <c r="AU632">
        <v>85</v>
      </c>
      <c r="AV632">
        <v>51</v>
      </c>
      <c r="AW632">
        <v>237</v>
      </c>
      <c r="AX632">
        <v>0</v>
      </c>
      <c r="AY632">
        <v>2</v>
      </c>
      <c r="AZ632">
        <v>27</v>
      </c>
      <c r="BA632">
        <v>0</v>
      </c>
      <c r="BB632">
        <v>4178.4609375</v>
      </c>
      <c r="BC632"/>
      <c r="BD632"/>
      <c r="BE632"/>
      <c r="BF632">
        <v>25000</v>
      </c>
      <c r="BG632" t="s">
        <v>427</v>
      </c>
      <c r="BH632" t="s">
        <v>5</v>
      </c>
      <c r="BI632" t="s">
        <v>1100</v>
      </c>
      <c r="BJ632"/>
      <c r="BK632" t="s">
        <v>5</v>
      </c>
      <c r="BL632"/>
      <c r="BM632">
        <v>25</v>
      </c>
      <c r="BN632"/>
      <c r="BO632" t="s">
        <v>5</v>
      </c>
      <c r="BP632"/>
      <c r="BQ632"/>
      <c r="BR632"/>
      <c r="BS632"/>
      <c r="BT632" t="s">
        <v>5</v>
      </c>
      <c r="BU632"/>
      <c r="BV632"/>
      <c r="BW632"/>
      <c r="BX632"/>
      <c r="BY632" t="s">
        <v>6</v>
      </c>
      <c r="BZ632" t="s">
        <v>428</v>
      </c>
      <c r="CA632"/>
    </row>
    <row r="633" spans="1:79" ht="15" x14ac:dyDescent="0.25">
      <c r="A633">
        <v>572</v>
      </c>
      <c r="B633" t="s">
        <v>458</v>
      </c>
      <c r="C633" t="s">
        <v>459</v>
      </c>
      <c r="D633" t="s">
        <v>460</v>
      </c>
      <c r="E633">
        <v>9</v>
      </c>
      <c r="F633" t="s">
        <v>418</v>
      </c>
      <c r="G633" t="s">
        <v>444</v>
      </c>
      <c r="H633" t="s">
        <v>445</v>
      </c>
      <c r="I633" t="s">
        <v>446</v>
      </c>
      <c r="J633" t="s">
        <v>447</v>
      </c>
      <c r="K633" t="s">
        <v>448</v>
      </c>
      <c r="L633" t="s">
        <v>449</v>
      </c>
      <c r="M633">
        <v>906.4515380859375</v>
      </c>
      <c r="N633" t="s">
        <v>5</v>
      </c>
      <c r="O633" t="s">
        <v>5</v>
      </c>
      <c r="P633" t="s">
        <v>5</v>
      </c>
      <c r="Q633" t="s">
        <v>5</v>
      </c>
      <c r="R633" t="s">
        <v>5</v>
      </c>
      <c r="S633" t="s">
        <v>439</v>
      </c>
      <c r="T633" t="s">
        <v>450</v>
      </c>
      <c r="U633" t="s">
        <v>5</v>
      </c>
      <c r="V633" t="s">
        <v>4</v>
      </c>
      <c r="W633">
        <v>5000</v>
      </c>
      <c r="X633">
        <v>0</v>
      </c>
      <c r="Y633" t="s">
        <v>6</v>
      </c>
      <c r="Z633"/>
      <c r="AA633"/>
      <c r="AB633">
        <v>54305.18359375</v>
      </c>
      <c r="AC633">
        <v>14.111472129821779</v>
      </c>
      <c r="AD633">
        <v>54305.18359375</v>
      </c>
      <c r="AE633">
        <v>606</v>
      </c>
      <c r="AF633">
        <v>122</v>
      </c>
      <c r="AG633">
        <v>324</v>
      </c>
      <c r="AH633">
        <v>1754</v>
      </c>
      <c r="AI633">
        <v>647</v>
      </c>
      <c r="AJ633">
        <v>2151</v>
      </c>
      <c r="AK633">
        <v>1</v>
      </c>
      <c r="AL633">
        <v>10</v>
      </c>
      <c r="AM633">
        <v>76</v>
      </c>
      <c r="AN633">
        <v>0</v>
      </c>
      <c r="AO633">
        <v>11692.568359375</v>
      </c>
      <c r="AP633"/>
      <c r="AQ633"/>
      <c r="AR633"/>
      <c r="AS633">
        <v>152</v>
      </c>
      <c r="AT633">
        <v>152</v>
      </c>
      <c r="AU633">
        <v>30</v>
      </c>
      <c r="AV633">
        <v>81</v>
      </c>
      <c r="AW633">
        <v>537</v>
      </c>
      <c r="AX633">
        <v>0</v>
      </c>
      <c r="AY633">
        <v>2</v>
      </c>
      <c r="AZ633">
        <v>19</v>
      </c>
      <c r="BA633">
        <v>0</v>
      </c>
      <c r="BB633">
        <v>2923.14208984375</v>
      </c>
      <c r="BC633"/>
      <c r="BD633"/>
      <c r="BE633"/>
      <c r="BF633">
        <v>25000</v>
      </c>
      <c r="BG633" t="s">
        <v>427</v>
      </c>
      <c r="BH633" t="s">
        <v>5</v>
      </c>
      <c r="BI633" t="s">
        <v>1100</v>
      </c>
      <c r="BJ633"/>
      <c r="BK633" t="s">
        <v>5</v>
      </c>
      <c r="BL633"/>
      <c r="BM633">
        <v>25</v>
      </c>
      <c r="BN633"/>
      <c r="BO633" t="s">
        <v>5</v>
      </c>
      <c r="BP633"/>
      <c r="BQ633"/>
      <c r="BR633"/>
      <c r="BS633"/>
      <c r="BT633" t="s">
        <v>5</v>
      </c>
      <c r="BU633"/>
      <c r="BV633"/>
      <c r="BW633"/>
      <c r="BX633"/>
      <c r="BY633" t="s">
        <v>6</v>
      </c>
      <c r="BZ633" t="s">
        <v>428</v>
      </c>
      <c r="CA633"/>
    </row>
    <row r="634" spans="1:79" ht="15" x14ac:dyDescent="0.25">
      <c r="A634">
        <v>573</v>
      </c>
      <c r="B634" t="s">
        <v>461</v>
      </c>
      <c r="C634" t="s">
        <v>462</v>
      </c>
      <c r="D634" t="s">
        <v>463</v>
      </c>
      <c r="E634">
        <v>9</v>
      </c>
      <c r="F634" t="s">
        <v>418</v>
      </c>
      <c r="G634" t="s">
        <v>419</v>
      </c>
      <c r="H634" t="s">
        <v>420</v>
      </c>
      <c r="I634" t="s">
        <v>464</v>
      </c>
      <c r="J634" t="s">
        <v>465</v>
      </c>
      <c r="K634" t="s">
        <v>466</v>
      </c>
      <c r="L634" t="s">
        <v>424</v>
      </c>
      <c r="M634">
        <v>1.035183191299438</v>
      </c>
      <c r="N634" t="s">
        <v>5</v>
      </c>
      <c r="O634" t="s">
        <v>5</v>
      </c>
      <c r="P634" t="s">
        <v>5</v>
      </c>
      <c r="Q634" t="s">
        <v>5</v>
      </c>
      <c r="R634" t="s">
        <v>5</v>
      </c>
      <c r="S634" t="s">
        <v>425</v>
      </c>
      <c r="T634" t="s">
        <v>467</v>
      </c>
      <c r="U634" t="s">
        <v>5</v>
      </c>
      <c r="V634" t="s">
        <v>4</v>
      </c>
      <c r="W634">
        <v>5000</v>
      </c>
      <c r="X634">
        <v>0</v>
      </c>
      <c r="Y634" t="s">
        <v>6</v>
      </c>
      <c r="Z634"/>
      <c r="AA634"/>
      <c r="AB634">
        <v>105.86708831787109</v>
      </c>
      <c r="AC634">
        <v>5.2077416330575943E-2</v>
      </c>
      <c r="AD634">
        <v>105.86708831787109</v>
      </c>
      <c r="AE634">
        <v>9</v>
      </c>
      <c r="AF634">
        <v>12</v>
      </c>
      <c r="AG634">
        <v>7</v>
      </c>
      <c r="AH634">
        <v>2</v>
      </c>
      <c r="AI634">
        <v>6</v>
      </c>
      <c r="AJ634">
        <v>6</v>
      </c>
      <c r="AK634">
        <v>0</v>
      </c>
      <c r="AL634">
        <v>0</v>
      </c>
      <c r="AM634">
        <v>5</v>
      </c>
      <c r="AN634">
        <v>0</v>
      </c>
      <c r="AO634">
        <v>1.2150158882141111</v>
      </c>
      <c r="AP634"/>
      <c r="AQ634"/>
      <c r="AR634"/>
      <c r="AS634">
        <v>3</v>
      </c>
      <c r="AT634">
        <v>3</v>
      </c>
      <c r="AU634">
        <v>3</v>
      </c>
      <c r="AV634">
        <v>1</v>
      </c>
      <c r="AW634">
        <v>1</v>
      </c>
      <c r="AX634">
        <v>0</v>
      </c>
      <c r="AY634">
        <v>0</v>
      </c>
      <c r="AZ634">
        <v>1</v>
      </c>
      <c r="BA634">
        <v>0</v>
      </c>
      <c r="BB634">
        <v>0.30375397205352778</v>
      </c>
      <c r="BC634"/>
      <c r="BD634"/>
      <c r="BE634"/>
      <c r="BF634">
        <v>25000</v>
      </c>
      <c r="BG634" t="s">
        <v>427</v>
      </c>
      <c r="BH634" t="s">
        <v>5</v>
      </c>
      <c r="BI634" t="s">
        <v>1100</v>
      </c>
      <c r="BJ634"/>
      <c r="BK634" t="s">
        <v>5</v>
      </c>
      <c r="BL634"/>
      <c r="BM634">
        <v>25</v>
      </c>
      <c r="BN634"/>
      <c r="BO634" t="s">
        <v>5</v>
      </c>
      <c r="BP634"/>
      <c r="BQ634"/>
      <c r="BR634"/>
      <c r="BS634"/>
      <c r="BT634" t="s">
        <v>5</v>
      </c>
      <c r="BU634"/>
      <c r="BV634"/>
      <c r="BW634"/>
      <c r="BX634"/>
      <c r="BY634" t="s">
        <v>6</v>
      </c>
      <c r="BZ634" t="s">
        <v>428</v>
      </c>
      <c r="CA634"/>
    </row>
    <row r="635" spans="1:79" ht="15" x14ac:dyDescent="0.25">
      <c r="A635">
        <v>574</v>
      </c>
      <c r="B635" t="s">
        <v>468</v>
      </c>
      <c r="C635" t="s">
        <v>469</v>
      </c>
      <c r="D635" t="s">
        <v>463</v>
      </c>
      <c r="E635">
        <v>9</v>
      </c>
      <c r="F635" t="s">
        <v>418</v>
      </c>
      <c r="G635" t="s">
        <v>470</v>
      </c>
      <c r="H635" t="s">
        <v>471</v>
      </c>
      <c r="I635" t="s">
        <v>472</v>
      </c>
      <c r="J635" t="s">
        <v>473</v>
      </c>
      <c r="K635" t="s">
        <v>474</v>
      </c>
      <c r="L635" t="s">
        <v>424</v>
      </c>
      <c r="M635">
        <v>0.58877921104431152</v>
      </c>
      <c r="N635" t="s">
        <v>5</v>
      </c>
      <c r="O635" t="s">
        <v>5</v>
      </c>
      <c r="P635" t="s">
        <v>5</v>
      </c>
      <c r="Q635" t="s">
        <v>5</v>
      </c>
      <c r="R635" t="s">
        <v>5</v>
      </c>
      <c r="S635" t="s">
        <v>475</v>
      </c>
      <c r="T635" t="s">
        <v>476</v>
      </c>
      <c r="U635" t="s">
        <v>5</v>
      </c>
      <c r="V635" t="s">
        <v>4</v>
      </c>
      <c r="W635">
        <v>5000</v>
      </c>
      <c r="X635">
        <v>0</v>
      </c>
      <c r="Y635" t="s">
        <v>6</v>
      </c>
      <c r="Z635"/>
      <c r="AA635"/>
      <c r="AB635">
        <v>23.00979042053223</v>
      </c>
      <c r="AC635">
        <v>9.6232164651155472E-3</v>
      </c>
      <c r="AD635">
        <v>23.00979042053223</v>
      </c>
      <c r="AE635">
        <v>2</v>
      </c>
      <c r="AF635">
        <v>3</v>
      </c>
      <c r="AG635">
        <v>3</v>
      </c>
      <c r="AH635">
        <v>4</v>
      </c>
      <c r="AI635">
        <v>14</v>
      </c>
      <c r="AJ635">
        <v>14</v>
      </c>
      <c r="AK635">
        <v>0</v>
      </c>
      <c r="AL635">
        <v>0</v>
      </c>
      <c r="AM635">
        <v>0</v>
      </c>
      <c r="AN635">
        <v>0</v>
      </c>
      <c r="AO635">
        <v>5.9681897982954979E-4</v>
      </c>
      <c r="AP635"/>
      <c r="AQ635"/>
      <c r="AR635"/>
      <c r="AS635">
        <v>1</v>
      </c>
      <c r="AT635">
        <v>1</v>
      </c>
      <c r="AU635">
        <v>0</v>
      </c>
      <c r="AV635">
        <v>0</v>
      </c>
      <c r="AW635">
        <v>3</v>
      </c>
      <c r="AX635">
        <v>0</v>
      </c>
      <c r="AY635">
        <v>0</v>
      </c>
      <c r="AZ635">
        <v>0</v>
      </c>
      <c r="BA635">
        <v>0</v>
      </c>
      <c r="BB635">
        <v>1.4920500689186161E-4</v>
      </c>
      <c r="BC635"/>
      <c r="BD635"/>
      <c r="BE635"/>
      <c r="BF635">
        <v>25000</v>
      </c>
      <c r="BG635" t="s">
        <v>427</v>
      </c>
      <c r="BH635" t="s">
        <v>5</v>
      </c>
      <c r="BI635" t="s">
        <v>1100</v>
      </c>
      <c r="BJ635"/>
      <c r="BK635" t="s">
        <v>5</v>
      </c>
      <c r="BL635"/>
      <c r="BM635">
        <v>25</v>
      </c>
      <c r="BN635"/>
      <c r="BO635" t="s">
        <v>5</v>
      </c>
      <c r="BP635"/>
      <c r="BQ635"/>
      <c r="BR635"/>
      <c r="BS635"/>
      <c r="BT635" t="s">
        <v>5</v>
      </c>
      <c r="BU635"/>
      <c r="BV635"/>
      <c r="BW635"/>
      <c r="BX635"/>
      <c r="BY635" t="s">
        <v>6</v>
      </c>
      <c r="BZ635" t="s">
        <v>428</v>
      </c>
      <c r="CA635"/>
    </row>
    <row r="636" spans="1:79" ht="15" x14ac:dyDescent="0.25">
      <c r="A636">
        <v>575</v>
      </c>
      <c r="B636" t="s">
        <v>477</v>
      </c>
      <c r="C636" t="s">
        <v>478</v>
      </c>
      <c r="D636" t="s">
        <v>479</v>
      </c>
      <c r="E636">
        <v>9</v>
      </c>
      <c r="F636" t="s">
        <v>418</v>
      </c>
      <c r="G636" t="s">
        <v>419</v>
      </c>
      <c r="H636" t="s">
        <v>420</v>
      </c>
      <c r="I636" t="s">
        <v>480</v>
      </c>
      <c r="J636" t="s">
        <v>481</v>
      </c>
      <c r="K636" t="s">
        <v>482</v>
      </c>
      <c r="L636" t="s">
        <v>432</v>
      </c>
      <c r="M636">
        <v>0.42002519965171808</v>
      </c>
      <c r="N636" t="s">
        <v>5</v>
      </c>
      <c r="O636" t="s">
        <v>5</v>
      </c>
      <c r="P636" t="s">
        <v>5</v>
      </c>
      <c r="Q636" t="s">
        <v>5</v>
      </c>
      <c r="R636" t="s">
        <v>5</v>
      </c>
      <c r="S636" t="s">
        <v>425</v>
      </c>
      <c r="T636" t="s">
        <v>483</v>
      </c>
      <c r="U636" t="s">
        <v>5</v>
      </c>
      <c r="V636" t="s">
        <v>4</v>
      </c>
      <c r="W636">
        <v>5000</v>
      </c>
      <c r="X636">
        <v>0</v>
      </c>
      <c r="Y636" t="s">
        <v>6</v>
      </c>
      <c r="Z636"/>
      <c r="AA636"/>
      <c r="AB636">
        <v>8.0460147857666016</v>
      </c>
      <c r="AC636">
        <v>2.399480901658535E-3</v>
      </c>
      <c r="AD636">
        <v>8.0460147857666016</v>
      </c>
      <c r="AE636">
        <v>2</v>
      </c>
      <c r="AF636">
        <v>1</v>
      </c>
      <c r="AG636">
        <v>2</v>
      </c>
      <c r="AH636">
        <v>5</v>
      </c>
      <c r="AI636">
        <v>0</v>
      </c>
      <c r="AJ636">
        <v>5</v>
      </c>
      <c r="AK636">
        <v>0</v>
      </c>
      <c r="AL636">
        <v>0</v>
      </c>
      <c r="AM636">
        <v>1</v>
      </c>
      <c r="AN636">
        <v>0</v>
      </c>
      <c r="AO636">
        <v>0.50498467683792114</v>
      </c>
      <c r="AP636"/>
      <c r="AQ636"/>
      <c r="AR636"/>
      <c r="AS636">
        <v>1</v>
      </c>
      <c r="AT636">
        <v>1</v>
      </c>
      <c r="AU636">
        <v>0</v>
      </c>
      <c r="AV636">
        <v>0</v>
      </c>
      <c r="AW636">
        <v>1</v>
      </c>
      <c r="AX636">
        <v>0</v>
      </c>
      <c r="AY636">
        <v>0</v>
      </c>
      <c r="AZ636">
        <v>0</v>
      </c>
      <c r="BA636">
        <v>0</v>
      </c>
      <c r="BB636">
        <v>0.12624616920948031</v>
      </c>
      <c r="BC636"/>
      <c r="BD636"/>
      <c r="BE636"/>
      <c r="BF636">
        <v>25000</v>
      </c>
      <c r="BG636" t="s">
        <v>427</v>
      </c>
      <c r="BH636" t="s">
        <v>5</v>
      </c>
      <c r="BI636" t="s">
        <v>1100</v>
      </c>
      <c r="BJ636"/>
      <c r="BK636" t="s">
        <v>5</v>
      </c>
      <c r="BL636"/>
      <c r="BM636">
        <v>25</v>
      </c>
      <c r="BN636"/>
      <c r="BO636" t="s">
        <v>5</v>
      </c>
      <c r="BP636"/>
      <c r="BQ636"/>
      <c r="BR636"/>
      <c r="BS636"/>
      <c r="BT636" t="s">
        <v>5</v>
      </c>
      <c r="BU636"/>
      <c r="BV636"/>
      <c r="BW636"/>
      <c r="BX636"/>
      <c r="BY636" t="s">
        <v>6</v>
      </c>
      <c r="BZ636" t="s">
        <v>428</v>
      </c>
      <c r="CA636"/>
    </row>
    <row r="637" spans="1:79" ht="15" x14ac:dyDescent="0.25">
      <c r="A637">
        <v>576</v>
      </c>
      <c r="B637" t="s">
        <v>484</v>
      </c>
      <c r="C637" t="s">
        <v>485</v>
      </c>
      <c r="D637" t="s">
        <v>486</v>
      </c>
      <c r="E637">
        <v>9</v>
      </c>
      <c r="F637" t="s">
        <v>418</v>
      </c>
      <c r="G637" t="s">
        <v>487</v>
      </c>
      <c r="H637" t="s">
        <v>488</v>
      </c>
      <c r="I637" t="s">
        <v>489</v>
      </c>
      <c r="J637" t="s">
        <v>489</v>
      </c>
      <c r="K637" t="s">
        <v>490</v>
      </c>
      <c r="L637" t="s">
        <v>424</v>
      </c>
      <c r="M637">
        <v>902.9866943359375</v>
      </c>
      <c r="N637" t="s">
        <v>5</v>
      </c>
      <c r="O637" t="s">
        <v>5</v>
      </c>
      <c r="P637" t="s">
        <v>5</v>
      </c>
      <c r="Q637" t="s">
        <v>5</v>
      </c>
      <c r="R637" t="s">
        <v>5</v>
      </c>
      <c r="S637" t="s">
        <v>439</v>
      </c>
      <c r="T637" t="s">
        <v>491</v>
      </c>
      <c r="U637" t="s">
        <v>5</v>
      </c>
      <c r="V637" t="s">
        <v>4</v>
      </c>
      <c r="W637">
        <v>5000</v>
      </c>
      <c r="X637">
        <v>0</v>
      </c>
      <c r="Y637" t="s">
        <v>6</v>
      </c>
      <c r="Z637"/>
      <c r="AA637"/>
      <c r="AB637">
        <v>107896.96875</v>
      </c>
      <c r="AC637">
        <v>29.448320388793949</v>
      </c>
      <c r="AD637">
        <v>107896.96875</v>
      </c>
      <c r="AE637">
        <v>69</v>
      </c>
      <c r="AF637">
        <v>44</v>
      </c>
      <c r="AG637">
        <v>9</v>
      </c>
      <c r="AH637">
        <v>9</v>
      </c>
      <c r="AI637">
        <v>20</v>
      </c>
      <c r="AJ637">
        <v>23</v>
      </c>
      <c r="AK637">
        <v>0</v>
      </c>
      <c r="AL637">
        <v>2</v>
      </c>
      <c r="AM637">
        <v>26</v>
      </c>
      <c r="AN637">
        <v>0</v>
      </c>
      <c r="AO637">
        <v>10470.009765625</v>
      </c>
      <c r="AP637"/>
      <c r="AQ637"/>
      <c r="AR637"/>
      <c r="AS637">
        <v>17</v>
      </c>
      <c r="AT637">
        <v>17</v>
      </c>
      <c r="AU637">
        <v>11</v>
      </c>
      <c r="AV637">
        <v>2</v>
      </c>
      <c r="AW637">
        <v>5</v>
      </c>
      <c r="AX637">
        <v>0</v>
      </c>
      <c r="AY637">
        <v>0</v>
      </c>
      <c r="AZ637">
        <v>6</v>
      </c>
      <c r="BA637">
        <v>0</v>
      </c>
      <c r="BB637">
        <v>2617.50244140625</v>
      </c>
      <c r="BC637"/>
      <c r="BD637"/>
      <c r="BE637"/>
      <c r="BF637">
        <v>25000</v>
      </c>
      <c r="BG637" t="s">
        <v>427</v>
      </c>
      <c r="BH637" t="s">
        <v>5</v>
      </c>
      <c r="BI637" t="s">
        <v>1100</v>
      </c>
      <c r="BJ637"/>
      <c r="BK637" t="s">
        <v>5</v>
      </c>
      <c r="BL637"/>
      <c r="BM637">
        <v>25</v>
      </c>
      <c r="BN637"/>
      <c r="BO637" t="s">
        <v>5</v>
      </c>
      <c r="BP637"/>
      <c r="BQ637"/>
      <c r="BR637"/>
      <c r="BS637"/>
      <c r="BT637" t="s">
        <v>5</v>
      </c>
      <c r="BU637"/>
      <c r="BV637"/>
      <c r="BW637"/>
      <c r="BX637"/>
      <c r="BY637" t="s">
        <v>6</v>
      </c>
      <c r="BZ637" t="s">
        <v>428</v>
      </c>
      <c r="CA637"/>
    </row>
    <row r="638" spans="1:79" ht="15" x14ac:dyDescent="0.25">
      <c r="A638">
        <v>577</v>
      </c>
      <c r="B638" t="s">
        <v>492</v>
      </c>
      <c r="C638" t="s">
        <v>493</v>
      </c>
      <c r="D638" t="s">
        <v>494</v>
      </c>
      <c r="E638">
        <v>9</v>
      </c>
      <c r="F638" t="s">
        <v>418</v>
      </c>
      <c r="G638" t="s">
        <v>495</v>
      </c>
      <c r="H638" t="s">
        <v>496</v>
      </c>
      <c r="I638" t="s">
        <v>497</v>
      </c>
      <c r="J638" t="s">
        <v>497</v>
      </c>
      <c r="K638" t="s">
        <v>498</v>
      </c>
      <c r="L638" t="s">
        <v>424</v>
      </c>
      <c r="M638">
        <v>898.81060791015625</v>
      </c>
      <c r="N638" t="s">
        <v>5</v>
      </c>
      <c r="O638" t="s">
        <v>5</v>
      </c>
      <c r="P638" t="s">
        <v>5</v>
      </c>
      <c r="Q638" t="s">
        <v>5</v>
      </c>
      <c r="R638" t="s">
        <v>5</v>
      </c>
      <c r="S638" t="s">
        <v>439</v>
      </c>
      <c r="T638" t="s">
        <v>499</v>
      </c>
      <c r="U638" t="s">
        <v>5</v>
      </c>
      <c r="V638" t="s">
        <v>4</v>
      </c>
      <c r="W638">
        <v>5000</v>
      </c>
      <c r="X638">
        <v>0</v>
      </c>
      <c r="Y638" t="s">
        <v>6</v>
      </c>
      <c r="Z638"/>
      <c r="AA638"/>
      <c r="AB638">
        <v>119189.125</v>
      </c>
      <c r="AC638">
        <v>57.0989990234375</v>
      </c>
      <c r="AD638">
        <v>119189.125</v>
      </c>
      <c r="AE638">
        <v>474</v>
      </c>
      <c r="AF638">
        <v>339</v>
      </c>
      <c r="AG638">
        <v>9</v>
      </c>
      <c r="AH638">
        <v>484</v>
      </c>
      <c r="AI638">
        <v>710</v>
      </c>
      <c r="AJ638">
        <v>821</v>
      </c>
      <c r="AK638">
        <v>0</v>
      </c>
      <c r="AL638">
        <v>9</v>
      </c>
      <c r="AM638">
        <v>538</v>
      </c>
      <c r="AN638">
        <v>0</v>
      </c>
      <c r="AO638">
        <v>76212.7265625</v>
      </c>
      <c r="AP638"/>
      <c r="AQ638"/>
      <c r="AR638"/>
      <c r="AS638">
        <v>119</v>
      </c>
      <c r="AT638">
        <v>119</v>
      </c>
      <c r="AU638">
        <v>84</v>
      </c>
      <c r="AV638">
        <v>2</v>
      </c>
      <c r="AW638">
        <v>205</v>
      </c>
      <c r="AX638">
        <v>0</v>
      </c>
      <c r="AY638">
        <v>2</v>
      </c>
      <c r="AZ638">
        <v>134</v>
      </c>
      <c r="BA638">
        <v>0</v>
      </c>
      <c r="BB638">
        <v>19053.181640625</v>
      </c>
      <c r="BC638"/>
      <c r="BD638"/>
      <c r="BE638"/>
      <c r="BF638">
        <v>25000</v>
      </c>
      <c r="BG638" t="s">
        <v>427</v>
      </c>
      <c r="BH638" t="s">
        <v>5</v>
      </c>
      <c r="BI638" t="s">
        <v>1100</v>
      </c>
      <c r="BJ638"/>
      <c r="BK638" t="s">
        <v>5</v>
      </c>
      <c r="BL638"/>
      <c r="BM638">
        <v>25</v>
      </c>
      <c r="BN638"/>
      <c r="BO638" t="s">
        <v>5</v>
      </c>
      <c r="BP638"/>
      <c r="BQ638"/>
      <c r="BR638"/>
      <c r="BS638"/>
      <c r="BT638" t="s">
        <v>5</v>
      </c>
      <c r="BU638"/>
      <c r="BV638"/>
      <c r="BW638"/>
      <c r="BX638"/>
      <c r="BY638" t="s">
        <v>6</v>
      </c>
      <c r="BZ638" t="s">
        <v>428</v>
      </c>
      <c r="CA638"/>
    </row>
    <row r="639" spans="1:79" ht="15" x14ac:dyDescent="0.25">
      <c r="A639">
        <v>578</v>
      </c>
      <c r="B639" t="s">
        <v>500</v>
      </c>
      <c r="C639" t="s">
        <v>501</v>
      </c>
      <c r="D639" t="s">
        <v>494</v>
      </c>
      <c r="E639">
        <v>9</v>
      </c>
      <c r="F639" t="s">
        <v>418</v>
      </c>
      <c r="G639" t="s">
        <v>444</v>
      </c>
      <c r="H639" t="s">
        <v>445</v>
      </c>
      <c r="I639" t="s">
        <v>446</v>
      </c>
      <c r="J639" t="s">
        <v>446</v>
      </c>
      <c r="K639" t="s">
        <v>448</v>
      </c>
      <c r="L639" t="s">
        <v>424</v>
      </c>
      <c r="M639">
        <v>906.53961181640625</v>
      </c>
      <c r="N639" t="s">
        <v>5</v>
      </c>
      <c r="O639" t="s">
        <v>5</v>
      </c>
      <c r="P639" t="s">
        <v>5</v>
      </c>
      <c r="Q639" t="s">
        <v>5</v>
      </c>
      <c r="R639" t="s">
        <v>5</v>
      </c>
      <c r="S639" t="s">
        <v>439</v>
      </c>
      <c r="T639" t="s">
        <v>450</v>
      </c>
      <c r="U639" t="s">
        <v>5</v>
      </c>
      <c r="V639" t="s">
        <v>4</v>
      </c>
      <c r="W639">
        <v>5000</v>
      </c>
      <c r="X639">
        <v>0</v>
      </c>
      <c r="Y639" t="s">
        <v>6</v>
      </c>
      <c r="Z639"/>
      <c r="AA639"/>
      <c r="AB639">
        <v>54305.18359375</v>
      </c>
      <c r="AC639">
        <v>14.111472129821779</v>
      </c>
      <c r="AD639">
        <v>54305.18359375</v>
      </c>
      <c r="AE639">
        <v>606</v>
      </c>
      <c r="AF639">
        <v>122</v>
      </c>
      <c r="AG639">
        <v>324</v>
      </c>
      <c r="AH639">
        <v>1754</v>
      </c>
      <c r="AI639">
        <v>647</v>
      </c>
      <c r="AJ639">
        <v>2151</v>
      </c>
      <c r="AK639">
        <v>1</v>
      </c>
      <c r="AL639">
        <v>10</v>
      </c>
      <c r="AM639">
        <v>76</v>
      </c>
      <c r="AN639">
        <v>0</v>
      </c>
      <c r="AO639">
        <v>11692.568359375</v>
      </c>
      <c r="AP639"/>
      <c r="AQ639"/>
      <c r="AR639"/>
      <c r="AS639">
        <v>152</v>
      </c>
      <c r="AT639">
        <v>152</v>
      </c>
      <c r="AU639">
        <v>30</v>
      </c>
      <c r="AV639">
        <v>81</v>
      </c>
      <c r="AW639">
        <v>537</v>
      </c>
      <c r="AX639">
        <v>0</v>
      </c>
      <c r="AY639">
        <v>2</v>
      </c>
      <c r="AZ639">
        <v>19</v>
      </c>
      <c r="BA639">
        <v>0</v>
      </c>
      <c r="BB639">
        <v>2923.14208984375</v>
      </c>
      <c r="BC639"/>
      <c r="BD639"/>
      <c r="BE639"/>
      <c r="BF639">
        <v>25000</v>
      </c>
      <c r="BG639" t="s">
        <v>427</v>
      </c>
      <c r="BH639" t="s">
        <v>5</v>
      </c>
      <c r="BI639" t="s">
        <v>1100</v>
      </c>
      <c r="BJ639"/>
      <c r="BK639" t="s">
        <v>5</v>
      </c>
      <c r="BL639"/>
      <c r="BM639">
        <v>25</v>
      </c>
      <c r="BN639"/>
      <c r="BO639" t="s">
        <v>5</v>
      </c>
      <c r="BP639"/>
      <c r="BQ639"/>
      <c r="BR639"/>
      <c r="BS639"/>
      <c r="BT639" t="s">
        <v>5</v>
      </c>
      <c r="BU639"/>
      <c r="BV639"/>
      <c r="BW639"/>
      <c r="BX639"/>
      <c r="BY639" t="s">
        <v>6</v>
      </c>
      <c r="BZ639" t="s">
        <v>428</v>
      </c>
      <c r="CA639"/>
    </row>
    <row r="640" spans="1:79" ht="15" x14ac:dyDescent="0.25">
      <c r="A640">
        <v>579</v>
      </c>
      <c r="B640" t="s">
        <v>502</v>
      </c>
      <c r="C640" t="s">
        <v>503</v>
      </c>
      <c r="D640" t="s">
        <v>504</v>
      </c>
      <c r="E640">
        <v>9</v>
      </c>
      <c r="F640" t="s">
        <v>418</v>
      </c>
      <c r="G640" t="s">
        <v>487</v>
      </c>
      <c r="H640" t="s">
        <v>505</v>
      </c>
      <c r="I640" t="s">
        <v>489</v>
      </c>
      <c r="J640" t="s">
        <v>489</v>
      </c>
      <c r="K640" t="s">
        <v>490</v>
      </c>
      <c r="L640" t="s">
        <v>424</v>
      </c>
      <c r="M640">
        <v>902.9866943359375</v>
      </c>
      <c r="N640" t="s">
        <v>5</v>
      </c>
      <c r="O640" t="s">
        <v>5</v>
      </c>
      <c r="P640" t="s">
        <v>5</v>
      </c>
      <c r="Q640" t="s">
        <v>5</v>
      </c>
      <c r="R640" t="s">
        <v>5</v>
      </c>
      <c r="S640" t="s">
        <v>439</v>
      </c>
      <c r="T640" t="s">
        <v>491</v>
      </c>
      <c r="U640" t="s">
        <v>5</v>
      </c>
      <c r="V640" t="s">
        <v>4</v>
      </c>
      <c r="W640">
        <v>100000</v>
      </c>
      <c r="X640">
        <v>0</v>
      </c>
      <c r="Y640" t="s">
        <v>6</v>
      </c>
      <c r="Z640"/>
      <c r="AA640"/>
      <c r="AB640">
        <v>107896.96875</v>
      </c>
      <c r="AC640">
        <v>29.448320388793949</v>
      </c>
      <c r="AD640">
        <v>107896.96875</v>
      </c>
      <c r="AE640">
        <v>69</v>
      </c>
      <c r="AF640">
        <v>44</v>
      </c>
      <c r="AG640">
        <v>9</v>
      </c>
      <c r="AH640">
        <v>9</v>
      </c>
      <c r="AI640">
        <v>20</v>
      </c>
      <c r="AJ640">
        <v>23</v>
      </c>
      <c r="AK640">
        <v>0</v>
      </c>
      <c r="AL640">
        <v>2</v>
      </c>
      <c r="AM640">
        <v>26</v>
      </c>
      <c r="AN640">
        <v>0</v>
      </c>
      <c r="AO640">
        <v>10470.009765625</v>
      </c>
      <c r="AP640"/>
      <c r="AQ640"/>
      <c r="AR640"/>
      <c r="AS640">
        <v>18</v>
      </c>
      <c r="AT640">
        <v>18</v>
      </c>
      <c r="AU640">
        <v>11</v>
      </c>
      <c r="AV640">
        <v>2</v>
      </c>
      <c r="AW640">
        <v>5</v>
      </c>
      <c r="AX640">
        <v>0</v>
      </c>
      <c r="AY640">
        <v>0</v>
      </c>
      <c r="AZ640">
        <v>6</v>
      </c>
      <c r="BA640">
        <v>0</v>
      </c>
      <c r="BB640">
        <v>2617.50244140625</v>
      </c>
      <c r="BC640"/>
      <c r="BD640"/>
      <c r="BE640"/>
      <c r="BF640">
        <v>25000</v>
      </c>
      <c r="BG640" t="s">
        <v>427</v>
      </c>
      <c r="BH640" t="s">
        <v>5</v>
      </c>
      <c r="BI640" t="s">
        <v>1100</v>
      </c>
      <c r="BJ640"/>
      <c r="BK640" t="s">
        <v>5</v>
      </c>
      <c r="BL640"/>
      <c r="BM640">
        <v>25</v>
      </c>
      <c r="BN640"/>
      <c r="BO640" t="s">
        <v>5</v>
      </c>
      <c r="BP640"/>
      <c r="BQ640"/>
      <c r="BR640"/>
      <c r="BS640"/>
      <c r="BT640" t="s">
        <v>5</v>
      </c>
      <c r="BU640"/>
      <c r="BV640"/>
      <c r="BW640"/>
      <c r="BX640"/>
      <c r="BY640" t="s">
        <v>6</v>
      </c>
      <c r="BZ640" t="s">
        <v>428</v>
      </c>
      <c r="CA640"/>
    </row>
    <row r="641" spans="1:79" ht="15" x14ac:dyDescent="0.25">
      <c r="A641">
        <v>580</v>
      </c>
      <c r="B641" t="s">
        <v>506</v>
      </c>
      <c r="C641" t="s">
        <v>507</v>
      </c>
      <c r="D641" t="s">
        <v>508</v>
      </c>
      <c r="E641">
        <v>9</v>
      </c>
      <c r="F641" t="s">
        <v>418</v>
      </c>
      <c r="G641" t="s">
        <v>509</v>
      </c>
      <c r="H641" t="s">
        <v>510</v>
      </c>
      <c r="I641" t="s">
        <v>511</v>
      </c>
      <c r="J641" t="s">
        <v>511</v>
      </c>
      <c r="K641" t="s">
        <v>512</v>
      </c>
      <c r="L641" t="s">
        <v>424</v>
      </c>
      <c r="M641">
        <v>1495.205688476562</v>
      </c>
      <c r="N641" t="s">
        <v>5</v>
      </c>
      <c r="O641" t="s">
        <v>5</v>
      </c>
      <c r="P641" t="s">
        <v>5</v>
      </c>
      <c r="Q641" t="s">
        <v>5</v>
      </c>
      <c r="R641" t="s">
        <v>5</v>
      </c>
      <c r="S641" t="s">
        <v>513</v>
      </c>
      <c r="T641" t="s">
        <v>514</v>
      </c>
      <c r="U641" t="s">
        <v>5</v>
      </c>
      <c r="V641" t="s">
        <v>4</v>
      </c>
      <c r="W641">
        <v>5000</v>
      </c>
      <c r="X641">
        <v>0</v>
      </c>
      <c r="Y641" t="s">
        <v>6</v>
      </c>
      <c r="Z641"/>
      <c r="AA641"/>
      <c r="AB641">
        <v>210177.90625</v>
      </c>
      <c r="AC641">
        <v>109.97397613525391</v>
      </c>
      <c r="AD641">
        <v>210177.90625</v>
      </c>
      <c r="AE641">
        <v>959</v>
      </c>
      <c r="AF641">
        <v>704</v>
      </c>
      <c r="AG641">
        <v>763</v>
      </c>
      <c r="AH641">
        <v>1154</v>
      </c>
      <c r="AI641">
        <v>1463</v>
      </c>
      <c r="AJ641">
        <v>2234</v>
      </c>
      <c r="AK641">
        <v>0</v>
      </c>
      <c r="AL641">
        <v>3</v>
      </c>
      <c r="AM641">
        <v>173</v>
      </c>
      <c r="AN641">
        <v>0</v>
      </c>
      <c r="AO641">
        <v>7785.767578125</v>
      </c>
      <c r="AP641"/>
      <c r="AQ641"/>
      <c r="AR641"/>
      <c r="AS641">
        <v>240</v>
      </c>
      <c r="AT641">
        <v>240</v>
      </c>
      <c r="AU641">
        <v>176</v>
      </c>
      <c r="AV641">
        <v>190</v>
      </c>
      <c r="AW641">
        <v>558</v>
      </c>
      <c r="AX641">
        <v>0</v>
      </c>
      <c r="AY641">
        <v>0</v>
      </c>
      <c r="AZ641">
        <v>43</v>
      </c>
      <c r="BA641">
        <v>0</v>
      </c>
      <c r="BB641">
        <v>1946.44189453125</v>
      </c>
      <c r="BC641"/>
      <c r="BD641"/>
      <c r="BE641"/>
      <c r="BF641">
        <v>25000</v>
      </c>
      <c r="BG641" t="s">
        <v>427</v>
      </c>
      <c r="BH641" t="s">
        <v>5</v>
      </c>
      <c r="BI641" t="s">
        <v>1100</v>
      </c>
      <c r="BJ641"/>
      <c r="BK641" t="s">
        <v>5</v>
      </c>
      <c r="BL641"/>
      <c r="BM641">
        <v>25</v>
      </c>
      <c r="BN641"/>
      <c r="BO641" t="s">
        <v>5</v>
      </c>
      <c r="BP641"/>
      <c r="BQ641"/>
      <c r="BR641"/>
      <c r="BS641"/>
      <c r="BT641" t="s">
        <v>5</v>
      </c>
      <c r="BU641"/>
      <c r="BV641"/>
      <c r="BW641"/>
      <c r="BX641"/>
      <c r="BY641" t="s">
        <v>6</v>
      </c>
      <c r="BZ641" t="s">
        <v>428</v>
      </c>
      <c r="CA641"/>
    </row>
    <row r="642" spans="1:79" ht="15" x14ac:dyDescent="0.25">
      <c r="A642">
        <v>581</v>
      </c>
      <c r="B642" t="s">
        <v>515</v>
      </c>
      <c r="C642" t="s">
        <v>516</v>
      </c>
      <c r="D642" t="s">
        <v>508</v>
      </c>
      <c r="E642">
        <v>9</v>
      </c>
      <c r="F642" t="s">
        <v>418</v>
      </c>
      <c r="G642" t="s">
        <v>517</v>
      </c>
      <c r="H642" t="s">
        <v>518</v>
      </c>
      <c r="I642" t="s">
        <v>519</v>
      </c>
      <c r="J642" t="s">
        <v>520</v>
      </c>
      <c r="K642" t="s">
        <v>521</v>
      </c>
      <c r="L642" t="s">
        <v>424</v>
      </c>
      <c r="M642">
        <v>0.30970776081085211</v>
      </c>
      <c r="N642" t="s">
        <v>5</v>
      </c>
      <c r="O642" t="s">
        <v>5</v>
      </c>
      <c r="P642" t="s">
        <v>5</v>
      </c>
      <c r="Q642" t="s">
        <v>5</v>
      </c>
      <c r="R642" t="s">
        <v>5</v>
      </c>
      <c r="S642" t="s">
        <v>522</v>
      </c>
      <c r="T642" t="s">
        <v>523</v>
      </c>
      <c r="U642" t="s">
        <v>5</v>
      </c>
      <c r="V642" t="s">
        <v>4</v>
      </c>
      <c r="W642">
        <v>5000</v>
      </c>
      <c r="X642">
        <v>0</v>
      </c>
      <c r="Y642" t="s">
        <v>6</v>
      </c>
      <c r="Z642"/>
      <c r="AA642"/>
      <c r="AB642">
        <v>12.67192459106445</v>
      </c>
      <c r="AC642">
        <v>2.8986269608139988E-2</v>
      </c>
      <c r="AD642">
        <v>12.67192459106445</v>
      </c>
      <c r="AE642">
        <v>2</v>
      </c>
      <c r="AF642">
        <v>4</v>
      </c>
      <c r="AG642">
        <v>2</v>
      </c>
      <c r="AH642">
        <v>2</v>
      </c>
      <c r="AI642">
        <v>2</v>
      </c>
      <c r="AJ642">
        <v>2</v>
      </c>
      <c r="AK642">
        <v>0</v>
      </c>
      <c r="AL642">
        <v>0</v>
      </c>
      <c r="AM642">
        <v>2</v>
      </c>
      <c r="AN642">
        <v>0</v>
      </c>
      <c r="AO642">
        <v>0.29141616821289063</v>
      </c>
      <c r="AP642"/>
      <c r="AQ642"/>
      <c r="AR642"/>
      <c r="AS642">
        <v>1</v>
      </c>
      <c r="AT642">
        <v>1</v>
      </c>
      <c r="AU642">
        <v>1</v>
      </c>
      <c r="AV642">
        <v>0</v>
      </c>
      <c r="AW642">
        <v>0</v>
      </c>
      <c r="AX642">
        <v>0</v>
      </c>
      <c r="AY642">
        <v>0</v>
      </c>
      <c r="AZ642">
        <v>0</v>
      </c>
      <c r="BA642">
        <v>0</v>
      </c>
      <c r="BB642">
        <v>7.2854042053222656E-2</v>
      </c>
      <c r="BC642"/>
      <c r="BD642"/>
      <c r="BE642"/>
      <c r="BF642">
        <v>25000</v>
      </c>
      <c r="BG642" t="s">
        <v>427</v>
      </c>
      <c r="BH642" t="s">
        <v>5</v>
      </c>
      <c r="BI642" t="s">
        <v>1100</v>
      </c>
      <c r="BJ642"/>
      <c r="BK642" t="s">
        <v>5</v>
      </c>
      <c r="BL642"/>
      <c r="BM642">
        <v>25</v>
      </c>
      <c r="BN642"/>
      <c r="BO642" t="s">
        <v>5</v>
      </c>
      <c r="BP642"/>
      <c r="BQ642"/>
      <c r="BR642"/>
      <c r="BS642"/>
      <c r="BT642" t="s">
        <v>5</v>
      </c>
      <c r="BU642"/>
      <c r="BV642"/>
      <c r="BW642"/>
      <c r="BX642"/>
      <c r="BY642" t="s">
        <v>6</v>
      </c>
      <c r="BZ642" t="s">
        <v>428</v>
      </c>
      <c r="CA642"/>
    </row>
    <row r="643" spans="1:79" ht="15" x14ac:dyDescent="0.25">
      <c r="A643">
        <v>582</v>
      </c>
      <c r="B643" t="s">
        <v>524</v>
      </c>
      <c r="C643" t="s">
        <v>525</v>
      </c>
      <c r="D643" t="s">
        <v>504</v>
      </c>
      <c r="E643">
        <v>9</v>
      </c>
      <c r="F643" t="s">
        <v>418</v>
      </c>
      <c r="G643" t="s">
        <v>509</v>
      </c>
      <c r="H643" t="s">
        <v>526</v>
      </c>
      <c r="I643" t="s">
        <v>527</v>
      </c>
      <c r="J643" t="s">
        <v>528</v>
      </c>
      <c r="K643" t="s">
        <v>529</v>
      </c>
      <c r="L643" t="s">
        <v>424</v>
      </c>
      <c r="M643">
        <v>6.9344677925109863</v>
      </c>
      <c r="N643" t="s">
        <v>5</v>
      </c>
      <c r="O643" t="s">
        <v>5</v>
      </c>
      <c r="P643" t="s">
        <v>5</v>
      </c>
      <c r="Q643" t="s">
        <v>5</v>
      </c>
      <c r="R643" t="s">
        <v>5</v>
      </c>
      <c r="S643" t="s">
        <v>513</v>
      </c>
      <c r="T643" t="s">
        <v>530</v>
      </c>
      <c r="U643" t="s">
        <v>5</v>
      </c>
      <c r="V643" t="s">
        <v>4</v>
      </c>
      <c r="W643">
        <v>100000</v>
      </c>
      <c r="X643">
        <v>0</v>
      </c>
      <c r="Y643" t="s">
        <v>6</v>
      </c>
      <c r="Z643"/>
      <c r="AA643"/>
      <c r="AB643">
        <v>544.1317138671875</v>
      </c>
      <c r="AC643">
        <v>0.44170060753822332</v>
      </c>
      <c r="AD643">
        <v>544.1317138671875</v>
      </c>
      <c r="AE643">
        <v>286</v>
      </c>
      <c r="AF643">
        <v>420</v>
      </c>
      <c r="AG643">
        <v>209</v>
      </c>
      <c r="AH643">
        <v>833</v>
      </c>
      <c r="AI643">
        <v>644</v>
      </c>
      <c r="AJ643">
        <v>1250</v>
      </c>
      <c r="AK643">
        <v>0</v>
      </c>
      <c r="AL643">
        <v>0</v>
      </c>
      <c r="AM643">
        <v>18</v>
      </c>
      <c r="AN643">
        <v>0</v>
      </c>
      <c r="AO643">
        <v>3.6033973693847661</v>
      </c>
      <c r="AP643"/>
      <c r="AQ643"/>
      <c r="AR643"/>
      <c r="AS643">
        <v>72</v>
      </c>
      <c r="AT643">
        <v>72</v>
      </c>
      <c r="AU643">
        <v>105</v>
      </c>
      <c r="AV643">
        <v>52</v>
      </c>
      <c r="AW643">
        <v>312</v>
      </c>
      <c r="AX643">
        <v>0</v>
      </c>
      <c r="AY643">
        <v>0</v>
      </c>
      <c r="AZ643">
        <v>4</v>
      </c>
      <c r="BA643">
        <v>0</v>
      </c>
      <c r="BB643">
        <v>0.90084934234619141</v>
      </c>
      <c r="BC643"/>
      <c r="BD643"/>
      <c r="BE643"/>
      <c r="BF643">
        <v>25000</v>
      </c>
      <c r="BG643" t="s">
        <v>427</v>
      </c>
      <c r="BH643" t="s">
        <v>5</v>
      </c>
      <c r="BI643" t="s">
        <v>1100</v>
      </c>
      <c r="BJ643"/>
      <c r="BK643" t="s">
        <v>5</v>
      </c>
      <c r="BL643"/>
      <c r="BM643">
        <v>25</v>
      </c>
      <c r="BN643"/>
      <c r="BO643" t="s">
        <v>5</v>
      </c>
      <c r="BP643"/>
      <c r="BQ643"/>
      <c r="BR643"/>
      <c r="BS643"/>
      <c r="BT643" t="s">
        <v>5</v>
      </c>
      <c r="BU643"/>
      <c r="BV643"/>
      <c r="BW643"/>
      <c r="BX643"/>
      <c r="BY643" t="s">
        <v>6</v>
      </c>
      <c r="BZ643" t="s">
        <v>428</v>
      </c>
      <c r="CA643"/>
    </row>
    <row r="644" spans="1:79" ht="15" x14ac:dyDescent="0.25">
      <c r="A644">
        <v>583</v>
      </c>
      <c r="B644" t="s">
        <v>531</v>
      </c>
      <c r="C644" t="s">
        <v>532</v>
      </c>
      <c r="D644" t="s">
        <v>504</v>
      </c>
      <c r="E644">
        <v>9</v>
      </c>
      <c r="F644" t="s">
        <v>418</v>
      </c>
      <c r="G644" t="s">
        <v>533</v>
      </c>
      <c r="H644" t="s">
        <v>534</v>
      </c>
      <c r="I644" t="s">
        <v>535</v>
      </c>
      <c r="J644" t="s">
        <v>535</v>
      </c>
      <c r="K644" t="s">
        <v>536</v>
      </c>
      <c r="L644" t="s">
        <v>424</v>
      </c>
      <c r="M644">
        <v>6.5303006172180176</v>
      </c>
      <c r="N644" t="s">
        <v>5</v>
      </c>
      <c r="O644" t="s">
        <v>5</v>
      </c>
      <c r="P644" t="s">
        <v>5</v>
      </c>
      <c r="Q644" t="s">
        <v>5</v>
      </c>
      <c r="R644" t="s">
        <v>5</v>
      </c>
      <c r="S644" t="s">
        <v>537</v>
      </c>
      <c r="T644" t="s">
        <v>538</v>
      </c>
      <c r="U644" t="s">
        <v>5</v>
      </c>
      <c r="V644" t="s">
        <v>4</v>
      </c>
      <c r="W644">
        <v>100000</v>
      </c>
      <c r="X644">
        <v>0</v>
      </c>
      <c r="Y644" t="s">
        <v>6</v>
      </c>
      <c r="Z644"/>
      <c r="AA644"/>
      <c r="AB644">
        <v>756.7392578125</v>
      </c>
      <c r="AC644">
        <v>0.43286877870559692</v>
      </c>
      <c r="AD644">
        <v>756.7392578125</v>
      </c>
      <c r="AE644">
        <v>243</v>
      </c>
      <c r="AF644">
        <v>207</v>
      </c>
      <c r="AG644">
        <v>125</v>
      </c>
      <c r="AH644">
        <v>535</v>
      </c>
      <c r="AI644">
        <v>522</v>
      </c>
      <c r="AJ644">
        <v>851</v>
      </c>
      <c r="AK644">
        <v>0</v>
      </c>
      <c r="AL644">
        <v>1</v>
      </c>
      <c r="AM644">
        <v>17</v>
      </c>
      <c r="AN644">
        <v>0</v>
      </c>
      <c r="AO644">
        <v>348.69229125976563</v>
      </c>
      <c r="AP644"/>
      <c r="AQ644"/>
      <c r="AR644"/>
      <c r="AS644">
        <v>61</v>
      </c>
      <c r="AT644">
        <v>61</v>
      </c>
      <c r="AU644">
        <v>51</v>
      </c>
      <c r="AV644">
        <v>31</v>
      </c>
      <c r="AW644">
        <v>212</v>
      </c>
      <c r="AX644">
        <v>0</v>
      </c>
      <c r="AY644">
        <v>0</v>
      </c>
      <c r="AZ644">
        <v>4</v>
      </c>
      <c r="BA644">
        <v>0</v>
      </c>
      <c r="BB644">
        <v>87.173072814941406</v>
      </c>
      <c r="BC644"/>
      <c r="BD644"/>
      <c r="BE644"/>
      <c r="BF644">
        <v>25000</v>
      </c>
      <c r="BG644" t="s">
        <v>427</v>
      </c>
      <c r="BH644" t="s">
        <v>5</v>
      </c>
      <c r="BI644" t="s">
        <v>1100</v>
      </c>
      <c r="BJ644"/>
      <c r="BK644" t="s">
        <v>5</v>
      </c>
      <c r="BL644"/>
      <c r="BM644">
        <v>25</v>
      </c>
      <c r="BN644"/>
      <c r="BO644" t="s">
        <v>5</v>
      </c>
      <c r="BP644"/>
      <c r="BQ644"/>
      <c r="BR644"/>
      <c r="BS644"/>
      <c r="BT644" t="s">
        <v>5</v>
      </c>
      <c r="BU644"/>
      <c r="BV644"/>
      <c r="BW644"/>
      <c r="BX644"/>
      <c r="BY644" t="s">
        <v>6</v>
      </c>
      <c r="BZ644" t="s">
        <v>428</v>
      </c>
      <c r="CA644"/>
    </row>
    <row r="645" spans="1:79" ht="15" x14ac:dyDescent="0.25">
      <c r="A645">
        <v>584</v>
      </c>
      <c r="B645" t="s">
        <v>539</v>
      </c>
      <c r="C645" t="s">
        <v>540</v>
      </c>
      <c r="D645" t="s">
        <v>504</v>
      </c>
      <c r="E645">
        <v>9</v>
      </c>
      <c r="F645" t="s">
        <v>418</v>
      </c>
      <c r="G645" t="s">
        <v>495</v>
      </c>
      <c r="H645" t="s">
        <v>505</v>
      </c>
      <c r="I645" t="s">
        <v>541</v>
      </c>
      <c r="J645" t="s">
        <v>542</v>
      </c>
      <c r="K645" t="s">
        <v>543</v>
      </c>
      <c r="L645" t="s">
        <v>424</v>
      </c>
      <c r="M645">
        <v>5.1202130317687988</v>
      </c>
      <c r="N645" t="s">
        <v>5</v>
      </c>
      <c r="O645" t="s">
        <v>5</v>
      </c>
      <c r="P645" t="s">
        <v>5</v>
      </c>
      <c r="Q645" t="s">
        <v>5</v>
      </c>
      <c r="R645" t="s">
        <v>5</v>
      </c>
      <c r="S645" t="s">
        <v>522</v>
      </c>
      <c r="T645" t="s">
        <v>544</v>
      </c>
      <c r="U645" t="s">
        <v>5</v>
      </c>
      <c r="V645" t="s">
        <v>4</v>
      </c>
      <c r="W645">
        <v>100000</v>
      </c>
      <c r="X645">
        <v>0</v>
      </c>
      <c r="Y645" t="s">
        <v>6</v>
      </c>
      <c r="Z645"/>
      <c r="AA645"/>
      <c r="AB645">
        <v>326.20352172851563</v>
      </c>
      <c r="AC645">
        <v>0.20592792332172391</v>
      </c>
      <c r="AD645">
        <v>326.20352172851563</v>
      </c>
      <c r="AE645">
        <v>184</v>
      </c>
      <c r="AF645">
        <v>180</v>
      </c>
      <c r="AG645">
        <v>184</v>
      </c>
      <c r="AH645">
        <v>321</v>
      </c>
      <c r="AI645">
        <v>495</v>
      </c>
      <c r="AJ645">
        <v>529</v>
      </c>
      <c r="AK645">
        <v>0</v>
      </c>
      <c r="AL645">
        <v>6</v>
      </c>
      <c r="AM645">
        <v>12</v>
      </c>
      <c r="AN645">
        <v>0</v>
      </c>
      <c r="AO645">
        <v>51.152637481689453</v>
      </c>
      <c r="AP645"/>
      <c r="AQ645"/>
      <c r="AR645"/>
      <c r="AS645">
        <v>46</v>
      </c>
      <c r="AT645">
        <v>46</v>
      </c>
      <c r="AU645">
        <v>45</v>
      </c>
      <c r="AV645">
        <v>46</v>
      </c>
      <c r="AW645">
        <v>132</v>
      </c>
      <c r="AX645">
        <v>0</v>
      </c>
      <c r="AY645">
        <v>1</v>
      </c>
      <c r="AZ645">
        <v>3</v>
      </c>
      <c r="BA645">
        <v>0</v>
      </c>
      <c r="BB645">
        <v>12.78815937042236</v>
      </c>
      <c r="BC645"/>
      <c r="BD645"/>
      <c r="BE645"/>
      <c r="BF645">
        <v>25000</v>
      </c>
      <c r="BG645" t="s">
        <v>427</v>
      </c>
      <c r="BH645" t="s">
        <v>5</v>
      </c>
      <c r="BI645" t="s">
        <v>1100</v>
      </c>
      <c r="BJ645"/>
      <c r="BK645" t="s">
        <v>5</v>
      </c>
      <c r="BL645"/>
      <c r="BM645">
        <v>25</v>
      </c>
      <c r="BN645"/>
      <c r="BO645" t="s">
        <v>5</v>
      </c>
      <c r="BP645"/>
      <c r="BQ645"/>
      <c r="BR645"/>
      <c r="BS645"/>
      <c r="BT645" t="s">
        <v>5</v>
      </c>
      <c r="BU645"/>
      <c r="BV645"/>
      <c r="BW645"/>
      <c r="BX645"/>
      <c r="BY645" t="s">
        <v>6</v>
      </c>
      <c r="BZ645" t="s">
        <v>428</v>
      </c>
      <c r="CA645"/>
    </row>
    <row r="646" spans="1:79" ht="15" x14ac:dyDescent="0.25">
      <c r="A646">
        <v>585</v>
      </c>
      <c r="B646" t="s">
        <v>545</v>
      </c>
      <c r="C646" t="s">
        <v>546</v>
      </c>
      <c r="D646" t="s">
        <v>547</v>
      </c>
      <c r="E646">
        <v>9</v>
      </c>
      <c r="F646" t="s">
        <v>418</v>
      </c>
      <c r="G646" t="s">
        <v>419</v>
      </c>
      <c r="H646" t="s">
        <v>420</v>
      </c>
      <c r="I646" t="s">
        <v>421</v>
      </c>
      <c r="J646" t="s">
        <v>422</v>
      </c>
      <c r="K646" t="s">
        <v>423</v>
      </c>
      <c r="L646" t="s">
        <v>424</v>
      </c>
      <c r="M646">
        <v>5.3115334510803223</v>
      </c>
      <c r="N646" t="s">
        <v>5</v>
      </c>
      <c r="O646" t="s">
        <v>5</v>
      </c>
      <c r="P646" t="s">
        <v>5</v>
      </c>
      <c r="Q646" t="s">
        <v>5</v>
      </c>
      <c r="R646" t="s">
        <v>5</v>
      </c>
      <c r="S646" t="s">
        <v>425</v>
      </c>
      <c r="T646" t="s">
        <v>426</v>
      </c>
      <c r="U646" t="s">
        <v>5</v>
      </c>
      <c r="V646" t="s">
        <v>4</v>
      </c>
      <c r="W646">
        <v>100000</v>
      </c>
      <c r="X646">
        <v>0</v>
      </c>
      <c r="Y646" t="s">
        <v>6</v>
      </c>
      <c r="Z646"/>
      <c r="AA646"/>
      <c r="AB646">
        <v>500.92422485351563</v>
      </c>
      <c r="AC646">
        <v>0.23701925575733179</v>
      </c>
      <c r="AD646">
        <v>500.92422485351563</v>
      </c>
      <c r="AE646">
        <v>143</v>
      </c>
      <c r="AF646">
        <v>103</v>
      </c>
      <c r="AG646">
        <v>93</v>
      </c>
      <c r="AH646">
        <v>353</v>
      </c>
      <c r="AI646">
        <v>151</v>
      </c>
      <c r="AJ646">
        <v>437</v>
      </c>
      <c r="AK646">
        <v>2</v>
      </c>
      <c r="AL646">
        <v>1</v>
      </c>
      <c r="AM646">
        <v>10</v>
      </c>
      <c r="AN646">
        <v>0</v>
      </c>
      <c r="AO646">
        <v>37.864822387695313</v>
      </c>
      <c r="AP646"/>
      <c r="AQ646"/>
      <c r="AR646"/>
      <c r="AS646">
        <v>36</v>
      </c>
      <c r="AT646">
        <v>36</v>
      </c>
      <c r="AU646">
        <v>25</v>
      </c>
      <c r="AV646">
        <v>23</v>
      </c>
      <c r="AW646">
        <v>109</v>
      </c>
      <c r="AX646">
        <v>0</v>
      </c>
      <c r="AY646">
        <v>0</v>
      </c>
      <c r="AZ646">
        <v>2</v>
      </c>
      <c r="BA646">
        <v>0</v>
      </c>
      <c r="BB646">
        <v>9.4662055969238281</v>
      </c>
      <c r="BC646"/>
      <c r="BD646"/>
      <c r="BE646"/>
      <c r="BF646">
        <v>25000</v>
      </c>
      <c r="BG646" t="s">
        <v>427</v>
      </c>
      <c r="BH646" t="s">
        <v>5</v>
      </c>
      <c r="BI646" t="s">
        <v>1100</v>
      </c>
      <c r="BJ646"/>
      <c r="BK646" t="s">
        <v>5</v>
      </c>
      <c r="BL646"/>
      <c r="BM646">
        <v>25</v>
      </c>
      <c r="BN646"/>
      <c r="BO646" t="s">
        <v>5</v>
      </c>
      <c r="BP646"/>
      <c r="BQ646"/>
      <c r="BR646"/>
      <c r="BS646"/>
      <c r="BT646" t="s">
        <v>5</v>
      </c>
      <c r="BU646"/>
      <c r="BV646"/>
      <c r="BW646"/>
      <c r="BX646"/>
      <c r="BY646" t="s">
        <v>6</v>
      </c>
      <c r="BZ646" t="s">
        <v>428</v>
      </c>
      <c r="CA646"/>
    </row>
    <row r="647" spans="1:79" ht="15" x14ac:dyDescent="0.25">
      <c r="A647">
        <v>586</v>
      </c>
      <c r="B647" t="s">
        <v>548</v>
      </c>
      <c r="C647" t="s">
        <v>549</v>
      </c>
      <c r="D647" t="s">
        <v>504</v>
      </c>
      <c r="E647">
        <v>9</v>
      </c>
      <c r="F647" t="s">
        <v>418</v>
      </c>
      <c r="G647" t="s">
        <v>550</v>
      </c>
      <c r="H647" t="s">
        <v>551</v>
      </c>
      <c r="I647" t="s">
        <v>552</v>
      </c>
      <c r="J647" t="s">
        <v>553</v>
      </c>
      <c r="K647" t="s">
        <v>554</v>
      </c>
      <c r="L647" t="s">
        <v>424</v>
      </c>
      <c r="M647">
        <v>3.783257007598877</v>
      </c>
      <c r="N647" t="s">
        <v>5</v>
      </c>
      <c r="O647" t="s">
        <v>5</v>
      </c>
      <c r="P647" t="s">
        <v>5</v>
      </c>
      <c r="Q647" t="s">
        <v>5</v>
      </c>
      <c r="R647" t="s">
        <v>5</v>
      </c>
      <c r="S647" t="s">
        <v>555</v>
      </c>
      <c r="T647" t="s">
        <v>556</v>
      </c>
      <c r="U647" t="s">
        <v>5</v>
      </c>
      <c r="V647" t="s">
        <v>4</v>
      </c>
      <c r="W647">
        <v>100000</v>
      </c>
      <c r="X647">
        <v>0</v>
      </c>
      <c r="Y647" t="s">
        <v>6</v>
      </c>
      <c r="Z647"/>
      <c r="AA647"/>
      <c r="AB647">
        <v>287.7896728515625</v>
      </c>
      <c r="AC647">
        <v>0.19401510059833529</v>
      </c>
      <c r="AD647">
        <v>287.7896728515625</v>
      </c>
      <c r="AE647">
        <v>108</v>
      </c>
      <c r="AF647">
        <v>146</v>
      </c>
      <c r="AG647">
        <v>75</v>
      </c>
      <c r="AH647">
        <v>332</v>
      </c>
      <c r="AI647">
        <v>214</v>
      </c>
      <c r="AJ647">
        <v>473</v>
      </c>
      <c r="AK647">
        <v>0</v>
      </c>
      <c r="AL647">
        <v>1</v>
      </c>
      <c r="AM647">
        <v>12</v>
      </c>
      <c r="AN647">
        <v>0</v>
      </c>
      <c r="AO647">
        <v>13.805018424987789</v>
      </c>
      <c r="AP647"/>
      <c r="AQ647"/>
      <c r="AR647"/>
      <c r="AS647">
        <v>27</v>
      </c>
      <c r="AT647">
        <v>27</v>
      </c>
      <c r="AU647">
        <v>36</v>
      </c>
      <c r="AV647">
        <v>18</v>
      </c>
      <c r="AW647">
        <v>118</v>
      </c>
      <c r="AX647">
        <v>0</v>
      </c>
      <c r="AY647">
        <v>0</v>
      </c>
      <c r="AZ647">
        <v>3</v>
      </c>
      <c r="BA647">
        <v>0</v>
      </c>
      <c r="BB647">
        <v>3.4512546062469478</v>
      </c>
      <c r="BC647"/>
      <c r="BD647"/>
      <c r="BE647"/>
      <c r="BF647">
        <v>25000</v>
      </c>
      <c r="BG647" t="s">
        <v>427</v>
      </c>
      <c r="BH647" t="s">
        <v>5</v>
      </c>
      <c r="BI647" t="s">
        <v>1100</v>
      </c>
      <c r="BJ647"/>
      <c r="BK647" t="s">
        <v>5</v>
      </c>
      <c r="BL647"/>
      <c r="BM647">
        <v>25</v>
      </c>
      <c r="BN647"/>
      <c r="BO647" t="s">
        <v>5</v>
      </c>
      <c r="BP647"/>
      <c r="BQ647"/>
      <c r="BR647"/>
      <c r="BS647"/>
      <c r="BT647" t="s">
        <v>5</v>
      </c>
      <c r="BU647"/>
      <c r="BV647"/>
      <c r="BW647"/>
      <c r="BX647"/>
      <c r="BY647" t="s">
        <v>6</v>
      </c>
      <c r="BZ647" t="s">
        <v>428</v>
      </c>
      <c r="CA647"/>
    </row>
    <row r="648" spans="1:79" ht="15" x14ac:dyDescent="0.25">
      <c r="A648">
        <v>587</v>
      </c>
      <c r="B648" t="s">
        <v>557</v>
      </c>
      <c r="C648" t="s">
        <v>558</v>
      </c>
      <c r="D648" t="s">
        <v>504</v>
      </c>
      <c r="E648">
        <v>9</v>
      </c>
      <c r="F648" t="s">
        <v>418</v>
      </c>
      <c r="G648" t="s">
        <v>444</v>
      </c>
      <c r="H648" t="s">
        <v>420</v>
      </c>
      <c r="I648" t="s">
        <v>559</v>
      </c>
      <c r="J648" t="s">
        <v>559</v>
      </c>
      <c r="K648" t="s">
        <v>560</v>
      </c>
      <c r="L648" t="s">
        <v>424</v>
      </c>
      <c r="M648">
        <v>8.9334602355957031</v>
      </c>
      <c r="N648" t="s">
        <v>5</v>
      </c>
      <c r="O648" t="s">
        <v>5</v>
      </c>
      <c r="P648" t="s">
        <v>5</v>
      </c>
      <c r="Q648" t="s">
        <v>5</v>
      </c>
      <c r="R648" t="s">
        <v>5</v>
      </c>
      <c r="S648" t="s">
        <v>561</v>
      </c>
      <c r="T648" t="s">
        <v>562</v>
      </c>
      <c r="U648" t="s">
        <v>5</v>
      </c>
      <c r="V648" t="s">
        <v>4</v>
      </c>
      <c r="W648">
        <v>100000</v>
      </c>
      <c r="X648">
        <v>0</v>
      </c>
      <c r="Y648" t="s">
        <v>6</v>
      </c>
      <c r="Z648"/>
      <c r="AA648"/>
      <c r="AB648">
        <v>988.46435546875</v>
      </c>
      <c r="AC648">
        <v>0.1501607000827789</v>
      </c>
      <c r="AD648">
        <v>988.46435546875</v>
      </c>
      <c r="AE648">
        <v>447</v>
      </c>
      <c r="AF648">
        <v>72</v>
      </c>
      <c r="AG648">
        <v>266</v>
      </c>
      <c r="AH648">
        <v>1634</v>
      </c>
      <c r="AI648">
        <v>530</v>
      </c>
      <c r="AJ648">
        <v>1945</v>
      </c>
      <c r="AK648">
        <v>1</v>
      </c>
      <c r="AL648">
        <v>3</v>
      </c>
      <c r="AM648">
        <v>21</v>
      </c>
      <c r="AN648">
        <v>0</v>
      </c>
      <c r="AO648">
        <v>60.076580047607422</v>
      </c>
      <c r="AP648"/>
      <c r="AQ648"/>
      <c r="AR648"/>
      <c r="AS648">
        <v>112</v>
      </c>
      <c r="AT648">
        <v>112</v>
      </c>
      <c r="AU648">
        <v>18</v>
      </c>
      <c r="AV648">
        <v>66</v>
      </c>
      <c r="AW648">
        <v>486</v>
      </c>
      <c r="AX648">
        <v>0</v>
      </c>
      <c r="AY648">
        <v>0</v>
      </c>
      <c r="AZ648">
        <v>5</v>
      </c>
      <c r="BA648">
        <v>0</v>
      </c>
      <c r="BB648">
        <v>15.019145011901861</v>
      </c>
      <c r="BC648"/>
      <c r="BD648"/>
      <c r="BE648"/>
      <c r="BF648">
        <v>25000</v>
      </c>
      <c r="BG648" t="s">
        <v>427</v>
      </c>
      <c r="BH648" t="s">
        <v>5</v>
      </c>
      <c r="BI648" t="s">
        <v>1100</v>
      </c>
      <c r="BJ648"/>
      <c r="BK648" t="s">
        <v>5</v>
      </c>
      <c r="BL648"/>
      <c r="BM648">
        <v>25</v>
      </c>
      <c r="BN648"/>
      <c r="BO648" t="s">
        <v>5</v>
      </c>
      <c r="BP648"/>
      <c r="BQ648"/>
      <c r="BR648"/>
      <c r="BS648"/>
      <c r="BT648" t="s">
        <v>5</v>
      </c>
      <c r="BU648"/>
      <c r="BV648"/>
      <c r="BW648"/>
      <c r="BX648"/>
      <c r="BY648" t="s">
        <v>6</v>
      </c>
      <c r="BZ648" t="s">
        <v>428</v>
      </c>
      <c r="CA648"/>
    </row>
    <row r="649" spans="1:79" ht="15" x14ac:dyDescent="0.25">
      <c r="A649">
        <v>588</v>
      </c>
      <c r="B649" t="s">
        <v>563</v>
      </c>
      <c r="C649" t="s">
        <v>564</v>
      </c>
      <c r="D649" t="s">
        <v>508</v>
      </c>
      <c r="E649">
        <v>9</v>
      </c>
      <c r="F649" t="s">
        <v>418</v>
      </c>
      <c r="G649" t="s">
        <v>565</v>
      </c>
      <c r="H649" t="s">
        <v>420</v>
      </c>
      <c r="I649" t="s">
        <v>566</v>
      </c>
      <c r="J649" t="s">
        <v>567</v>
      </c>
      <c r="K649" t="s">
        <v>568</v>
      </c>
      <c r="L649" t="s">
        <v>424</v>
      </c>
      <c r="M649">
        <v>0.85729336738586426</v>
      </c>
      <c r="N649" t="s">
        <v>5</v>
      </c>
      <c r="O649" t="s">
        <v>5</v>
      </c>
      <c r="P649" t="s">
        <v>5</v>
      </c>
      <c r="Q649" t="s">
        <v>5</v>
      </c>
      <c r="R649" t="s">
        <v>5</v>
      </c>
      <c r="S649" t="s">
        <v>522</v>
      </c>
      <c r="T649" t="s">
        <v>569</v>
      </c>
      <c r="U649" t="s">
        <v>5</v>
      </c>
      <c r="V649" t="s">
        <v>4</v>
      </c>
      <c r="W649">
        <v>5000</v>
      </c>
      <c r="X649">
        <v>0</v>
      </c>
      <c r="Y649" t="s">
        <v>6</v>
      </c>
      <c r="Z649"/>
      <c r="AA649"/>
      <c r="AB649">
        <v>345.17816162109381</v>
      </c>
      <c r="AC649">
        <v>9.3868955969810486E-2</v>
      </c>
      <c r="AD649">
        <v>345.17816162109381</v>
      </c>
      <c r="AE649">
        <v>284</v>
      </c>
      <c r="AF649">
        <v>69</v>
      </c>
      <c r="AG649">
        <v>184</v>
      </c>
      <c r="AH649">
        <v>208</v>
      </c>
      <c r="AI649">
        <v>250</v>
      </c>
      <c r="AJ649">
        <v>389</v>
      </c>
      <c r="AK649">
        <v>1</v>
      </c>
      <c r="AL649">
        <v>0</v>
      </c>
      <c r="AM649">
        <v>10</v>
      </c>
      <c r="AN649">
        <v>0</v>
      </c>
      <c r="AO649">
        <v>97.299110412597656</v>
      </c>
      <c r="AP649"/>
      <c r="AQ649"/>
      <c r="AR649"/>
      <c r="AS649">
        <v>71</v>
      </c>
      <c r="AT649">
        <v>71</v>
      </c>
      <c r="AU649">
        <v>17</v>
      </c>
      <c r="AV649">
        <v>46</v>
      </c>
      <c r="AW649">
        <v>97</v>
      </c>
      <c r="AX649">
        <v>0</v>
      </c>
      <c r="AY649">
        <v>0</v>
      </c>
      <c r="AZ649">
        <v>2</v>
      </c>
      <c r="BA649">
        <v>0</v>
      </c>
      <c r="BB649">
        <v>24.324777603149411</v>
      </c>
      <c r="BC649"/>
      <c r="BD649"/>
      <c r="BE649"/>
      <c r="BF649">
        <v>25000</v>
      </c>
      <c r="BG649" t="s">
        <v>427</v>
      </c>
      <c r="BH649" t="s">
        <v>5</v>
      </c>
      <c r="BI649" t="s">
        <v>1100</v>
      </c>
      <c r="BJ649"/>
      <c r="BK649" t="s">
        <v>5</v>
      </c>
      <c r="BL649"/>
      <c r="BM649">
        <v>25</v>
      </c>
      <c r="BN649"/>
      <c r="BO649" t="s">
        <v>5</v>
      </c>
      <c r="BP649"/>
      <c r="BQ649"/>
      <c r="BR649"/>
      <c r="BS649"/>
      <c r="BT649" t="s">
        <v>5</v>
      </c>
      <c r="BU649"/>
      <c r="BV649"/>
      <c r="BW649"/>
      <c r="BX649"/>
      <c r="BY649" t="s">
        <v>6</v>
      </c>
      <c r="BZ649" t="s">
        <v>428</v>
      </c>
      <c r="CA649"/>
    </row>
    <row r="650" spans="1:79" ht="15" x14ac:dyDescent="0.25">
      <c r="A650">
        <v>589</v>
      </c>
      <c r="B650" t="s">
        <v>570</v>
      </c>
      <c r="C650" t="s">
        <v>571</v>
      </c>
      <c r="D650" t="s">
        <v>508</v>
      </c>
      <c r="E650">
        <v>9</v>
      </c>
      <c r="F650" t="s">
        <v>418</v>
      </c>
      <c r="G650" t="s">
        <v>533</v>
      </c>
      <c r="H650" t="s">
        <v>518</v>
      </c>
      <c r="I650" t="s">
        <v>572</v>
      </c>
      <c r="J650" t="s">
        <v>572</v>
      </c>
      <c r="K650" t="s">
        <v>573</v>
      </c>
      <c r="L650" t="s">
        <v>424</v>
      </c>
      <c r="M650">
        <v>0.33865365386009222</v>
      </c>
      <c r="N650" t="s">
        <v>5</v>
      </c>
      <c r="O650" t="s">
        <v>5</v>
      </c>
      <c r="P650" t="s">
        <v>5</v>
      </c>
      <c r="Q650" t="s">
        <v>5</v>
      </c>
      <c r="R650" t="s">
        <v>5</v>
      </c>
      <c r="S650" t="s">
        <v>537</v>
      </c>
      <c r="T650" t="s">
        <v>574</v>
      </c>
      <c r="U650" t="s">
        <v>5</v>
      </c>
      <c r="V650" t="s">
        <v>4</v>
      </c>
      <c r="W650">
        <v>5000</v>
      </c>
      <c r="X650">
        <v>0</v>
      </c>
      <c r="Y650" t="s">
        <v>6</v>
      </c>
      <c r="Z650"/>
      <c r="AA650"/>
      <c r="AB650">
        <v>3.8425228595733638</v>
      </c>
      <c r="AC650">
        <v>3.7467970978468661E-3</v>
      </c>
      <c r="AD650">
        <v>3.8425228595733638</v>
      </c>
      <c r="AE650">
        <v>9</v>
      </c>
      <c r="AF650">
        <v>1</v>
      </c>
      <c r="AG650">
        <v>9</v>
      </c>
      <c r="AH650">
        <v>99</v>
      </c>
      <c r="AI650">
        <v>99</v>
      </c>
      <c r="AJ650">
        <v>99</v>
      </c>
      <c r="AK650">
        <v>0</v>
      </c>
      <c r="AL650">
        <v>0</v>
      </c>
      <c r="AM650">
        <v>0</v>
      </c>
      <c r="AN650">
        <v>0</v>
      </c>
      <c r="AO650">
        <v>0</v>
      </c>
      <c r="AP650"/>
      <c r="AQ650"/>
      <c r="AR650"/>
      <c r="AS650">
        <v>3</v>
      </c>
      <c r="AT650">
        <v>3</v>
      </c>
      <c r="AU650">
        <v>0</v>
      </c>
      <c r="AV650">
        <v>2</v>
      </c>
      <c r="AW650">
        <v>24</v>
      </c>
      <c r="AX650">
        <v>0</v>
      </c>
      <c r="AY650">
        <v>0</v>
      </c>
      <c r="AZ650">
        <v>0</v>
      </c>
      <c r="BA650">
        <v>0</v>
      </c>
      <c r="BB650">
        <v>0</v>
      </c>
      <c r="BC650"/>
      <c r="BD650"/>
      <c r="BE650"/>
      <c r="BF650">
        <v>25000</v>
      </c>
      <c r="BG650" t="s">
        <v>427</v>
      </c>
      <c r="BH650" t="s">
        <v>5</v>
      </c>
      <c r="BI650" t="s">
        <v>1100</v>
      </c>
      <c r="BJ650"/>
      <c r="BK650" t="s">
        <v>5</v>
      </c>
      <c r="BL650"/>
      <c r="BM650">
        <v>25</v>
      </c>
      <c r="BN650"/>
      <c r="BO650" t="s">
        <v>5</v>
      </c>
      <c r="BP650"/>
      <c r="BQ650"/>
      <c r="BR650"/>
      <c r="BS650"/>
      <c r="BT650" t="s">
        <v>5</v>
      </c>
      <c r="BU650"/>
      <c r="BV650"/>
      <c r="BW650"/>
      <c r="BX650"/>
      <c r="BY650" t="s">
        <v>6</v>
      </c>
      <c r="BZ650" t="s">
        <v>428</v>
      </c>
      <c r="CA650"/>
    </row>
    <row r="651" spans="1:79" ht="15" x14ac:dyDescent="0.25">
      <c r="A651">
        <v>590</v>
      </c>
      <c r="B651" t="s">
        <v>575</v>
      </c>
      <c r="C651" t="s">
        <v>576</v>
      </c>
      <c r="D651" t="s">
        <v>504</v>
      </c>
      <c r="E651">
        <v>9</v>
      </c>
      <c r="F651" t="s">
        <v>418</v>
      </c>
      <c r="G651" t="s">
        <v>495</v>
      </c>
      <c r="H651" t="s">
        <v>577</v>
      </c>
      <c r="I651" t="s">
        <v>497</v>
      </c>
      <c r="J651" t="s">
        <v>497</v>
      </c>
      <c r="K651" t="s">
        <v>498</v>
      </c>
      <c r="L651" t="s">
        <v>424</v>
      </c>
      <c r="M651">
        <v>898.81060791015625</v>
      </c>
      <c r="N651" t="s">
        <v>5</v>
      </c>
      <c r="O651" t="s">
        <v>5</v>
      </c>
      <c r="P651" t="s">
        <v>5</v>
      </c>
      <c r="Q651" t="s">
        <v>5</v>
      </c>
      <c r="R651" t="s">
        <v>5</v>
      </c>
      <c r="S651" t="s">
        <v>439</v>
      </c>
      <c r="T651" t="s">
        <v>499</v>
      </c>
      <c r="U651" t="s">
        <v>5</v>
      </c>
      <c r="V651" t="s">
        <v>4</v>
      </c>
      <c r="W651">
        <v>100000</v>
      </c>
      <c r="X651">
        <v>0</v>
      </c>
      <c r="Y651" t="s">
        <v>6</v>
      </c>
      <c r="Z651"/>
      <c r="AA651"/>
      <c r="AB651">
        <v>119189.125</v>
      </c>
      <c r="AC651">
        <v>57.0989990234375</v>
      </c>
      <c r="AD651">
        <v>119189.125</v>
      </c>
      <c r="AE651">
        <v>474</v>
      </c>
      <c r="AF651">
        <v>339</v>
      </c>
      <c r="AG651">
        <v>9</v>
      </c>
      <c r="AH651">
        <v>484</v>
      </c>
      <c r="AI651">
        <v>710</v>
      </c>
      <c r="AJ651">
        <v>821</v>
      </c>
      <c r="AK651">
        <v>0</v>
      </c>
      <c r="AL651">
        <v>9</v>
      </c>
      <c r="AM651">
        <v>538</v>
      </c>
      <c r="AN651">
        <v>0</v>
      </c>
      <c r="AO651">
        <v>76212.7265625</v>
      </c>
      <c r="AP651"/>
      <c r="AQ651"/>
      <c r="AR651"/>
      <c r="AS651">
        <v>119</v>
      </c>
      <c r="AT651">
        <v>119</v>
      </c>
      <c r="AU651">
        <v>84</v>
      </c>
      <c r="AV651">
        <v>2</v>
      </c>
      <c r="AW651">
        <v>205</v>
      </c>
      <c r="AX651">
        <v>0</v>
      </c>
      <c r="AY651">
        <v>2</v>
      </c>
      <c r="AZ651">
        <v>134</v>
      </c>
      <c r="BA651">
        <v>0</v>
      </c>
      <c r="BB651">
        <v>19053.181640625</v>
      </c>
      <c r="BC651"/>
      <c r="BD651"/>
      <c r="BE651"/>
      <c r="BF651">
        <v>25000</v>
      </c>
      <c r="BG651" t="s">
        <v>427</v>
      </c>
      <c r="BH651" t="s">
        <v>5</v>
      </c>
      <c r="BI651" t="s">
        <v>1100</v>
      </c>
      <c r="BJ651"/>
      <c r="BK651" t="s">
        <v>5</v>
      </c>
      <c r="BL651"/>
      <c r="BM651">
        <v>25</v>
      </c>
      <c r="BN651"/>
      <c r="BO651" t="s">
        <v>5</v>
      </c>
      <c r="BP651"/>
      <c r="BQ651"/>
      <c r="BR651"/>
      <c r="BS651"/>
      <c r="BT651" t="s">
        <v>5</v>
      </c>
      <c r="BU651"/>
      <c r="BV651"/>
      <c r="BW651"/>
      <c r="BX651"/>
      <c r="BY651" t="s">
        <v>6</v>
      </c>
      <c r="BZ651" t="s">
        <v>428</v>
      </c>
      <c r="CA651"/>
    </row>
    <row r="652" spans="1:79" ht="15" x14ac:dyDescent="0.25">
      <c r="A652">
        <v>591</v>
      </c>
      <c r="B652" t="s">
        <v>578</v>
      </c>
      <c r="C652" t="s">
        <v>579</v>
      </c>
      <c r="D652" t="s">
        <v>508</v>
      </c>
      <c r="E652">
        <v>9</v>
      </c>
      <c r="F652" t="s">
        <v>418</v>
      </c>
      <c r="G652" t="s">
        <v>550</v>
      </c>
      <c r="H652" t="s">
        <v>580</v>
      </c>
      <c r="I652" t="s">
        <v>581</v>
      </c>
      <c r="J652" t="s">
        <v>581</v>
      </c>
      <c r="K652" t="s">
        <v>582</v>
      </c>
      <c r="L652" t="s">
        <v>424</v>
      </c>
      <c r="M652">
        <v>1497.589233398438</v>
      </c>
      <c r="N652" t="s">
        <v>5</v>
      </c>
      <c r="O652" t="s">
        <v>5</v>
      </c>
      <c r="P652" t="s">
        <v>5</v>
      </c>
      <c r="Q652" t="s">
        <v>5</v>
      </c>
      <c r="R652" t="s">
        <v>5</v>
      </c>
      <c r="S652" t="s">
        <v>513</v>
      </c>
      <c r="T652" t="s">
        <v>583</v>
      </c>
      <c r="U652" t="s">
        <v>5</v>
      </c>
      <c r="V652" t="s">
        <v>4</v>
      </c>
      <c r="W652">
        <v>5000</v>
      </c>
      <c r="X652">
        <v>0</v>
      </c>
      <c r="Y652" t="s">
        <v>6</v>
      </c>
      <c r="Z652"/>
      <c r="AA652"/>
      <c r="AB652">
        <v>276508.65625</v>
      </c>
      <c r="AC652">
        <v>132.59907531738281</v>
      </c>
      <c r="AD652">
        <v>276508.65625</v>
      </c>
      <c r="AE652">
        <v>1890</v>
      </c>
      <c r="AF652">
        <v>944</v>
      </c>
      <c r="AG652">
        <v>814</v>
      </c>
      <c r="AH652">
        <v>2071</v>
      </c>
      <c r="AI652">
        <v>2679</v>
      </c>
      <c r="AJ652">
        <v>3984</v>
      </c>
      <c r="AK652">
        <v>1</v>
      </c>
      <c r="AL652">
        <v>5</v>
      </c>
      <c r="AM652">
        <v>434</v>
      </c>
      <c r="AN652">
        <v>0</v>
      </c>
      <c r="AO652">
        <v>145295.46875</v>
      </c>
      <c r="AP652"/>
      <c r="AQ652"/>
      <c r="AR652"/>
      <c r="AS652">
        <v>473</v>
      </c>
      <c r="AT652">
        <v>473</v>
      </c>
      <c r="AU652">
        <v>236</v>
      </c>
      <c r="AV652">
        <v>203</v>
      </c>
      <c r="AW652">
        <v>996</v>
      </c>
      <c r="AX652">
        <v>0</v>
      </c>
      <c r="AY652">
        <v>1</v>
      </c>
      <c r="AZ652">
        <v>108</v>
      </c>
      <c r="BA652">
        <v>0</v>
      </c>
      <c r="BB652">
        <v>36323.8671875</v>
      </c>
      <c r="BC652"/>
      <c r="BD652"/>
      <c r="BE652"/>
      <c r="BF652">
        <v>25000</v>
      </c>
      <c r="BG652" t="s">
        <v>427</v>
      </c>
      <c r="BH652" t="s">
        <v>5</v>
      </c>
      <c r="BI652" t="s">
        <v>1100</v>
      </c>
      <c r="BJ652"/>
      <c r="BK652" t="s">
        <v>5</v>
      </c>
      <c r="BL652"/>
      <c r="BM652">
        <v>25</v>
      </c>
      <c r="BN652"/>
      <c r="BO652" t="s">
        <v>5</v>
      </c>
      <c r="BP652"/>
      <c r="BQ652"/>
      <c r="BR652"/>
      <c r="BS652"/>
      <c r="BT652" t="s">
        <v>5</v>
      </c>
      <c r="BU652"/>
      <c r="BV652"/>
      <c r="BW652"/>
      <c r="BX652"/>
      <c r="BY652" t="s">
        <v>6</v>
      </c>
      <c r="BZ652" t="s">
        <v>428</v>
      </c>
      <c r="CA652"/>
    </row>
    <row r="653" spans="1:79" ht="15" x14ac:dyDescent="0.25">
      <c r="A653">
        <v>592</v>
      </c>
      <c r="B653" t="s">
        <v>584</v>
      </c>
      <c r="C653" t="s">
        <v>585</v>
      </c>
      <c r="D653" t="s">
        <v>504</v>
      </c>
      <c r="E653">
        <v>9</v>
      </c>
      <c r="F653" t="s">
        <v>418</v>
      </c>
      <c r="G653" t="s">
        <v>586</v>
      </c>
      <c r="H653" t="s">
        <v>587</v>
      </c>
      <c r="I653" t="s">
        <v>588</v>
      </c>
      <c r="J653" t="s">
        <v>589</v>
      </c>
      <c r="K653" t="s">
        <v>590</v>
      </c>
      <c r="L653" t="s">
        <v>424</v>
      </c>
      <c r="M653">
        <v>906.67401123046875</v>
      </c>
      <c r="N653" t="s">
        <v>5</v>
      </c>
      <c r="O653" t="s">
        <v>5</v>
      </c>
      <c r="P653" t="s">
        <v>5</v>
      </c>
      <c r="Q653" t="s">
        <v>5</v>
      </c>
      <c r="R653" t="s">
        <v>5</v>
      </c>
      <c r="S653" t="s">
        <v>591</v>
      </c>
      <c r="T653" t="s">
        <v>592</v>
      </c>
      <c r="U653" t="s">
        <v>5</v>
      </c>
      <c r="V653" t="s">
        <v>4</v>
      </c>
      <c r="W653">
        <v>100000</v>
      </c>
      <c r="X653">
        <v>0</v>
      </c>
      <c r="Y653" t="s">
        <v>6</v>
      </c>
      <c r="Z653"/>
      <c r="AA653"/>
      <c r="AB653">
        <v>9816.333984375</v>
      </c>
      <c r="AC653">
        <v>6.9734349250793457</v>
      </c>
      <c r="AD653">
        <v>9816.333984375</v>
      </c>
      <c r="AE653">
        <v>44</v>
      </c>
      <c r="AF653">
        <v>44</v>
      </c>
      <c r="AG653">
        <v>18</v>
      </c>
      <c r="AH653">
        <v>851</v>
      </c>
      <c r="AI653">
        <v>165</v>
      </c>
      <c r="AJ653">
        <v>867</v>
      </c>
      <c r="AK653">
        <v>3</v>
      </c>
      <c r="AL653">
        <v>2</v>
      </c>
      <c r="AM653">
        <v>42</v>
      </c>
      <c r="AN653">
        <v>0</v>
      </c>
      <c r="AO653">
        <v>1350.754516601562</v>
      </c>
      <c r="AP653"/>
      <c r="AQ653"/>
      <c r="AR653"/>
      <c r="AS653">
        <v>11</v>
      </c>
      <c r="AT653">
        <v>11</v>
      </c>
      <c r="AU653">
        <v>11</v>
      </c>
      <c r="AV653">
        <v>4</v>
      </c>
      <c r="AW653">
        <v>216</v>
      </c>
      <c r="AX653">
        <v>0</v>
      </c>
      <c r="AY653">
        <v>0</v>
      </c>
      <c r="AZ653">
        <v>10</v>
      </c>
      <c r="BA653">
        <v>0</v>
      </c>
      <c r="BB653">
        <v>337.68862915039063</v>
      </c>
      <c r="BC653"/>
      <c r="BD653"/>
      <c r="BE653"/>
      <c r="BF653">
        <v>25000</v>
      </c>
      <c r="BG653" t="s">
        <v>427</v>
      </c>
      <c r="BH653" t="s">
        <v>5</v>
      </c>
      <c r="BI653" t="s">
        <v>1100</v>
      </c>
      <c r="BJ653"/>
      <c r="BK653" t="s">
        <v>5</v>
      </c>
      <c r="BL653"/>
      <c r="BM653">
        <v>25</v>
      </c>
      <c r="BN653"/>
      <c r="BO653" t="s">
        <v>5</v>
      </c>
      <c r="BP653"/>
      <c r="BQ653"/>
      <c r="BR653"/>
      <c r="BS653"/>
      <c r="BT653" t="s">
        <v>5</v>
      </c>
      <c r="BU653"/>
      <c r="BV653"/>
      <c r="BW653"/>
      <c r="BX653"/>
      <c r="BY653" t="s">
        <v>6</v>
      </c>
      <c r="BZ653" t="s">
        <v>428</v>
      </c>
      <c r="CA653"/>
    </row>
    <row r="654" spans="1:79" ht="15" x14ac:dyDescent="0.25">
      <c r="A654">
        <v>593</v>
      </c>
      <c r="B654" t="s">
        <v>593</v>
      </c>
      <c r="C654" t="s">
        <v>594</v>
      </c>
      <c r="D654" t="s">
        <v>504</v>
      </c>
      <c r="E654">
        <v>9</v>
      </c>
      <c r="F654" t="s">
        <v>418</v>
      </c>
      <c r="G654" t="s">
        <v>595</v>
      </c>
      <c r="H654" t="s">
        <v>596</v>
      </c>
      <c r="I654" t="s">
        <v>597</v>
      </c>
      <c r="J654" t="s">
        <v>597</v>
      </c>
      <c r="K654" t="s">
        <v>598</v>
      </c>
      <c r="L654" t="s">
        <v>424</v>
      </c>
      <c r="M654">
        <v>890.1708984375</v>
      </c>
      <c r="N654" t="s">
        <v>5</v>
      </c>
      <c r="O654" t="s">
        <v>5</v>
      </c>
      <c r="P654" t="s">
        <v>5</v>
      </c>
      <c r="Q654" t="s">
        <v>5</v>
      </c>
      <c r="R654" t="s">
        <v>5</v>
      </c>
      <c r="S654" t="s">
        <v>439</v>
      </c>
      <c r="T654" t="s">
        <v>599</v>
      </c>
      <c r="U654" t="s">
        <v>5</v>
      </c>
      <c r="V654" t="s">
        <v>4</v>
      </c>
      <c r="W654">
        <v>100000</v>
      </c>
      <c r="X654">
        <v>0</v>
      </c>
      <c r="Y654" t="s">
        <v>6</v>
      </c>
      <c r="Z654"/>
      <c r="AA654"/>
      <c r="AB654">
        <v>32600.373046875</v>
      </c>
      <c r="AC654">
        <v>17.539201736450199</v>
      </c>
      <c r="AD654">
        <v>32600.373046875</v>
      </c>
      <c r="AE654">
        <v>340</v>
      </c>
      <c r="AF654">
        <v>64</v>
      </c>
      <c r="AG654">
        <v>204</v>
      </c>
      <c r="AH654">
        <v>236</v>
      </c>
      <c r="AI654">
        <v>352</v>
      </c>
      <c r="AJ654">
        <v>494</v>
      </c>
      <c r="AK654">
        <v>1</v>
      </c>
      <c r="AL654">
        <v>0</v>
      </c>
      <c r="AM654">
        <v>152</v>
      </c>
      <c r="AN654">
        <v>0</v>
      </c>
      <c r="AO654">
        <v>23560.421875</v>
      </c>
      <c r="AP654"/>
      <c r="AQ654"/>
      <c r="AR654"/>
      <c r="AS654">
        <v>85</v>
      </c>
      <c r="AT654">
        <v>85</v>
      </c>
      <c r="AU654">
        <v>16</v>
      </c>
      <c r="AV654">
        <v>51</v>
      </c>
      <c r="AW654">
        <v>123</v>
      </c>
      <c r="AX654">
        <v>0</v>
      </c>
      <c r="AY654">
        <v>0</v>
      </c>
      <c r="AZ654">
        <v>38</v>
      </c>
      <c r="BA654">
        <v>0</v>
      </c>
      <c r="BB654">
        <v>5890.10546875</v>
      </c>
      <c r="BC654"/>
      <c r="BD654"/>
      <c r="BE654"/>
      <c r="BF654">
        <v>25000</v>
      </c>
      <c r="BG654" t="s">
        <v>427</v>
      </c>
      <c r="BH654" t="s">
        <v>5</v>
      </c>
      <c r="BI654" t="s">
        <v>1100</v>
      </c>
      <c r="BJ654"/>
      <c r="BK654" t="s">
        <v>5</v>
      </c>
      <c r="BL654"/>
      <c r="BM654">
        <v>25</v>
      </c>
      <c r="BN654"/>
      <c r="BO654" t="s">
        <v>5</v>
      </c>
      <c r="BP654"/>
      <c r="BQ654"/>
      <c r="BR654"/>
      <c r="BS654"/>
      <c r="BT654" t="s">
        <v>5</v>
      </c>
      <c r="BU654"/>
      <c r="BV654"/>
      <c r="BW654"/>
      <c r="BX654"/>
      <c r="BY654" t="s">
        <v>6</v>
      </c>
      <c r="BZ654" t="s">
        <v>428</v>
      </c>
      <c r="CA654"/>
    </row>
    <row r="655" spans="1:79" ht="15" x14ac:dyDescent="0.25">
      <c r="A655">
        <v>594</v>
      </c>
      <c r="B655" t="s">
        <v>600</v>
      </c>
      <c r="C655" t="s">
        <v>601</v>
      </c>
      <c r="D655" t="s">
        <v>508</v>
      </c>
      <c r="E655">
        <v>9</v>
      </c>
      <c r="F655" t="s">
        <v>418</v>
      </c>
      <c r="G655" t="s">
        <v>602</v>
      </c>
      <c r="H655" t="s">
        <v>603</v>
      </c>
      <c r="I655" t="s">
        <v>604</v>
      </c>
      <c r="J655" t="s">
        <v>604</v>
      </c>
      <c r="K655" t="s">
        <v>605</v>
      </c>
      <c r="L655" t="s">
        <v>424</v>
      </c>
      <c r="M655">
        <v>912.08465576171875</v>
      </c>
      <c r="N655" t="s">
        <v>5</v>
      </c>
      <c r="O655" t="s">
        <v>5</v>
      </c>
      <c r="P655" t="s">
        <v>5</v>
      </c>
      <c r="Q655" t="s">
        <v>5</v>
      </c>
      <c r="R655" t="s">
        <v>5</v>
      </c>
      <c r="S655" t="s">
        <v>513</v>
      </c>
      <c r="T655" t="s">
        <v>606</v>
      </c>
      <c r="U655" t="s">
        <v>5</v>
      </c>
      <c r="V655" t="s">
        <v>4</v>
      </c>
      <c r="W655">
        <v>5000</v>
      </c>
      <c r="X655">
        <v>0</v>
      </c>
      <c r="Y655" t="s">
        <v>6</v>
      </c>
      <c r="Z655"/>
      <c r="AA655"/>
      <c r="AB655">
        <v>146375.25</v>
      </c>
      <c r="AC655">
        <v>66.840156555175781</v>
      </c>
      <c r="AD655">
        <v>146375.25</v>
      </c>
      <c r="AE655">
        <v>902</v>
      </c>
      <c r="AF655">
        <v>259</v>
      </c>
      <c r="AG655">
        <v>451</v>
      </c>
      <c r="AH655">
        <v>2015</v>
      </c>
      <c r="AI655">
        <v>1266</v>
      </c>
      <c r="AJ655">
        <v>2913</v>
      </c>
      <c r="AK655">
        <v>3</v>
      </c>
      <c r="AL655">
        <v>5</v>
      </c>
      <c r="AM655">
        <v>229</v>
      </c>
      <c r="AN655">
        <v>0</v>
      </c>
      <c r="AO655">
        <v>55702.26953125</v>
      </c>
      <c r="AP655"/>
      <c r="AQ655"/>
      <c r="AR655"/>
      <c r="AS655">
        <v>226</v>
      </c>
      <c r="AT655">
        <v>226</v>
      </c>
      <c r="AU655">
        <v>64</v>
      </c>
      <c r="AV655">
        <v>112</v>
      </c>
      <c r="AW655">
        <v>728</v>
      </c>
      <c r="AX655">
        <v>0</v>
      </c>
      <c r="AY655">
        <v>1</v>
      </c>
      <c r="AZ655">
        <v>57</v>
      </c>
      <c r="BA655">
        <v>0</v>
      </c>
      <c r="BB655">
        <v>13925.5673828125</v>
      </c>
      <c r="BC655"/>
      <c r="BD655"/>
      <c r="BE655"/>
      <c r="BF655">
        <v>25000</v>
      </c>
      <c r="BG655" t="s">
        <v>427</v>
      </c>
      <c r="BH655" t="s">
        <v>5</v>
      </c>
      <c r="BI655" t="s">
        <v>1100</v>
      </c>
      <c r="BJ655"/>
      <c r="BK655" t="s">
        <v>5</v>
      </c>
      <c r="BL655"/>
      <c r="BM655">
        <v>25</v>
      </c>
      <c r="BN655"/>
      <c r="BO655" t="s">
        <v>5</v>
      </c>
      <c r="BP655"/>
      <c r="BQ655"/>
      <c r="BR655"/>
      <c r="BS655"/>
      <c r="BT655" t="s">
        <v>5</v>
      </c>
      <c r="BU655"/>
      <c r="BV655"/>
      <c r="BW655"/>
      <c r="BX655"/>
      <c r="BY655" t="s">
        <v>6</v>
      </c>
      <c r="BZ655" t="s">
        <v>428</v>
      </c>
      <c r="CA655"/>
    </row>
    <row r="656" spans="1:79" ht="15" x14ac:dyDescent="0.25">
      <c r="A656">
        <v>595</v>
      </c>
      <c r="B656" t="s">
        <v>607</v>
      </c>
      <c r="C656" t="s">
        <v>608</v>
      </c>
      <c r="D656" t="s">
        <v>609</v>
      </c>
      <c r="E656">
        <v>9</v>
      </c>
      <c r="F656" t="s">
        <v>418</v>
      </c>
      <c r="G656" t="s">
        <v>610</v>
      </c>
      <c r="H656" t="s">
        <v>611</v>
      </c>
      <c r="I656" t="s">
        <v>612</v>
      </c>
      <c r="J656" t="s">
        <v>613</v>
      </c>
      <c r="K656" t="s">
        <v>614</v>
      </c>
      <c r="L656" t="s">
        <v>424</v>
      </c>
      <c r="M656">
        <v>910.702880859375</v>
      </c>
      <c r="N656" t="s">
        <v>5</v>
      </c>
      <c r="O656" t="s">
        <v>5</v>
      </c>
      <c r="P656" t="s">
        <v>5</v>
      </c>
      <c r="Q656" t="s">
        <v>5</v>
      </c>
      <c r="R656" t="s">
        <v>5</v>
      </c>
      <c r="S656" t="s">
        <v>561</v>
      </c>
      <c r="T656" t="s">
        <v>615</v>
      </c>
      <c r="U656" t="s">
        <v>5</v>
      </c>
      <c r="V656" t="s">
        <v>4</v>
      </c>
      <c r="W656">
        <v>100000</v>
      </c>
      <c r="X656">
        <v>0</v>
      </c>
      <c r="Y656" t="s">
        <v>6</v>
      </c>
      <c r="Z656"/>
      <c r="AA656"/>
      <c r="AB656">
        <v>44376.2109375</v>
      </c>
      <c r="AC656">
        <v>7.8159141540527344</v>
      </c>
      <c r="AD656">
        <v>44376.2109375</v>
      </c>
      <c r="AE656">
        <v>90</v>
      </c>
      <c r="AF656">
        <v>10</v>
      </c>
      <c r="AG656">
        <v>16</v>
      </c>
      <c r="AH656">
        <v>12</v>
      </c>
      <c r="AI656">
        <v>23</v>
      </c>
      <c r="AJ656">
        <v>29</v>
      </c>
      <c r="AK656">
        <v>0</v>
      </c>
      <c r="AL656">
        <v>5</v>
      </c>
      <c r="AM656">
        <v>21</v>
      </c>
      <c r="AN656">
        <v>0</v>
      </c>
      <c r="AO656">
        <v>3888.37744140625</v>
      </c>
      <c r="AP656"/>
      <c r="AQ656"/>
      <c r="AR656"/>
      <c r="AS656">
        <v>23</v>
      </c>
      <c r="AT656">
        <v>23</v>
      </c>
      <c r="AU656">
        <v>2</v>
      </c>
      <c r="AV656">
        <v>4</v>
      </c>
      <c r="AW656">
        <v>7</v>
      </c>
      <c r="AX656">
        <v>0</v>
      </c>
      <c r="AY656">
        <v>1</v>
      </c>
      <c r="AZ656">
        <v>5</v>
      </c>
      <c r="BA656">
        <v>0</v>
      </c>
      <c r="BB656">
        <v>972.0943603515625</v>
      </c>
      <c r="BC656"/>
      <c r="BD656"/>
      <c r="BE656"/>
      <c r="BF656">
        <v>25000</v>
      </c>
      <c r="BG656" t="s">
        <v>427</v>
      </c>
      <c r="BH656" t="s">
        <v>5</v>
      </c>
      <c r="BI656" t="s">
        <v>1100</v>
      </c>
      <c r="BJ656"/>
      <c r="BK656" t="s">
        <v>5</v>
      </c>
      <c r="BL656"/>
      <c r="BM656">
        <v>25</v>
      </c>
      <c r="BN656"/>
      <c r="BO656" t="s">
        <v>5</v>
      </c>
      <c r="BP656"/>
      <c r="BQ656"/>
      <c r="BR656"/>
      <c r="BS656"/>
      <c r="BT656" t="s">
        <v>5</v>
      </c>
      <c r="BU656"/>
      <c r="BV656"/>
      <c r="BW656"/>
      <c r="BX656"/>
      <c r="BY656" t="s">
        <v>6</v>
      </c>
      <c r="BZ656" t="s">
        <v>428</v>
      </c>
      <c r="CA656"/>
    </row>
    <row r="657" spans="1:79" ht="15" x14ac:dyDescent="0.25">
      <c r="A657">
        <v>596</v>
      </c>
      <c r="B657" t="s">
        <v>616</v>
      </c>
      <c r="C657" t="s">
        <v>617</v>
      </c>
      <c r="D657" t="s">
        <v>504</v>
      </c>
      <c r="E657">
        <v>9</v>
      </c>
      <c r="F657" t="s">
        <v>418</v>
      </c>
      <c r="G657" t="s">
        <v>533</v>
      </c>
      <c r="H657" t="s">
        <v>618</v>
      </c>
      <c r="I657" t="s">
        <v>619</v>
      </c>
      <c r="J657" t="s">
        <v>619</v>
      </c>
      <c r="K657" t="s">
        <v>620</v>
      </c>
      <c r="L657" t="s">
        <v>424</v>
      </c>
      <c r="M657">
        <v>887.75018310546875</v>
      </c>
      <c r="N657" t="s">
        <v>5</v>
      </c>
      <c r="O657" t="s">
        <v>5</v>
      </c>
      <c r="P657" t="s">
        <v>5</v>
      </c>
      <c r="Q657" t="s">
        <v>5</v>
      </c>
      <c r="R657" t="s">
        <v>5</v>
      </c>
      <c r="S657" t="s">
        <v>522</v>
      </c>
      <c r="T657" t="s">
        <v>621</v>
      </c>
      <c r="U657" t="s">
        <v>5</v>
      </c>
      <c r="V657" t="s">
        <v>4</v>
      </c>
      <c r="W657">
        <v>100000</v>
      </c>
      <c r="X657">
        <v>0</v>
      </c>
      <c r="Y657" t="s">
        <v>6</v>
      </c>
      <c r="Z657"/>
      <c r="AA657"/>
      <c r="AB657">
        <v>130088.3359375</v>
      </c>
      <c r="AC657">
        <v>59.243801116943359</v>
      </c>
      <c r="AD657">
        <v>130088.3359375</v>
      </c>
      <c r="AE657">
        <v>499</v>
      </c>
      <c r="AF657">
        <v>322</v>
      </c>
      <c r="AG657">
        <v>183</v>
      </c>
      <c r="AH657">
        <v>1052</v>
      </c>
      <c r="AI657">
        <v>869</v>
      </c>
      <c r="AJ657">
        <v>1595</v>
      </c>
      <c r="AK657">
        <v>0</v>
      </c>
      <c r="AL657">
        <v>6</v>
      </c>
      <c r="AM657">
        <v>634</v>
      </c>
      <c r="AN657">
        <v>0</v>
      </c>
      <c r="AO657">
        <v>84143.859375</v>
      </c>
      <c r="AP657"/>
      <c r="AQ657"/>
      <c r="AR657"/>
      <c r="AS657">
        <v>125</v>
      </c>
      <c r="AT657">
        <v>125</v>
      </c>
      <c r="AU657">
        <v>80</v>
      </c>
      <c r="AV657">
        <v>45</v>
      </c>
      <c r="AW657">
        <v>398</v>
      </c>
      <c r="AX657">
        <v>0</v>
      </c>
      <c r="AY657">
        <v>1</v>
      </c>
      <c r="AZ657">
        <v>158</v>
      </c>
      <c r="BA657">
        <v>0</v>
      </c>
      <c r="BB657">
        <v>21035.96484375</v>
      </c>
      <c r="BC657"/>
      <c r="BD657"/>
      <c r="BE657"/>
      <c r="BF657">
        <v>25000</v>
      </c>
      <c r="BG657" t="s">
        <v>427</v>
      </c>
      <c r="BH657" t="s">
        <v>5</v>
      </c>
      <c r="BI657" t="s">
        <v>1100</v>
      </c>
      <c r="BJ657"/>
      <c r="BK657" t="s">
        <v>5</v>
      </c>
      <c r="BL657"/>
      <c r="BM657">
        <v>25</v>
      </c>
      <c r="BN657"/>
      <c r="BO657" t="s">
        <v>5</v>
      </c>
      <c r="BP657"/>
      <c r="BQ657"/>
      <c r="BR657"/>
      <c r="BS657"/>
      <c r="BT657" t="s">
        <v>5</v>
      </c>
      <c r="BU657"/>
      <c r="BV657"/>
      <c r="BW657"/>
      <c r="BX657"/>
      <c r="BY657" t="s">
        <v>6</v>
      </c>
      <c r="BZ657" t="s">
        <v>428</v>
      </c>
      <c r="CA657"/>
    </row>
    <row r="658" spans="1:79" ht="15" x14ac:dyDescent="0.25">
      <c r="A658">
        <v>597</v>
      </c>
      <c r="B658" t="s">
        <v>622</v>
      </c>
      <c r="C658" t="s">
        <v>623</v>
      </c>
      <c r="D658" t="s">
        <v>486</v>
      </c>
      <c r="E658">
        <v>9</v>
      </c>
      <c r="F658" t="s">
        <v>418</v>
      </c>
      <c r="G658" t="s">
        <v>624</v>
      </c>
      <c r="H658" t="s">
        <v>625</v>
      </c>
      <c r="I658" t="s">
        <v>626</v>
      </c>
      <c r="J658" t="s">
        <v>626</v>
      </c>
      <c r="K658" t="s">
        <v>627</v>
      </c>
      <c r="L658" t="s">
        <v>432</v>
      </c>
      <c r="M658">
        <v>797.708251953125</v>
      </c>
      <c r="N658" t="s">
        <v>5</v>
      </c>
      <c r="O658" t="s">
        <v>5</v>
      </c>
      <c r="P658" t="s">
        <v>5</v>
      </c>
      <c r="Q658" t="s">
        <v>5</v>
      </c>
      <c r="R658" t="s">
        <v>5</v>
      </c>
      <c r="S658" t="s">
        <v>555</v>
      </c>
      <c r="T658" t="s">
        <v>628</v>
      </c>
      <c r="U658" t="s">
        <v>5</v>
      </c>
      <c r="V658" t="s">
        <v>4</v>
      </c>
      <c r="W658">
        <v>5000</v>
      </c>
      <c r="X658">
        <v>0</v>
      </c>
      <c r="Y658" t="s">
        <v>6</v>
      </c>
      <c r="Z658"/>
      <c r="AA658"/>
      <c r="AB658">
        <v>150121.515625</v>
      </c>
      <c r="AC658">
        <v>68.129417419433594</v>
      </c>
      <c r="AD658">
        <v>150121.515625</v>
      </c>
      <c r="AE658">
        <v>543</v>
      </c>
      <c r="AF658">
        <v>169</v>
      </c>
      <c r="AG658">
        <v>263</v>
      </c>
      <c r="AH658">
        <v>758</v>
      </c>
      <c r="AI658">
        <v>799</v>
      </c>
      <c r="AJ658">
        <v>1312</v>
      </c>
      <c r="AK658">
        <v>0</v>
      </c>
      <c r="AL658">
        <v>2</v>
      </c>
      <c r="AM658">
        <v>292</v>
      </c>
      <c r="AN658">
        <v>0</v>
      </c>
      <c r="AO658">
        <v>63670.59765625</v>
      </c>
      <c r="AP658"/>
      <c r="AQ658"/>
      <c r="AR658"/>
      <c r="AS658">
        <v>136</v>
      </c>
      <c r="AT658">
        <v>136</v>
      </c>
      <c r="AU658">
        <v>42</v>
      </c>
      <c r="AV658">
        <v>65</v>
      </c>
      <c r="AW658">
        <v>328</v>
      </c>
      <c r="AX658">
        <v>0</v>
      </c>
      <c r="AY658">
        <v>0</v>
      </c>
      <c r="AZ658">
        <v>73</v>
      </c>
      <c r="BA658">
        <v>0</v>
      </c>
      <c r="BB658">
        <v>15917.6494140625</v>
      </c>
      <c r="BC658"/>
      <c r="BD658"/>
      <c r="BE658"/>
      <c r="BF658">
        <v>25000</v>
      </c>
      <c r="BG658" t="s">
        <v>427</v>
      </c>
      <c r="BH658" t="s">
        <v>5</v>
      </c>
      <c r="BI658" t="s">
        <v>1100</v>
      </c>
      <c r="BJ658"/>
      <c r="BK658" t="s">
        <v>5</v>
      </c>
      <c r="BL658"/>
      <c r="BM658">
        <v>25</v>
      </c>
      <c r="BN658"/>
      <c r="BO658" t="s">
        <v>5</v>
      </c>
      <c r="BP658"/>
      <c r="BQ658"/>
      <c r="BR658"/>
      <c r="BS658"/>
      <c r="BT658" t="s">
        <v>5</v>
      </c>
      <c r="BU658"/>
      <c r="BV658"/>
      <c r="BW658"/>
      <c r="BX658"/>
      <c r="BY658" t="s">
        <v>6</v>
      </c>
      <c r="BZ658" t="s">
        <v>428</v>
      </c>
      <c r="CA658"/>
    </row>
    <row r="659" spans="1:79" ht="15" x14ac:dyDescent="0.25">
      <c r="A659">
        <v>598</v>
      </c>
      <c r="B659" t="s">
        <v>629</v>
      </c>
      <c r="C659" t="s">
        <v>630</v>
      </c>
      <c r="D659" t="s">
        <v>631</v>
      </c>
      <c r="E659">
        <v>9</v>
      </c>
      <c r="F659" t="s">
        <v>418</v>
      </c>
      <c r="G659" t="s">
        <v>632</v>
      </c>
      <c r="H659" t="s">
        <v>633</v>
      </c>
      <c r="I659" t="s">
        <v>634</v>
      </c>
      <c r="J659" t="s">
        <v>635</v>
      </c>
      <c r="K659" t="s">
        <v>636</v>
      </c>
      <c r="L659" t="s">
        <v>432</v>
      </c>
      <c r="M659">
        <v>915.6199951171875</v>
      </c>
      <c r="N659" t="s">
        <v>5</v>
      </c>
      <c r="O659" t="s">
        <v>5</v>
      </c>
      <c r="P659" t="s">
        <v>5</v>
      </c>
      <c r="Q659" t="s">
        <v>5</v>
      </c>
      <c r="R659" t="s">
        <v>5</v>
      </c>
      <c r="S659" t="s">
        <v>637</v>
      </c>
      <c r="T659" t="s">
        <v>638</v>
      </c>
      <c r="U659" t="s">
        <v>5</v>
      </c>
      <c r="V659" t="s">
        <v>4</v>
      </c>
      <c r="W659">
        <v>100000</v>
      </c>
      <c r="X659">
        <v>0</v>
      </c>
      <c r="Y659" t="s">
        <v>6</v>
      </c>
      <c r="Z659"/>
      <c r="AA659"/>
      <c r="AB659">
        <v>21048.634765625</v>
      </c>
      <c r="AC659">
        <v>4.3354191780090332</v>
      </c>
      <c r="AD659">
        <v>21048.634765625</v>
      </c>
      <c r="AE659">
        <v>70</v>
      </c>
      <c r="AF659">
        <v>20</v>
      </c>
      <c r="AG659">
        <v>51</v>
      </c>
      <c r="AH659">
        <v>4</v>
      </c>
      <c r="AI659">
        <v>46</v>
      </c>
      <c r="AJ659">
        <v>46</v>
      </c>
      <c r="AK659">
        <v>0</v>
      </c>
      <c r="AL659">
        <v>10</v>
      </c>
      <c r="AM659">
        <v>18</v>
      </c>
      <c r="AN659">
        <v>0</v>
      </c>
      <c r="AO659">
        <v>3492.507568359375</v>
      </c>
      <c r="AP659"/>
      <c r="AQ659"/>
      <c r="AR659"/>
      <c r="AS659">
        <v>18</v>
      </c>
      <c r="AT659">
        <v>18</v>
      </c>
      <c r="AU659">
        <v>5</v>
      </c>
      <c r="AV659">
        <v>12</v>
      </c>
      <c r="AW659">
        <v>11</v>
      </c>
      <c r="AX659">
        <v>0</v>
      </c>
      <c r="AY659">
        <v>2</v>
      </c>
      <c r="AZ659">
        <v>4</v>
      </c>
      <c r="BA659">
        <v>0</v>
      </c>
      <c r="BB659">
        <v>873.12689208984375</v>
      </c>
      <c r="BC659"/>
      <c r="BD659"/>
      <c r="BE659"/>
      <c r="BF659">
        <v>25000</v>
      </c>
      <c r="BG659" t="s">
        <v>427</v>
      </c>
      <c r="BH659" t="s">
        <v>5</v>
      </c>
      <c r="BI659" t="s">
        <v>1100</v>
      </c>
      <c r="BJ659"/>
      <c r="BK659" t="s">
        <v>5</v>
      </c>
      <c r="BL659"/>
      <c r="BM659">
        <v>25</v>
      </c>
      <c r="BN659"/>
      <c r="BO659" t="s">
        <v>5</v>
      </c>
      <c r="BP659"/>
      <c r="BQ659"/>
      <c r="BR659"/>
      <c r="BS659"/>
      <c r="BT659" t="s">
        <v>5</v>
      </c>
      <c r="BU659"/>
      <c r="BV659"/>
      <c r="BW659"/>
      <c r="BX659"/>
      <c r="BY659" t="s">
        <v>6</v>
      </c>
      <c r="BZ659" t="s">
        <v>428</v>
      </c>
      <c r="CA659"/>
    </row>
    <row r="660" spans="1:79" ht="15" x14ac:dyDescent="0.25">
      <c r="A660">
        <v>599</v>
      </c>
      <c r="B660" t="s">
        <v>639</v>
      </c>
      <c r="C660" t="s">
        <v>640</v>
      </c>
      <c r="D660" t="s">
        <v>641</v>
      </c>
      <c r="E660">
        <v>9</v>
      </c>
      <c r="F660" t="s">
        <v>418</v>
      </c>
      <c r="G660" t="s">
        <v>632</v>
      </c>
      <c r="H660" t="s">
        <v>633</v>
      </c>
      <c r="I660" t="s">
        <v>634</v>
      </c>
      <c r="J660" t="s">
        <v>635</v>
      </c>
      <c r="K660" t="s">
        <v>636</v>
      </c>
      <c r="L660" t="s">
        <v>457</v>
      </c>
      <c r="M660">
        <v>915.6199951171875</v>
      </c>
      <c r="N660" t="s">
        <v>5</v>
      </c>
      <c r="O660" t="s">
        <v>5</v>
      </c>
      <c r="P660" t="s">
        <v>5</v>
      </c>
      <c r="Q660" t="s">
        <v>5</v>
      </c>
      <c r="R660" t="s">
        <v>5</v>
      </c>
      <c r="S660" t="s">
        <v>637</v>
      </c>
      <c r="T660" t="s">
        <v>638</v>
      </c>
      <c r="U660" t="s">
        <v>5</v>
      </c>
      <c r="V660" t="s">
        <v>4</v>
      </c>
      <c r="W660">
        <v>15000</v>
      </c>
      <c r="X660">
        <v>0</v>
      </c>
      <c r="Y660" t="s">
        <v>6</v>
      </c>
      <c r="Z660"/>
      <c r="AA660"/>
      <c r="AB660">
        <v>21048.634765625</v>
      </c>
      <c r="AC660">
        <v>4.3354191780090332</v>
      </c>
      <c r="AD660">
        <v>21048.634765625</v>
      </c>
      <c r="AE660">
        <v>70</v>
      </c>
      <c r="AF660">
        <v>20</v>
      </c>
      <c r="AG660">
        <v>51</v>
      </c>
      <c r="AH660">
        <v>4</v>
      </c>
      <c r="AI660">
        <v>46</v>
      </c>
      <c r="AJ660">
        <v>46</v>
      </c>
      <c r="AK660">
        <v>0</v>
      </c>
      <c r="AL660">
        <v>10</v>
      </c>
      <c r="AM660">
        <v>18</v>
      </c>
      <c r="AN660">
        <v>0</v>
      </c>
      <c r="AO660">
        <v>3492.507568359375</v>
      </c>
      <c r="AP660"/>
      <c r="AQ660"/>
      <c r="AR660"/>
      <c r="AS660">
        <v>18</v>
      </c>
      <c r="AT660">
        <v>18</v>
      </c>
      <c r="AU660">
        <v>5</v>
      </c>
      <c r="AV660">
        <v>12</v>
      </c>
      <c r="AW660">
        <v>11</v>
      </c>
      <c r="AX660">
        <v>0</v>
      </c>
      <c r="AY660">
        <v>2</v>
      </c>
      <c r="AZ660">
        <v>4</v>
      </c>
      <c r="BA660">
        <v>0</v>
      </c>
      <c r="BB660">
        <v>873.12689208984375</v>
      </c>
      <c r="BC660"/>
      <c r="BD660"/>
      <c r="BE660"/>
      <c r="BF660">
        <v>25000</v>
      </c>
      <c r="BG660" t="s">
        <v>427</v>
      </c>
      <c r="BH660" t="s">
        <v>5</v>
      </c>
      <c r="BI660" t="s">
        <v>1100</v>
      </c>
      <c r="BJ660"/>
      <c r="BK660" t="s">
        <v>5</v>
      </c>
      <c r="BL660"/>
      <c r="BM660">
        <v>25</v>
      </c>
      <c r="BN660"/>
      <c r="BO660" t="s">
        <v>5</v>
      </c>
      <c r="BP660"/>
      <c r="BQ660"/>
      <c r="BR660"/>
      <c r="BS660"/>
      <c r="BT660" t="s">
        <v>5</v>
      </c>
      <c r="BU660"/>
      <c r="BV660"/>
      <c r="BW660"/>
      <c r="BX660"/>
      <c r="BY660" t="s">
        <v>6</v>
      </c>
      <c r="BZ660" t="s">
        <v>428</v>
      </c>
      <c r="CA660"/>
    </row>
    <row r="661" spans="1:79" ht="15" x14ac:dyDescent="0.25">
      <c r="A661">
        <v>600</v>
      </c>
      <c r="B661" t="s">
        <v>642</v>
      </c>
      <c r="C661" t="s">
        <v>643</v>
      </c>
      <c r="D661" t="s">
        <v>644</v>
      </c>
      <c r="E661">
        <v>9</v>
      </c>
      <c r="F661" t="s">
        <v>418</v>
      </c>
      <c r="G661" t="s">
        <v>645</v>
      </c>
      <c r="H661" t="s">
        <v>646</v>
      </c>
      <c r="I661" t="s">
        <v>646</v>
      </c>
      <c r="J661" t="s">
        <v>646</v>
      </c>
      <c r="K661" t="s">
        <v>647</v>
      </c>
      <c r="L661" t="s">
        <v>424</v>
      </c>
      <c r="M661">
        <v>21171.580078125</v>
      </c>
      <c r="N661" t="s">
        <v>5</v>
      </c>
      <c r="O661" t="s">
        <v>5</v>
      </c>
      <c r="P661" t="s">
        <v>5</v>
      </c>
      <c r="Q661" t="s">
        <v>5</v>
      </c>
      <c r="R661" t="s">
        <v>5</v>
      </c>
      <c r="S661" t="s">
        <v>648</v>
      </c>
      <c r="T661" t="s">
        <v>649</v>
      </c>
      <c r="U661" t="s">
        <v>5</v>
      </c>
      <c r="V661" t="s">
        <v>4</v>
      </c>
      <c r="W661">
        <v>25000</v>
      </c>
      <c r="X661">
        <v>0</v>
      </c>
      <c r="Y661" t="s">
        <v>6</v>
      </c>
      <c r="Z661"/>
      <c r="AA661"/>
      <c r="AB661">
        <v>2893507.75</v>
      </c>
      <c r="AC661">
        <v>1127.2216796875</v>
      </c>
      <c r="AD661">
        <v>2893507.75</v>
      </c>
      <c r="AE661">
        <v>36361</v>
      </c>
      <c r="AF661">
        <v>17273</v>
      </c>
      <c r="AG661">
        <v>23637</v>
      </c>
      <c r="AH661">
        <v>81457</v>
      </c>
      <c r="AI661">
        <v>68653</v>
      </c>
      <c r="AJ661">
        <v>130886</v>
      </c>
      <c r="AK661">
        <v>54</v>
      </c>
      <c r="AL661">
        <v>255</v>
      </c>
      <c r="AM661">
        <v>4338</v>
      </c>
      <c r="AN661">
        <v>0</v>
      </c>
      <c r="AO661">
        <v>719367.3125</v>
      </c>
      <c r="AP661"/>
      <c r="AQ661"/>
      <c r="AR661"/>
      <c r="AS661">
        <v>9090</v>
      </c>
      <c r="AT661">
        <v>9090</v>
      </c>
      <c r="AU661">
        <v>4318</v>
      </c>
      <c r="AV661">
        <v>5909</v>
      </c>
      <c r="AW661">
        <v>32721</v>
      </c>
      <c r="AX661">
        <v>13</v>
      </c>
      <c r="AY661">
        <v>63</v>
      </c>
      <c r="AZ661">
        <v>1084</v>
      </c>
      <c r="BA661">
        <v>0</v>
      </c>
      <c r="BB661">
        <v>179841.828125</v>
      </c>
      <c r="BC661"/>
      <c r="BD661"/>
      <c r="BE661"/>
      <c r="BF661">
        <v>25000</v>
      </c>
      <c r="BG661" t="s">
        <v>427</v>
      </c>
      <c r="BH661" t="s">
        <v>5</v>
      </c>
      <c r="BI661" t="s">
        <v>1100</v>
      </c>
      <c r="BJ661"/>
      <c r="BK661" t="s">
        <v>5</v>
      </c>
      <c r="BL661"/>
      <c r="BM661">
        <v>25</v>
      </c>
      <c r="BN661"/>
      <c r="BO661" t="s">
        <v>5</v>
      </c>
      <c r="BP661"/>
      <c r="BQ661"/>
      <c r="BR661"/>
      <c r="BS661"/>
      <c r="BT661" t="s">
        <v>5</v>
      </c>
      <c r="BU661"/>
      <c r="BV661"/>
      <c r="BW661"/>
      <c r="BX661"/>
      <c r="BY661" t="s">
        <v>6</v>
      </c>
      <c r="BZ661" t="s">
        <v>428</v>
      </c>
      <c r="CA661"/>
    </row>
    <row r="662" spans="1:79" ht="15" x14ac:dyDescent="0.25">
      <c r="A662">
        <v>601</v>
      </c>
      <c r="B662" t="s">
        <v>650</v>
      </c>
      <c r="C662" t="s">
        <v>651</v>
      </c>
      <c r="D662" t="s">
        <v>652</v>
      </c>
      <c r="E662">
        <v>9</v>
      </c>
      <c r="F662" t="s">
        <v>418</v>
      </c>
      <c r="G662" t="s">
        <v>645</v>
      </c>
      <c r="H662" t="s">
        <v>646</v>
      </c>
      <c r="I662" t="s">
        <v>646</v>
      </c>
      <c r="J662" t="s">
        <v>646</v>
      </c>
      <c r="K662" t="s">
        <v>647</v>
      </c>
      <c r="L662" t="s">
        <v>424</v>
      </c>
      <c r="M662">
        <v>21171.580078125</v>
      </c>
      <c r="N662" t="s">
        <v>5</v>
      </c>
      <c r="O662" t="s">
        <v>5</v>
      </c>
      <c r="P662" t="s">
        <v>5</v>
      </c>
      <c r="Q662" t="s">
        <v>5</v>
      </c>
      <c r="R662" t="s">
        <v>5</v>
      </c>
      <c r="S662" t="s">
        <v>648</v>
      </c>
      <c r="T662" t="s">
        <v>649</v>
      </c>
      <c r="U662" t="s">
        <v>5</v>
      </c>
      <c r="V662" t="s">
        <v>4</v>
      </c>
      <c r="W662">
        <v>25000</v>
      </c>
      <c r="X662">
        <v>0</v>
      </c>
      <c r="Y662" t="s">
        <v>6</v>
      </c>
      <c r="Z662"/>
      <c r="AA662"/>
      <c r="AB662">
        <v>2893507.75</v>
      </c>
      <c r="AC662">
        <v>1127.2216796875</v>
      </c>
      <c r="AD662">
        <v>2893507.75</v>
      </c>
      <c r="AE662">
        <v>36361</v>
      </c>
      <c r="AF662">
        <v>17273</v>
      </c>
      <c r="AG662">
        <v>23637</v>
      </c>
      <c r="AH662">
        <v>81457</v>
      </c>
      <c r="AI662">
        <v>68653</v>
      </c>
      <c r="AJ662">
        <v>130886</v>
      </c>
      <c r="AK662">
        <v>54</v>
      </c>
      <c r="AL662">
        <v>255</v>
      </c>
      <c r="AM662">
        <v>4338</v>
      </c>
      <c r="AN662">
        <v>0</v>
      </c>
      <c r="AO662">
        <v>719367.3125</v>
      </c>
      <c r="AP662"/>
      <c r="AQ662"/>
      <c r="AR662"/>
      <c r="AS662">
        <v>9090</v>
      </c>
      <c r="AT662">
        <v>9090</v>
      </c>
      <c r="AU662">
        <v>4318</v>
      </c>
      <c r="AV662">
        <v>5909</v>
      </c>
      <c r="AW662">
        <v>32721</v>
      </c>
      <c r="AX662">
        <v>13</v>
      </c>
      <c r="AY662">
        <v>63</v>
      </c>
      <c r="AZ662">
        <v>1084</v>
      </c>
      <c r="BA662">
        <v>0</v>
      </c>
      <c r="BB662">
        <v>179841.828125</v>
      </c>
      <c r="BC662"/>
      <c r="BD662"/>
      <c r="BE662"/>
      <c r="BF662">
        <v>25000</v>
      </c>
      <c r="BG662" t="s">
        <v>427</v>
      </c>
      <c r="BH662" t="s">
        <v>5</v>
      </c>
      <c r="BI662" t="s">
        <v>1100</v>
      </c>
      <c r="BJ662"/>
      <c r="BK662" t="s">
        <v>5</v>
      </c>
      <c r="BL662"/>
      <c r="BM662">
        <v>25</v>
      </c>
      <c r="BN662"/>
      <c r="BO662" t="s">
        <v>5</v>
      </c>
      <c r="BP662"/>
      <c r="BQ662"/>
      <c r="BR662"/>
      <c r="BS662"/>
      <c r="BT662" t="s">
        <v>5</v>
      </c>
      <c r="BU662"/>
      <c r="BV662"/>
      <c r="BW662"/>
      <c r="BX662"/>
      <c r="BY662" t="s">
        <v>6</v>
      </c>
      <c r="BZ662" t="s">
        <v>428</v>
      </c>
      <c r="CA662"/>
    </row>
    <row r="663" spans="1:79" ht="15" x14ac:dyDescent="0.25">
      <c r="A663">
        <v>602</v>
      </c>
      <c r="B663" t="s">
        <v>653</v>
      </c>
      <c r="C663" t="s">
        <v>654</v>
      </c>
      <c r="D663" t="s">
        <v>655</v>
      </c>
      <c r="E663">
        <v>9</v>
      </c>
      <c r="F663" t="s">
        <v>418</v>
      </c>
      <c r="G663" t="s">
        <v>656</v>
      </c>
      <c r="H663" t="s">
        <v>657</v>
      </c>
      <c r="I663" t="s">
        <v>658</v>
      </c>
      <c r="J663" t="s">
        <v>658</v>
      </c>
      <c r="K663" t="s">
        <v>659</v>
      </c>
      <c r="L663" t="s">
        <v>424</v>
      </c>
      <c r="M663">
        <v>1533.927368164062</v>
      </c>
      <c r="N663" t="s">
        <v>5</v>
      </c>
      <c r="O663" t="s">
        <v>5</v>
      </c>
      <c r="P663" t="s">
        <v>5</v>
      </c>
      <c r="Q663" t="s">
        <v>5</v>
      </c>
      <c r="R663" t="s">
        <v>5</v>
      </c>
      <c r="S663" t="s">
        <v>648</v>
      </c>
      <c r="T663" t="s">
        <v>660</v>
      </c>
      <c r="U663" t="s">
        <v>5</v>
      </c>
      <c r="V663" t="s">
        <v>4</v>
      </c>
      <c r="W663">
        <v>5000</v>
      </c>
      <c r="X663">
        <v>0</v>
      </c>
      <c r="Y663" t="s">
        <v>6</v>
      </c>
      <c r="Z663"/>
      <c r="AA663"/>
      <c r="AB663">
        <v>211659.078125</v>
      </c>
      <c r="AC663">
        <v>66.970512390136719</v>
      </c>
      <c r="AD663">
        <v>211659.078125</v>
      </c>
      <c r="AE663">
        <v>5164</v>
      </c>
      <c r="AF663">
        <v>2610</v>
      </c>
      <c r="AG663">
        <v>3371</v>
      </c>
      <c r="AH663">
        <v>9948</v>
      </c>
      <c r="AI663">
        <v>9044</v>
      </c>
      <c r="AJ663">
        <v>16033</v>
      </c>
      <c r="AK663">
        <v>7</v>
      </c>
      <c r="AL663">
        <v>46</v>
      </c>
      <c r="AM663">
        <v>253</v>
      </c>
      <c r="AN663">
        <v>0</v>
      </c>
      <c r="AO663">
        <v>48446.87890625</v>
      </c>
      <c r="AP663"/>
      <c r="AQ663"/>
      <c r="AR663"/>
      <c r="AS663">
        <v>1291</v>
      </c>
      <c r="AT663">
        <v>1291</v>
      </c>
      <c r="AU663">
        <v>652</v>
      </c>
      <c r="AV663">
        <v>842</v>
      </c>
      <c r="AW663">
        <v>4008</v>
      </c>
      <c r="AX663">
        <v>1</v>
      </c>
      <c r="AY663">
        <v>11</v>
      </c>
      <c r="AZ663">
        <v>63</v>
      </c>
      <c r="BA663">
        <v>0</v>
      </c>
      <c r="BB663">
        <v>12111.7197265625</v>
      </c>
      <c r="BC663"/>
      <c r="BD663"/>
      <c r="BE663"/>
      <c r="BF663">
        <v>25000</v>
      </c>
      <c r="BG663" t="s">
        <v>427</v>
      </c>
      <c r="BH663" t="s">
        <v>5</v>
      </c>
      <c r="BI663" t="s">
        <v>1100</v>
      </c>
      <c r="BJ663"/>
      <c r="BK663" t="s">
        <v>5</v>
      </c>
      <c r="BL663"/>
      <c r="BM663">
        <v>25</v>
      </c>
      <c r="BN663"/>
      <c r="BO663" t="s">
        <v>5</v>
      </c>
      <c r="BP663"/>
      <c r="BQ663"/>
      <c r="BR663"/>
      <c r="BS663"/>
      <c r="BT663" t="s">
        <v>5</v>
      </c>
      <c r="BU663"/>
      <c r="BV663"/>
      <c r="BW663"/>
      <c r="BX663"/>
      <c r="BY663" t="s">
        <v>6</v>
      </c>
      <c r="BZ663" t="s">
        <v>428</v>
      </c>
      <c r="CA663"/>
    </row>
    <row r="664" spans="1:79" ht="15" x14ac:dyDescent="0.25">
      <c r="A664">
        <v>603</v>
      </c>
      <c r="B664" t="s">
        <v>661</v>
      </c>
      <c r="C664" t="s">
        <v>662</v>
      </c>
      <c r="D664" t="s">
        <v>663</v>
      </c>
      <c r="E664">
        <v>9</v>
      </c>
      <c r="F664" t="s">
        <v>418</v>
      </c>
      <c r="G664" t="s">
        <v>664</v>
      </c>
      <c r="H664" t="s">
        <v>534</v>
      </c>
      <c r="I664" t="s">
        <v>665</v>
      </c>
      <c r="J664" t="s">
        <v>666</v>
      </c>
      <c r="K664" t="s">
        <v>667</v>
      </c>
      <c r="L664" t="s">
        <v>668</v>
      </c>
      <c r="M664">
        <v>773.5640869140625</v>
      </c>
      <c r="N664" t="s">
        <v>5</v>
      </c>
      <c r="O664" t="s">
        <v>5</v>
      </c>
      <c r="P664" t="s">
        <v>5</v>
      </c>
      <c r="Q664" t="s">
        <v>5</v>
      </c>
      <c r="R664" t="s">
        <v>5</v>
      </c>
      <c r="S664" t="s">
        <v>669</v>
      </c>
      <c r="T664" t="s">
        <v>670</v>
      </c>
      <c r="U664" t="s">
        <v>5</v>
      </c>
      <c r="V664" t="s">
        <v>4</v>
      </c>
      <c r="W664">
        <v>48000</v>
      </c>
      <c r="X664">
        <v>0</v>
      </c>
      <c r="Y664" t="s">
        <v>6</v>
      </c>
      <c r="Z664"/>
      <c r="AA664"/>
      <c r="AB664">
        <v>64306.2578125</v>
      </c>
      <c r="AC664">
        <v>37.270698547363281</v>
      </c>
      <c r="AD664">
        <v>64306.2578125</v>
      </c>
      <c r="AE664">
        <v>23</v>
      </c>
      <c r="AF664">
        <v>6</v>
      </c>
      <c r="AG664">
        <v>12</v>
      </c>
      <c r="AH664">
        <v>17</v>
      </c>
      <c r="AI664">
        <v>53</v>
      </c>
      <c r="AJ664">
        <v>53</v>
      </c>
      <c r="AK664">
        <v>0</v>
      </c>
      <c r="AL664">
        <v>0</v>
      </c>
      <c r="AM664">
        <v>144</v>
      </c>
      <c r="AN664">
        <v>0</v>
      </c>
      <c r="AO664">
        <v>15614.3564453125</v>
      </c>
      <c r="AP664"/>
      <c r="AQ664"/>
      <c r="AR664"/>
      <c r="AS664">
        <v>6</v>
      </c>
      <c r="AT664">
        <v>6</v>
      </c>
      <c r="AU664">
        <v>1</v>
      </c>
      <c r="AV664">
        <v>3</v>
      </c>
      <c r="AW664">
        <v>13</v>
      </c>
      <c r="AX664">
        <v>0</v>
      </c>
      <c r="AY664">
        <v>0</v>
      </c>
      <c r="AZ664">
        <v>36</v>
      </c>
      <c r="BA664">
        <v>0</v>
      </c>
      <c r="BB664">
        <v>3903.589111328125</v>
      </c>
      <c r="BC664"/>
      <c r="BD664"/>
      <c r="BE664"/>
      <c r="BF664">
        <v>25000</v>
      </c>
      <c r="BG664" t="s">
        <v>427</v>
      </c>
      <c r="BH664" t="s">
        <v>5</v>
      </c>
      <c r="BI664" t="s">
        <v>1100</v>
      </c>
      <c r="BJ664"/>
      <c r="BK664" t="s">
        <v>5</v>
      </c>
      <c r="BL664"/>
      <c r="BM664">
        <v>25</v>
      </c>
      <c r="BN664"/>
      <c r="BO664" t="s">
        <v>5</v>
      </c>
      <c r="BP664"/>
      <c r="BQ664"/>
      <c r="BR664"/>
      <c r="BS664"/>
      <c r="BT664" t="s">
        <v>5</v>
      </c>
      <c r="BU664"/>
      <c r="BV664"/>
      <c r="BW664"/>
      <c r="BX664"/>
      <c r="BY664" t="s">
        <v>6</v>
      </c>
      <c r="BZ664" t="s">
        <v>428</v>
      </c>
      <c r="CA664"/>
    </row>
    <row r="665" spans="1:79" ht="15" x14ac:dyDescent="0.25">
      <c r="A665">
        <v>604</v>
      </c>
      <c r="B665" t="s">
        <v>671</v>
      </c>
      <c r="C665" t="s">
        <v>672</v>
      </c>
      <c r="D665" t="s">
        <v>673</v>
      </c>
      <c r="E665">
        <v>9</v>
      </c>
      <c r="F665" t="s">
        <v>418</v>
      </c>
      <c r="G665" t="s">
        <v>664</v>
      </c>
      <c r="H665" t="s">
        <v>534</v>
      </c>
      <c r="I665" t="s">
        <v>665</v>
      </c>
      <c r="J665" t="s">
        <v>666</v>
      </c>
      <c r="K665" t="s">
        <v>667</v>
      </c>
      <c r="L665" t="s">
        <v>668</v>
      </c>
      <c r="M665">
        <v>773.5640869140625</v>
      </c>
      <c r="N665" t="s">
        <v>5</v>
      </c>
      <c r="O665" t="s">
        <v>5</v>
      </c>
      <c r="P665" t="s">
        <v>5</v>
      </c>
      <c r="Q665" t="s">
        <v>5</v>
      </c>
      <c r="R665" t="s">
        <v>5</v>
      </c>
      <c r="S665" t="s">
        <v>669</v>
      </c>
      <c r="T665" t="s">
        <v>670</v>
      </c>
      <c r="U665" t="s">
        <v>5</v>
      </c>
      <c r="V665" t="s">
        <v>4</v>
      </c>
      <c r="W665">
        <v>5000</v>
      </c>
      <c r="X665">
        <v>0</v>
      </c>
      <c r="Y665" t="s">
        <v>6</v>
      </c>
      <c r="Z665"/>
      <c r="AA665"/>
      <c r="AB665">
        <v>64306.2578125</v>
      </c>
      <c r="AC665">
        <v>37.270698547363281</v>
      </c>
      <c r="AD665">
        <v>64306.2578125</v>
      </c>
      <c r="AE665">
        <v>23</v>
      </c>
      <c r="AF665">
        <v>6</v>
      </c>
      <c r="AG665">
        <v>12</v>
      </c>
      <c r="AH665">
        <v>17</v>
      </c>
      <c r="AI665">
        <v>53</v>
      </c>
      <c r="AJ665">
        <v>53</v>
      </c>
      <c r="AK665">
        <v>0</v>
      </c>
      <c r="AL665">
        <v>0</v>
      </c>
      <c r="AM665">
        <v>144</v>
      </c>
      <c r="AN665">
        <v>0</v>
      </c>
      <c r="AO665">
        <v>15614.3564453125</v>
      </c>
      <c r="AP665"/>
      <c r="AQ665"/>
      <c r="AR665"/>
      <c r="AS665">
        <v>6</v>
      </c>
      <c r="AT665">
        <v>6</v>
      </c>
      <c r="AU665">
        <v>1</v>
      </c>
      <c r="AV665">
        <v>3</v>
      </c>
      <c r="AW665">
        <v>13</v>
      </c>
      <c r="AX665">
        <v>0</v>
      </c>
      <c r="AY665">
        <v>0</v>
      </c>
      <c r="AZ665">
        <v>36</v>
      </c>
      <c r="BA665">
        <v>0</v>
      </c>
      <c r="BB665">
        <v>3903.589111328125</v>
      </c>
      <c r="BC665"/>
      <c r="BD665"/>
      <c r="BE665"/>
      <c r="BF665">
        <v>25000</v>
      </c>
      <c r="BG665" t="s">
        <v>427</v>
      </c>
      <c r="BH665" t="s">
        <v>5</v>
      </c>
      <c r="BI665" t="s">
        <v>1100</v>
      </c>
      <c r="BJ665"/>
      <c r="BK665" t="s">
        <v>5</v>
      </c>
      <c r="BL665"/>
      <c r="BM665">
        <v>25</v>
      </c>
      <c r="BN665"/>
      <c r="BO665" t="s">
        <v>5</v>
      </c>
      <c r="BP665"/>
      <c r="BQ665"/>
      <c r="BR665"/>
      <c r="BS665"/>
      <c r="BT665" t="s">
        <v>5</v>
      </c>
      <c r="BU665"/>
      <c r="BV665"/>
      <c r="BW665"/>
      <c r="BX665"/>
      <c r="BY665" t="s">
        <v>6</v>
      </c>
      <c r="BZ665" t="s">
        <v>428</v>
      </c>
      <c r="CA665"/>
    </row>
    <row r="666" spans="1:79" ht="15" x14ac:dyDescent="0.25">
      <c r="A666">
        <v>605</v>
      </c>
      <c r="B666" t="s">
        <v>674</v>
      </c>
      <c r="C666" t="s">
        <v>675</v>
      </c>
      <c r="D666" t="s">
        <v>676</v>
      </c>
      <c r="E666">
        <v>9</v>
      </c>
      <c r="F666" t="s">
        <v>418</v>
      </c>
      <c r="G666" t="s">
        <v>664</v>
      </c>
      <c r="H666" t="s">
        <v>534</v>
      </c>
      <c r="I666" t="s">
        <v>677</v>
      </c>
      <c r="J666" t="s">
        <v>666</v>
      </c>
      <c r="K666" t="s">
        <v>667</v>
      </c>
      <c r="L666" t="s">
        <v>432</v>
      </c>
      <c r="M666">
        <v>773.5640869140625</v>
      </c>
      <c r="N666" t="s">
        <v>5</v>
      </c>
      <c r="O666" t="s">
        <v>5</v>
      </c>
      <c r="P666" t="s">
        <v>5</v>
      </c>
      <c r="Q666" t="s">
        <v>5</v>
      </c>
      <c r="R666" t="s">
        <v>5</v>
      </c>
      <c r="S666" t="s">
        <v>669</v>
      </c>
      <c r="T666" t="s">
        <v>670</v>
      </c>
      <c r="U666" t="s">
        <v>5</v>
      </c>
      <c r="V666" t="s">
        <v>4</v>
      </c>
      <c r="W666">
        <v>100000</v>
      </c>
      <c r="X666">
        <v>0</v>
      </c>
      <c r="Y666" t="s">
        <v>6</v>
      </c>
      <c r="Z666"/>
      <c r="AA666"/>
      <c r="AB666">
        <v>64306.2578125</v>
      </c>
      <c r="AC666">
        <v>37.270698547363281</v>
      </c>
      <c r="AD666">
        <v>64306.2578125</v>
      </c>
      <c r="AE666">
        <v>23</v>
      </c>
      <c r="AF666">
        <v>6</v>
      </c>
      <c r="AG666">
        <v>12</v>
      </c>
      <c r="AH666">
        <v>17</v>
      </c>
      <c r="AI666">
        <v>53</v>
      </c>
      <c r="AJ666">
        <v>53</v>
      </c>
      <c r="AK666">
        <v>0</v>
      </c>
      <c r="AL666">
        <v>0</v>
      </c>
      <c r="AM666">
        <v>144</v>
      </c>
      <c r="AN666">
        <v>0</v>
      </c>
      <c r="AO666">
        <v>15614.3564453125</v>
      </c>
      <c r="AP666"/>
      <c r="AQ666"/>
      <c r="AR666"/>
      <c r="AS666">
        <v>6</v>
      </c>
      <c r="AT666">
        <v>6</v>
      </c>
      <c r="AU666">
        <v>1</v>
      </c>
      <c r="AV666">
        <v>3</v>
      </c>
      <c r="AW666">
        <v>13</v>
      </c>
      <c r="AX666">
        <v>0</v>
      </c>
      <c r="AY666">
        <v>0</v>
      </c>
      <c r="AZ666">
        <v>36</v>
      </c>
      <c r="BA666">
        <v>0</v>
      </c>
      <c r="BB666">
        <v>3903.589111328125</v>
      </c>
      <c r="BC666"/>
      <c r="BD666"/>
      <c r="BE666"/>
      <c r="BF666">
        <v>25000</v>
      </c>
      <c r="BG666" t="s">
        <v>427</v>
      </c>
      <c r="BH666" t="s">
        <v>5</v>
      </c>
      <c r="BI666" t="s">
        <v>1100</v>
      </c>
      <c r="BJ666"/>
      <c r="BK666" t="s">
        <v>5</v>
      </c>
      <c r="BL666"/>
      <c r="BM666">
        <v>25</v>
      </c>
      <c r="BN666"/>
      <c r="BO666" t="s">
        <v>5</v>
      </c>
      <c r="BP666"/>
      <c r="BQ666"/>
      <c r="BR666"/>
      <c r="BS666"/>
      <c r="BT666" t="s">
        <v>5</v>
      </c>
      <c r="BU666"/>
      <c r="BV666"/>
      <c r="BW666"/>
      <c r="BX666"/>
      <c r="BY666" t="s">
        <v>6</v>
      </c>
      <c r="BZ666" t="s">
        <v>428</v>
      </c>
      <c r="CA666"/>
    </row>
    <row r="667" spans="1:79" ht="15" x14ac:dyDescent="0.25">
      <c r="A667">
        <v>606</v>
      </c>
      <c r="B667" t="s">
        <v>678</v>
      </c>
      <c r="C667" t="s">
        <v>679</v>
      </c>
      <c r="D667" t="s">
        <v>680</v>
      </c>
      <c r="E667">
        <v>9</v>
      </c>
      <c r="F667" t="s">
        <v>418</v>
      </c>
      <c r="G667" t="s">
        <v>681</v>
      </c>
      <c r="H667" t="s">
        <v>682</v>
      </c>
      <c r="I667" t="s">
        <v>683</v>
      </c>
      <c r="J667" t="s">
        <v>683</v>
      </c>
      <c r="K667" t="s">
        <v>684</v>
      </c>
      <c r="L667" t="s">
        <v>668</v>
      </c>
      <c r="M667">
        <v>988.8865966796875</v>
      </c>
      <c r="N667" t="s">
        <v>5</v>
      </c>
      <c r="O667" t="s">
        <v>5</v>
      </c>
      <c r="P667" t="s">
        <v>5</v>
      </c>
      <c r="Q667" t="s">
        <v>5</v>
      </c>
      <c r="R667" t="s">
        <v>5</v>
      </c>
      <c r="S667" t="s">
        <v>648</v>
      </c>
      <c r="T667" t="s">
        <v>685</v>
      </c>
      <c r="U667" t="s">
        <v>5</v>
      </c>
      <c r="V667" t="s">
        <v>4</v>
      </c>
      <c r="W667">
        <v>30000</v>
      </c>
      <c r="X667">
        <v>0</v>
      </c>
      <c r="Y667" t="s">
        <v>6</v>
      </c>
      <c r="Z667"/>
      <c r="AA667"/>
      <c r="AB667">
        <v>57587.33203125</v>
      </c>
      <c r="AC667">
        <v>14.754075050354</v>
      </c>
      <c r="AD667">
        <v>57587.33203125</v>
      </c>
      <c r="AE667">
        <v>103</v>
      </c>
      <c r="AF667">
        <v>63</v>
      </c>
      <c r="AG667">
        <v>52</v>
      </c>
      <c r="AH667">
        <v>16</v>
      </c>
      <c r="AI667">
        <v>77</v>
      </c>
      <c r="AJ667">
        <v>78</v>
      </c>
      <c r="AK667">
        <v>0</v>
      </c>
      <c r="AL667">
        <v>4</v>
      </c>
      <c r="AM667">
        <v>24</v>
      </c>
      <c r="AN667">
        <v>0</v>
      </c>
      <c r="AO667">
        <v>12259.0703125</v>
      </c>
      <c r="AP667"/>
      <c r="AQ667"/>
      <c r="AR667"/>
      <c r="AS667">
        <v>26</v>
      </c>
      <c r="AT667">
        <v>26</v>
      </c>
      <c r="AU667">
        <v>15</v>
      </c>
      <c r="AV667">
        <v>13</v>
      </c>
      <c r="AW667">
        <v>19</v>
      </c>
      <c r="AX667">
        <v>0</v>
      </c>
      <c r="AY667">
        <v>1</v>
      </c>
      <c r="AZ667">
        <v>6</v>
      </c>
      <c r="BA667">
        <v>0</v>
      </c>
      <c r="BB667">
        <v>3064.767578125</v>
      </c>
      <c r="BC667"/>
      <c r="BD667"/>
      <c r="BE667"/>
      <c r="BF667">
        <v>25000</v>
      </c>
      <c r="BG667" t="s">
        <v>427</v>
      </c>
      <c r="BH667" t="s">
        <v>5</v>
      </c>
      <c r="BI667" t="s">
        <v>1100</v>
      </c>
      <c r="BJ667"/>
      <c r="BK667" t="s">
        <v>5</v>
      </c>
      <c r="BL667"/>
      <c r="BM667">
        <v>25</v>
      </c>
      <c r="BN667"/>
      <c r="BO667" t="s">
        <v>5</v>
      </c>
      <c r="BP667"/>
      <c r="BQ667"/>
      <c r="BR667"/>
      <c r="BS667"/>
      <c r="BT667" t="s">
        <v>5</v>
      </c>
      <c r="BU667"/>
      <c r="BV667"/>
      <c r="BW667"/>
      <c r="BX667"/>
      <c r="BY667" t="s">
        <v>6</v>
      </c>
      <c r="BZ667" t="s">
        <v>428</v>
      </c>
      <c r="CA667"/>
    </row>
    <row r="668" spans="1:79" ht="15" x14ac:dyDescent="0.25">
      <c r="A668">
        <v>607</v>
      </c>
      <c r="B668" t="s">
        <v>686</v>
      </c>
      <c r="C668" t="s">
        <v>687</v>
      </c>
      <c r="D668" t="s">
        <v>688</v>
      </c>
      <c r="E668">
        <v>9</v>
      </c>
      <c r="F668" t="s">
        <v>418</v>
      </c>
      <c r="G668" t="s">
        <v>689</v>
      </c>
      <c r="H668" t="s">
        <v>690</v>
      </c>
      <c r="I668" t="s">
        <v>691</v>
      </c>
      <c r="J668" t="s">
        <v>692</v>
      </c>
      <c r="K668" t="s">
        <v>693</v>
      </c>
      <c r="L668" t="s">
        <v>668</v>
      </c>
      <c r="M668">
        <v>0.31107339262962341</v>
      </c>
      <c r="N668" t="s">
        <v>5</v>
      </c>
      <c r="O668" t="s">
        <v>5</v>
      </c>
      <c r="P668" t="s">
        <v>5</v>
      </c>
      <c r="Q668" t="s">
        <v>5</v>
      </c>
      <c r="R668" t="s">
        <v>5</v>
      </c>
      <c r="S668" t="s">
        <v>694</v>
      </c>
      <c r="T668" t="s">
        <v>695</v>
      </c>
      <c r="U668" t="s">
        <v>5</v>
      </c>
      <c r="V668" t="s">
        <v>4</v>
      </c>
      <c r="W668">
        <v>25000</v>
      </c>
      <c r="X668">
        <v>0</v>
      </c>
      <c r="Y668" t="s">
        <v>6</v>
      </c>
      <c r="Z668"/>
      <c r="AA668"/>
      <c r="AB668">
        <v>99</v>
      </c>
      <c r="AC668">
        <v>1</v>
      </c>
      <c r="AD668">
        <v>99</v>
      </c>
      <c r="AE668">
        <v>9</v>
      </c>
      <c r="AF668">
        <v>1</v>
      </c>
      <c r="AG668">
        <v>9</v>
      </c>
      <c r="AH668">
        <v>99</v>
      </c>
      <c r="AI668">
        <v>99</v>
      </c>
      <c r="AJ668">
        <v>99</v>
      </c>
      <c r="AK668">
        <v>0</v>
      </c>
      <c r="AL668">
        <v>0</v>
      </c>
      <c r="AM668">
        <v>0</v>
      </c>
      <c r="AN668">
        <v>0</v>
      </c>
      <c r="AO668">
        <v>0</v>
      </c>
      <c r="AP668"/>
      <c r="AQ668"/>
      <c r="AR668"/>
      <c r="AS668">
        <v>3</v>
      </c>
      <c r="AT668">
        <v>3</v>
      </c>
      <c r="AU668">
        <v>0</v>
      </c>
      <c r="AV668">
        <v>2</v>
      </c>
      <c r="AW668">
        <v>24</v>
      </c>
      <c r="AX668">
        <v>0</v>
      </c>
      <c r="AY668">
        <v>0</v>
      </c>
      <c r="AZ668">
        <v>0</v>
      </c>
      <c r="BA668">
        <v>0</v>
      </c>
      <c r="BB668">
        <v>0</v>
      </c>
      <c r="BC668"/>
      <c r="BD668"/>
      <c r="BE668"/>
      <c r="BF668">
        <v>25000</v>
      </c>
      <c r="BG668" t="s">
        <v>427</v>
      </c>
      <c r="BH668" t="s">
        <v>5</v>
      </c>
      <c r="BI668" t="s">
        <v>1100</v>
      </c>
      <c r="BJ668"/>
      <c r="BK668" t="s">
        <v>5</v>
      </c>
      <c r="BL668"/>
      <c r="BM668">
        <v>25</v>
      </c>
      <c r="BN668"/>
      <c r="BO668" t="s">
        <v>5</v>
      </c>
      <c r="BP668"/>
      <c r="BQ668"/>
      <c r="BR668"/>
      <c r="BS668"/>
      <c r="BT668" t="s">
        <v>5</v>
      </c>
      <c r="BU668"/>
      <c r="BV668"/>
      <c r="BW668"/>
      <c r="BX668"/>
      <c r="BY668" t="s">
        <v>6</v>
      </c>
      <c r="BZ668" t="s">
        <v>428</v>
      </c>
      <c r="CA668"/>
    </row>
    <row r="669" spans="1:79" ht="15" x14ac:dyDescent="0.25">
      <c r="A669">
        <v>608</v>
      </c>
      <c r="B669" t="s">
        <v>696</v>
      </c>
      <c r="C669" t="s">
        <v>697</v>
      </c>
      <c r="D669" t="s">
        <v>698</v>
      </c>
      <c r="E669">
        <v>9</v>
      </c>
      <c r="F669" t="s">
        <v>418</v>
      </c>
      <c r="G669" t="s">
        <v>419</v>
      </c>
      <c r="H669" t="s">
        <v>420</v>
      </c>
      <c r="I669" t="s">
        <v>421</v>
      </c>
      <c r="J669" t="s">
        <v>421</v>
      </c>
      <c r="K669" t="s">
        <v>423</v>
      </c>
      <c r="L669" t="s">
        <v>424</v>
      </c>
      <c r="M669">
        <v>5.3634138107299796</v>
      </c>
      <c r="N669" t="s">
        <v>5</v>
      </c>
      <c r="O669" t="s">
        <v>5</v>
      </c>
      <c r="P669" t="s">
        <v>5</v>
      </c>
      <c r="Q669" t="s">
        <v>5</v>
      </c>
      <c r="R669" t="s">
        <v>5</v>
      </c>
      <c r="S669" t="s">
        <v>425</v>
      </c>
      <c r="T669" t="s">
        <v>426</v>
      </c>
      <c r="U669" t="s">
        <v>5</v>
      </c>
      <c r="V669" t="s">
        <v>4</v>
      </c>
      <c r="W669">
        <v>10000</v>
      </c>
      <c r="X669">
        <v>0</v>
      </c>
      <c r="Y669" t="s">
        <v>6</v>
      </c>
      <c r="Z669"/>
      <c r="AA669"/>
      <c r="AB669">
        <v>518.2352294921875</v>
      </c>
      <c r="AC669">
        <v>0.2434544712305069</v>
      </c>
      <c r="AD669">
        <v>518.2352294921875</v>
      </c>
      <c r="AE669">
        <v>143</v>
      </c>
      <c r="AF669">
        <v>104</v>
      </c>
      <c r="AG669">
        <v>93</v>
      </c>
      <c r="AH669">
        <v>353</v>
      </c>
      <c r="AI669">
        <v>151</v>
      </c>
      <c r="AJ669">
        <v>437</v>
      </c>
      <c r="AK669">
        <v>2</v>
      </c>
      <c r="AL669">
        <v>1</v>
      </c>
      <c r="AM669">
        <v>10</v>
      </c>
      <c r="AN669">
        <v>0</v>
      </c>
      <c r="AO669">
        <v>41.681648254394531</v>
      </c>
      <c r="AP669"/>
      <c r="AQ669"/>
      <c r="AR669"/>
      <c r="AS669">
        <v>36</v>
      </c>
      <c r="AT669">
        <v>36</v>
      </c>
      <c r="AU669">
        <v>26</v>
      </c>
      <c r="AV669">
        <v>23</v>
      </c>
      <c r="AW669">
        <v>109</v>
      </c>
      <c r="AX669">
        <v>0</v>
      </c>
      <c r="AY669">
        <v>0</v>
      </c>
      <c r="AZ669">
        <v>2</v>
      </c>
      <c r="BA669">
        <v>0</v>
      </c>
      <c r="BB669">
        <v>10.420412063598629</v>
      </c>
      <c r="BC669"/>
      <c r="BD669"/>
      <c r="BE669"/>
      <c r="BF669">
        <v>25000</v>
      </c>
      <c r="BG669" t="s">
        <v>427</v>
      </c>
      <c r="BH669" t="s">
        <v>5</v>
      </c>
      <c r="BI669" t="s">
        <v>1100</v>
      </c>
      <c r="BJ669"/>
      <c r="BK669" t="s">
        <v>5</v>
      </c>
      <c r="BL669"/>
      <c r="BM669">
        <v>25</v>
      </c>
      <c r="BN669"/>
      <c r="BO669" t="s">
        <v>5</v>
      </c>
      <c r="BP669"/>
      <c r="BQ669"/>
      <c r="BR669"/>
      <c r="BS669"/>
      <c r="BT669" t="s">
        <v>5</v>
      </c>
      <c r="BU669"/>
      <c r="BV669"/>
      <c r="BW669"/>
      <c r="BX669"/>
      <c r="BY669" t="s">
        <v>6</v>
      </c>
      <c r="BZ669" t="s">
        <v>428</v>
      </c>
      <c r="CA669"/>
    </row>
    <row r="670" spans="1:79" ht="15" x14ac:dyDescent="0.25">
      <c r="A670">
        <v>609</v>
      </c>
      <c r="B670" t="s">
        <v>699</v>
      </c>
      <c r="C670" t="s">
        <v>697</v>
      </c>
      <c r="D670" t="s">
        <v>700</v>
      </c>
      <c r="E670">
        <v>9</v>
      </c>
      <c r="F670" t="s">
        <v>418</v>
      </c>
      <c r="G670" t="s">
        <v>419</v>
      </c>
      <c r="H670" t="s">
        <v>420</v>
      </c>
      <c r="I670" t="s">
        <v>421</v>
      </c>
      <c r="J670" t="s">
        <v>421</v>
      </c>
      <c r="K670" t="s">
        <v>423</v>
      </c>
      <c r="L670" t="s">
        <v>424</v>
      </c>
      <c r="M670">
        <v>5.3634138107299796</v>
      </c>
      <c r="N670" t="s">
        <v>5</v>
      </c>
      <c r="O670" t="s">
        <v>5</v>
      </c>
      <c r="P670" t="s">
        <v>5</v>
      </c>
      <c r="Q670" t="s">
        <v>5</v>
      </c>
      <c r="R670" t="s">
        <v>5</v>
      </c>
      <c r="S670" t="s">
        <v>425</v>
      </c>
      <c r="T670" t="s">
        <v>426</v>
      </c>
      <c r="U670" t="s">
        <v>5</v>
      </c>
      <c r="V670" t="s">
        <v>4</v>
      </c>
      <c r="W670">
        <v>2000</v>
      </c>
      <c r="X670">
        <v>0</v>
      </c>
      <c r="Y670" t="s">
        <v>6</v>
      </c>
      <c r="Z670"/>
      <c r="AA670"/>
      <c r="AB670">
        <v>518.2352294921875</v>
      </c>
      <c r="AC670">
        <v>0.2434544712305069</v>
      </c>
      <c r="AD670">
        <v>518.2352294921875</v>
      </c>
      <c r="AE670">
        <v>143</v>
      </c>
      <c r="AF670">
        <v>104</v>
      </c>
      <c r="AG670">
        <v>93</v>
      </c>
      <c r="AH670">
        <v>353</v>
      </c>
      <c r="AI670">
        <v>151</v>
      </c>
      <c r="AJ670">
        <v>437</v>
      </c>
      <c r="AK670">
        <v>2</v>
      </c>
      <c r="AL670">
        <v>1</v>
      </c>
      <c r="AM670">
        <v>10</v>
      </c>
      <c r="AN670">
        <v>0</v>
      </c>
      <c r="AO670">
        <v>41.681648254394531</v>
      </c>
      <c r="AP670"/>
      <c r="AQ670"/>
      <c r="AR670"/>
      <c r="AS670">
        <v>36</v>
      </c>
      <c r="AT670">
        <v>36</v>
      </c>
      <c r="AU670">
        <v>26</v>
      </c>
      <c r="AV670">
        <v>23</v>
      </c>
      <c r="AW670">
        <v>109</v>
      </c>
      <c r="AX670">
        <v>0</v>
      </c>
      <c r="AY670">
        <v>0</v>
      </c>
      <c r="AZ670">
        <v>2</v>
      </c>
      <c r="BA670">
        <v>0</v>
      </c>
      <c r="BB670">
        <v>10.420412063598629</v>
      </c>
      <c r="BC670"/>
      <c r="BD670"/>
      <c r="BE670"/>
      <c r="BF670">
        <v>25000</v>
      </c>
      <c r="BG670" t="s">
        <v>427</v>
      </c>
      <c r="BH670" t="s">
        <v>5</v>
      </c>
      <c r="BI670" t="s">
        <v>1100</v>
      </c>
      <c r="BJ670"/>
      <c r="BK670" t="s">
        <v>5</v>
      </c>
      <c r="BL670"/>
      <c r="BM670">
        <v>25</v>
      </c>
      <c r="BN670"/>
      <c r="BO670" t="s">
        <v>5</v>
      </c>
      <c r="BP670"/>
      <c r="BQ670"/>
      <c r="BR670"/>
      <c r="BS670"/>
      <c r="BT670" t="s">
        <v>5</v>
      </c>
      <c r="BU670"/>
      <c r="BV670"/>
      <c r="BW670"/>
      <c r="BX670"/>
      <c r="BY670" t="s">
        <v>6</v>
      </c>
      <c r="BZ670" t="s">
        <v>428</v>
      </c>
      <c r="CA670"/>
    </row>
    <row r="671" spans="1:79" ht="15" x14ac:dyDescent="0.25">
      <c r="A671">
        <v>610</v>
      </c>
      <c r="B671" t="s">
        <v>701</v>
      </c>
      <c r="C671" t="s">
        <v>702</v>
      </c>
      <c r="D671" t="s">
        <v>703</v>
      </c>
      <c r="E671">
        <v>9</v>
      </c>
      <c r="F671" t="s">
        <v>418</v>
      </c>
      <c r="G671" t="s">
        <v>419</v>
      </c>
      <c r="H671" t="s">
        <v>420</v>
      </c>
      <c r="I671" t="s">
        <v>480</v>
      </c>
      <c r="J671" t="s">
        <v>481</v>
      </c>
      <c r="K671" t="s">
        <v>482</v>
      </c>
      <c r="L671" t="s">
        <v>449</v>
      </c>
      <c r="M671">
        <v>0.40153923630714422</v>
      </c>
      <c r="N671" t="s">
        <v>5</v>
      </c>
      <c r="O671" t="s">
        <v>5</v>
      </c>
      <c r="P671" t="s">
        <v>5</v>
      </c>
      <c r="Q671" t="s">
        <v>5</v>
      </c>
      <c r="R671" t="s">
        <v>5</v>
      </c>
      <c r="S671" t="s">
        <v>425</v>
      </c>
      <c r="T671" t="s">
        <v>483</v>
      </c>
      <c r="U671" t="s">
        <v>5</v>
      </c>
      <c r="V671" t="s">
        <v>4</v>
      </c>
      <c r="W671">
        <v>25000</v>
      </c>
      <c r="X671">
        <v>0</v>
      </c>
      <c r="Y671" t="s">
        <v>6</v>
      </c>
      <c r="Z671"/>
      <c r="AA671"/>
      <c r="AB671">
        <v>2.464128971099854</v>
      </c>
      <c r="AC671">
        <v>5.1202601753175259E-4</v>
      </c>
      <c r="AD671">
        <v>2.464128971099854</v>
      </c>
      <c r="AE671">
        <v>9</v>
      </c>
      <c r="AF671">
        <v>1</v>
      </c>
      <c r="AG671">
        <v>9</v>
      </c>
      <c r="AH671">
        <v>99</v>
      </c>
      <c r="AI671">
        <v>99</v>
      </c>
      <c r="AJ671">
        <v>99</v>
      </c>
      <c r="AK671">
        <v>0</v>
      </c>
      <c r="AL671">
        <v>0</v>
      </c>
      <c r="AM671">
        <v>0</v>
      </c>
      <c r="AN671">
        <v>0</v>
      </c>
      <c r="AO671">
        <v>0</v>
      </c>
      <c r="AP671"/>
      <c r="AQ671"/>
      <c r="AR671"/>
      <c r="AS671">
        <v>3</v>
      </c>
      <c r="AT671">
        <v>3</v>
      </c>
      <c r="AU671">
        <v>0</v>
      </c>
      <c r="AV671">
        <v>2</v>
      </c>
      <c r="AW671">
        <v>24</v>
      </c>
      <c r="AX671">
        <v>0</v>
      </c>
      <c r="AY671">
        <v>0</v>
      </c>
      <c r="AZ671">
        <v>0</v>
      </c>
      <c r="BA671">
        <v>0</v>
      </c>
      <c r="BB671">
        <v>0</v>
      </c>
      <c r="BC671"/>
      <c r="BD671"/>
      <c r="BE671"/>
      <c r="BF671">
        <v>25000</v>
      </c>
      <c r="BG671" t="s">
        <v>427</v>
      </c>
      <c r="BH671" t="s">
        <v>5</v>
      </c>
      <c r="BI671" t="s">
        <v>1100</v>
      </c>
      <c r="BJ671"/>
      <c r="BK671" t="s">
        <v>5</v>
      </c>
      <c r="BL671"/>
      <c r="BM671">
        <v>25</v>
      </c>
      <c r="BN671"/>
      <c r="BO671" t="s">
        <v>5</v>
      </c>
      <c r="BP671"/>
      <c r="BQ671"/>
      <c r="BR671"/>
      <c r="BS671"/>
      <c r="BT671" t="s">
        <v>5</v>
      </c>
      <c r="BU671"/>
      <c r="BV671"/>
      <c r="BW671"/>
      <c r="BX671"/>
      <c r="BY671" t="s">
        <v>6</v>
      </c>
      <c r="BZ671" t="s">
        <v>428</v>
      </c>
      <c r="CA671"/>
    </row>
    <row r="672" spans="1:79" ht="15" x14ac:dyDescent="0.25">
      <c r="A672">
        <v>611</v>
      </c>
      <c r="B672" t="s">
        <v>704</v>
      </c>
      <c r="C672" t="s">
        <v>705</v>
      </c>
      <c r="D672" t="s">
        <v>706</v>
      </c>
      <c r="E672">
        <v>9</v>
      </c>
      <c r="F672" t="s">
        <v>418</v>
      </c>
      <c r="G672" t="s">
        <v>610</v>
      </c>
      <c r="H672" t="s">
        <v>611</v>
      </c>
      <c r="I672" t="s">
        <v>612</v>
      </c>
      <c r="J672" t="s">
        <v>612</v>
      </c>
      <c r="K672" t="s">
        <v>614</v>
      </c>
      <c r="L672" t="s">
        <v>432</v>
      </c>
      <c r="M672">
        <v>910.55255126953125</v>
      </c>
      <c r="N672" t="s">
        <v>5</v>
      </c>
      <c r="O672" t="s">
        <v>5</v>
      </c>
      <c r="P672" t="s">
        <v>5</v>
      </c>
      <c r="Q672" t="s">
        <v>5</v>
      </c>
      <c r="R672" t="s">
        <v>5</v>
      </c>
      <c r="S672" t="s">
        <v>561</v>
      </c>
      <c r="T672" t="s">
        <v>707</v>
      </c>
      <c r="U672" t="s">
        <v>5</v>
      </c>
      <c r="V672" t="s">
        <v>4</v>
      </c>
      <c r="W672">
        <v>10000</v>
      </c>
      <c r="X672">
        <v>0</v>
      </c>
      <c r="Y672" t="s">
        <v>6</v>
      </c>
      <c r="Z672"/>
      <c r="AA672"/>
      <c r="AB672">
        <v>44368.89453125</v>
      </c>
      <c r="AC672">
        <v>7.8130970001220703</v>
      </c>
      <c r="AD672">
        <v>44368.89453125</v>
      </c>
      <c r="AE672">
        <v>90</v>
      </c>
      <c r="AF672">
        <v>10</v>
      </c>
      <c r="AG672">
        <v>16</v>
      </c>
      <c r="AH672">
        <v>12</v>
      </c>
      <c r="AI672">
        <v>23</v>
      </c>
      <c r="AJ672">
        <v>29</v>
      </c>
      <c r="AK672">
        <v>0</v>
      </c>
      <c r="AL672">
        <v>5</v>
      </c>
      <c r="AM672">
        <v>21</v>
      </c>
      <c r="AN672">
        <v>0</v>
      </c>
      <c r="AO672">
        <v>3888.306884765625</v>
      </c>
      <c r="AP672"/>
      <c r="AQ672"/>
      <c r="AR672"/>
      <c r="AS672">
        <v>23</v>
      </c>
      <c r="AT672">
        <v>23</v>
      </c>
      <c r="AU672">
        <v>2</v>
      </c>
      <c r="AV672">
        <v>4</v>
      </c>
      <c r="AW672">
        <v>7</v>
      </c>
      <c r="AX672">
        <v>0</v>
      </c>
      <c r="AY672">
        <v>1</v>
      </c>
      <c r="AZ672">
        <v>5</v>
      </c>
      <c r="BA672">
        <v>0</v>
      </c>
      <c r="BB672">
        <v>972.07672119140625</v>
      </c>
      <c r="BC672"/>
      <c r="BD672"/>
      <c r="BE672"/>
      <c r="BF672">
        <v>25000</v>
      </c>
      <c r="BG672" t="s">
        <v>427</v>
      </c>
      <c r="BH672" t="s">
        <v>5</v>
      </c>
      <c r="BI672" t="s">
        <v>1100</v>
      </c>
      <c r="BJ672"/>
      <c r="BK672" t="s">
        <v>5</v>
      </c>
      <c r="BL672"/>
      <c r="BM672">
        <v>25</v>
      </c>
      <c r="BN672"/>
      <c r="BO672" t="s">
        <v>5</v>
      </c>
      <c r="BP672"/>
      <c r="BQ672"/>
      <c r="BR672"/>
      <c r="BS672"/>
      <c r="BT672" t="s">
        <v>5</v>
      </c>
      <c r="BU672"/>
      <c r="BV672"/>
      <c r="BW672"/>
      <c r="BX672"/>
      <c r="BY672" t="s">
        <v>6</v>
      </c>
      <c r="BZ672" t="s">
        <v>428</v>
      </c>
      <c r="CA672"/>
    </row>
    <row r="673" spans="1:79" ht="15" x14ac:dyDescent="0.25">
      <c r="A673">
        <v>612</v>
      </c>
      <c r="B673" t="s">
        <v>708</v>
      </c>
      <c r="C673" t="s">
        <v>709</v>
      </c>
      <c r="D673" t="s">
        <v>710</v>
      </c>
      <c r="E673">
        <v>9</v>
      </c>
      <c r="F673" t="s">
        <v>418</v>
      </c>
      <c r="G673" t="s">
        <v>470</v>
      </c>
      <c r="H673" t="s">
        <v>471</v>
      </c>
      <c r="I673" t="s">
        <v>472</v>
      </c>
      <c r="J673" t="s">
        <v>473</v>
      </c>
      <c r="K673" t="s">
        <v>474</v>
      </c>
      <c r="L673" t="s">
        <v>668</v>
      </c>
      <c r="M673">
        <v>0.60229748487472534</v>
      </c>
      <c r="N673" t="s">
        <v>5</v>
      </c>
      <c r="O673" t="s">
        <v>5</v>
      </c>
      <c r="P673" t="s">
        <v>5</v>
      </c>
      <c r="Q673" t="s">
        <v>5</v>
      </c>
      <c r="R673" t="s">
        <v>5</v>
      </c>
      <c r="S673" t="s">
        <v>475</v>
      </c>
      <c r="T673" t="s">
        <v>476</v>
      </c>
      <c r="U673" t="s">
        <v>5</v>
      </c>
      <c r="V673" t="s">
        <v>4</v>
      </c>
      <c r="W673">
        <v>10000</v>
      </c>
      <c r="X673">
        <v>0</v>
      </c>
      <c r="Y673" t="s">
        <v>6</v>
      </c>
      <c r="Z673"/>
      <c r="AA673"/>
      <c r="AB673">
        <v>23.786977767944339</v>
      </c>
      <c r="AC673">
        <v>9.9942414090037346E-3</v>
      </c>
      <c r="AD673">
        <v>23.786977767944339</v>
      </c>
      <c r="AE673">
        <v>2</v>
      </c>
      <c r="AF673">
        <v>3</v>
      </c>
      <c r="AG673">
        <v>3</v>
      </c>
      <c r="AH673">
        <v>4</v>
      </c>
      <c r="AI673">
        <v>14</v>
      </c>
      <c r="AJ673">
        <v>14</v>
      </c>
      <c r="AK673">
        <v>0</v>
      </c>
      <c r="AL673">
        <v>0</v>
      </c>
      <c r="AM673">
        <v>0</v>
      </c>
      <c r="AN673">
        <v>0</v>
      </c>
      <c r="AO673">
        <v>0</v>
      </c>
      <c r="AP673"/>
      <c r="AQ673"/>
      <c r="AR673"/>
      <c r="AS673">
        <v>1</v>
      </c>
      <c r="AT673">
        <v>1</v>
      </c>
      <c r="AU673">
        <v>0</v>
      </c>
      <c r="AV673">
        <v>0</v>
      </c>
      <c r="AW673">
        <v>3</v>
      </c>
      <c r="AX673">
        <v>0</v>
      </c>
      <c r="AY673">
        <v>0</v>
      </c>
      <c r="AZ673">
        <v>0</v>
      </c>
      <c r="BA673">
        <v>0</v>
      </c>
      <c r="BB673">
        <v>0</v>
      </c>
      <c r="BC673"/>
      <c r="BD673"/>
      <c r="BE673"/>
      <c r="BF673">
        <v>25000</v>
      </c>
      <c r="BG673" t="s">
        <v>427</v>
      </c>
      <c r="BH673" t="s">
        <v>5</v>
      </c>
      <c r="BI673" t="s">
        <v>1100</v>
      </c>
      <c r="BJ673"/>
      <c r="BK673" t="s">
        <v>5</v>
      </c>
      <c r="BL673"/>
      <c r="BM673">
        <v>25</v>
      </c>
      <c r="BN673"/>
      <c r="BO673" t="s">
        <v>5</v>
      </c>
      <c r="BP673"/>
      <c r="BQ673"/>
      <c r="BR673"/>
      <c r="BS673"/>
      <c r="BT673" t="s">
        <v>5</v>
      </c>
      <c r="BU673"/>
      <c r="BV673"/>
      <c r="BW673"/>
      <c r="BX673"/>
      <c r="BY673" t="s">
        <v>6</v>
      </c>
      <c r="BZ673" t="s">
        <v>428</v>
      </c>
      <c r="CA673"/>
    </row>
    <row r="674" spans="1:79" ht="15" x14ac:dyDescent="0.25">
      <c r="A674">
        <v>613</v>
      </c>
      <c r="B674" t="s">
        <v>711</v>
      </c>
      <c r="C674" t="s">
        <v>712</v>
      </c>
      <c r="D674" t="s">
        <v>703</v>
      </c>
      <c r="E674">
        <v>9</v>
      </c>
      <c r="F674" t="s">
        <v>418</v>
      </c>
      <c r="G674" t="s">
        <v>713</v>
      </c>
      <c r="H674" t="s">
        <v>714</v>
      </c>
      <c r="I674" t="s">
        <v>715</v>
      </c>
      <c r="J674" t="s">
        <v>715</v>
      </c>
      <c r="K674" t="s">
        <v>716</v>
      </c>
      <c r="L674" t="s">
        <v>668</v>
      </c>
      <c r="M674">
        <v>1052.472900390625</v>
      </c>
      <c r="N674" t="s">
        <v>5</v>
      </c>
      <c r="O674" t="s">
        <v>5</v>
      </c>
      <c r="P674" t="s">
        <v>5</v>
      </c>
      <c r="Q674" t="s">
        <v>5</v>
      </c>
      <c r="R674" t="s">
        <v>5</v>
      </c>
      <c r="S674" t="s">
        <v>717</v>
      </c>
      <c r="T674" t="s">
        <v>718</v>
      </c>
      <c r="U674" t="s">
        <v>5</v>
      </c>
      <c r="V674" t="s">
        <v>4</v>
      </c>
      <c r="W674">
        <v>25000</v>
      </c>
      <c r="X674">
        <v>0</v>
      </c>
      <c r="Y674" t="s">
        <v>6</v>
      </c>
      <c r="Z674"/>
      <c r="AA674"/>
      <c r="AB674">
        <v>128592.46875</v>
      </c>
      <c r="AC674">
        <v>35.382354736328118</v>
      </c>
      <c r="AD674">
        <v>128592.46875</v>
      </c>
      <c r="AE674">
        <v>164</v>
      </c>
      <c r="AF674">
        <v>68</v>
      </c>
      <c r="AG674">
        <v>41</v>
      </c>
      <c r="AH674">
        <v>172</v>
      </c>
      <c r="AI674">
        <v>178</v>
      </c>
      <c r="AJ674">
        <v>248</v>
      </c>
      <c r="AK674">
        <v>0</v>
      </c>
      <c r="AL674">
        <v>18</v>
      </c>
      <c r="AM674">
        <v>125</v>
      </c>
      <c r="AN674">
        <v>0</v>
      </c>
      <c r="AO674">
        <v>39209.76953125</v>
      </c>
      <c r="AP674"/>
      <c r="AQ674"/>
      <c r="AR674"/>
      <c r="AS674">
        <v>41</v>
      </c>
      <c r="AT674">
        <v>41</v>
      </c>
      <c r="AU674">
        <v>17</v>
      </c>
      <c r="AV674">
        <v>10</v>
      </c>
      <c r="AW674">
        <v>62</v>
      </c>
      <c r="AX674">
        <v>0</v>
      </c>
      <c r="AY674">
        <v>4</v>
      </c>
      <c r="AZ674">
        <v>31</v>
      </c>
      <c r="BA674">
        <v>0</v>
      </c>
      <c r="BB674">
        <v>9802.4423828125</v>
      </c>
      <c r="BC674"/>
      <c r="BD674"/>
      <c r="BE674"/>
      <c r="BF674">
        <v>25000</v>
      </c>
      <c r="BG674" t="s">
        <v>427</v>
      </c>
      <c r="BH674" t="s">
        <v>5</v>
      </c>
      <c r="BI674" t="s">
        <v>1100</v>
      </c>
      <c r="BJ674"/>
      <c r="BK674" t="s">
        <v>5</v>
      </c>
      <c r="BL674"/>
      <c r="BM674">
        <v>25</v>
      </c>
      <c r="BN674"/>
      <c r="BO674" t="s">
        <v>5</v>
      </c>
      <c r="BP674"/>
      <c r="BQ674"/>
      <c r="BR674"/>
      <c r="BS674"/>
      <c r="BT674" t="s">
        <v>5</v>
      </c>
      <c r="BU674"/>
      <c r="BV674"/>
      <c r="BW674"/>
      <c r="BX674"/>
      <c r="BY674" t="s">
        <v>6</v>
      </c>
      <c r="BZ674" t="s">
        <v>428</v>
      </c>
      <c r="CA674"/>
    </row>
    <row r="675" spans="1:79" ht="15" x14ac:dyDescent="0.25">
      <c r="A675">
        <v>614</v>
      </c>
      <c r="B675" t="s">
        <v>719</v>
      </c>
      <c r="C675" t="s">
        <v>720</v>
      </c>
      <c r="D675" t="s">
        <v>721</v>
      </c>
      <c r="E675">
        <v>9</v>
      </c>
      <c r="F675" t="s">
        <v>418</v>
      </c>
      <c r="G675" t="s">
        <v>632</v>
      </c>
      <c r="H675" t="s">
        <v>633</v>
      </c>
      <c r="I675" t="s">
        <v>634</v>
      </c>
      <c r="J675" t="s">
        <v>634</v>
      </c>
      <c r="K675" t="s">
        <v>636</v>
      </c>
      <c r="L675" t="s">
        <v>432</v>
      </c>
      <c r="M675">
        <v>915.62506103515625</v>
      </c>
      <c r="N675" t="s">
        <v>5</v>
      </c>
      <c r="O675" t="s">
        <v>5</v>
      </c>
      <c r="P675" t="s">
        <v>5</v>
      </c>
      <c r="Q675" t="s">
        <v>5</v>
      </c>
      <c r="R675" t="s">
        <v>5</v>
      </c>
      <c r="S675" t="s">
        <v>722</v>
      </c>
      <c r="T675" t="s">
        <v>723</v>
      </c>
      <c r="U675" t="s">
        <v>5</v>
      </c>
      <c r="V675" t="s">
        <v>4</v>
      </c>
      <c r="W675">
        <v>10000</v>
      </c>
      <c r="X675">
        <v>0</v>
      </c>
      <c r="Y675" t="s">
        <v>6</v>
      </c>
      <c r="Z675"/>
      <c r="AA675"/>
      <c r="AB675">
        <v>21048.029296875</v>
      </c>
      <c r="AC675">
        <v>4.3353614807128906</v>
      </c>
      <c r="AD675">
        <v>21048.029296875</v>
      </c>
      <c r="AE675">
        <v>70</v>
      </c>
      <c r="AF675">
        <v>20</v>
      </c>
      <c r="AG675">
        <v>51</v>
      </c>
      <c r="AH675">
        <v>4</v>
      </c>
      <c r="AI675">
        <v>46</v>
      </c>
      <c r="AJ675">
        <v>46</v>
      </c>
      <c r="AK675">
        <v>0</v>
      </c>
      <c r="AL675">
        <v>10</v>
      </c>
      <c r="AM675">
        <v>18</v>
      </c>
      <c r="AN675">
        <v>0</v>
      </c>
      <c r="AO675">
        <v>3492.16162109375</v>
      </c>
      <c r="AP675"/>
      <c r="AQ675"/>
      <c r="AR675"/>
      <c r="AS675">
        <v>18</v>
      </c>
      <c r="AT675">
        <v>18</v>
      </c>
      <c r="AU675">
        <v>5</v>
      </c>
      <c r="AV675">
        <v>12</v>
      </c>
      <c r="AW675">
        <v>11</v>
      </c>
      <c r="AX675">
        <v>0</v>
      </c>
      <c r="AY675">
        <v>2</v>
      </c>
      <c r="AZ675">
        <v>4</v>
      </c>
      <c r="BA675">
        <v>0</v>
      </c>
      <c r="BB675">
        <v>873.0404052734375</v>
      </c>
      <c r="BC675"/>
      <c r="BD675"/>
      <c r="BE675"/>
      <c r="BF675">
        <v>25000</v>
      </c>
      <c r="BG675" t="s">
        <v>427</v>
      </c>
      <c r="BH675" t="s">
        <v>5</v>
      </c>
      <c r="BI675" t="s">
        <v>1100</v>
      </c>
      <c r="BJ675"/>
      <c r="BK675" t="s">
        <v>5</v>
      </c>
      <c r="BL675"/>
      <c r="BM675">
        <v>25</v>
      </c>
      <c r="BN675"/>
      <c r="BO675" t="s">
        <v>5</v>
      </c>
      <c r="BP675"/>
      <c r="BQ675"/>
      <c r="BR675"/>
      <c r="BS675"/>
      <c r="BT675" t="s">
        <v>5</v>
      </c>
      <c r="BU675"/>
      <c r="BV675"/>
      <c r="BW675"/>
      <c r="BX675"/>
      <c r="BY675" t="s">
        <v>6</v>
      </c>
      <c r="BZ675" t="s">
        <v>428</v>
      </c>
      <c r="CA675"/>
    </row>
    <row r="676" spans="1:79" ht="15" x14ac:dyDescent="0.25">
      <c r="A676">
        <v>615</v>
      </c>
      <c r="B676" t="s">
        <v>724</v>
      </c>
      <c r="C676" t="s">
        <v>720</v>
      </c>
      <c r="D676" t="s">
        <v>725</v>
      </c>
      <c r="E676">
        <v>9</v>
      </c>
      <c r="F676" t="s">
        <v>418</v>
      </c>
      <c r="G676" t="s">
        <v>632</v>
      </c>
      <c r="H676" t="s">
        <v>633</v>
      </c>
      <c r="I676" t="s">
        <v>634</v>
      </c>
      <c r="J676" t="s">
        <v>634</v>
      </c>
      <c r="K676" t="s">
        <v>636</v>
      </c>
      <c r="L676" t="s">
        <v>449</v>
      </c>
      <c r="M676">
        <v>915.62506103515625</v>
      </c>
      <c r="N676" t="s">
        <v>5</v>
      </c>
      <c r="O676" t="s">
        <v>5</v>
      </c>
      <c r="P676" t="s">
        <v>5</v>
      </c>
      <c r="Q676" t="s">
        <v>5</v>
      </c>
      <c r="R676" t="s">
        <v>5</v>
      </c>
      <c r="S676" t="s">
        <v>722</v>
      </c>
      <c r="T676" t="s">
        <v>723</v>
      </c>
      <c r="U676" t="s">
        <v>5</v>
      </c>
      <c r="V676" t="s">
        <v>4</v>
      </c>
      <c r="W676">
        <v>20000</v>
      </c>
      <c r="X676">
        <v>0</v>
      </c>
      <c r="Y676" t="s">
        <v>6</v>
      </c>
      <c r="Z676"/>
      <c r="AA676"/>
      <c r="AB676">
        <v>21048.029296875</v>
      </c>
      <c r="AC676">
        <v>4.3353614807128906</v>
      </c>
      <c r="AD676">
        <v>21048.029296875</v>
      </c>
      <c r="AE676">
        <v>70</v>
      </c>
      <c r="AF676">
        <v>20</v>
      </c>
      <c r="AG676">
        <v>51</v>
      </c>
      <c r="AH676">
        <v>4</v>
      </c>
      <c r="AI676">
        <v>46</v>
      </c>
      <c r="AJ676">
        <v>46</v>
      </c>
      <c r="AK676">
        <v>0</v>
      </c>
      <c r="AL676">
        <v>10</v>
      </c>
      <c r="AM676">
        <v>18</v>
      </c>
      <c r="AN676">
        <v>0</v>
      </c>
      <c r="AO676">
        <v>3492.16162109375</v>
      </c>
      <c r="AP676"/>
      <c r="AQ676"/>
      <c r="AR676"/>
      <c r="AS676">
        <v>18</v>
      </c>
      <c r="AT676">
        <v>18</v>
      </c>
      <c r="AU676">
        <v>5</v>
      </c>
      <c r="AV676">
        <v>12</v>
      </c>
      <c r="AW676">
        <v>11</v>
      </c>
      <c r="AX676">
        <v>0</v>
      </c>
      <c r="AY676">
        <v>2</v>
      </c>
      <c r="AZ676">
        <v>4</v>
      </c>
      <c r="BA676">
        <v>0</v>
      </c>
      <c r="BB676">
        <v>873.0404052734375</v>
      </c>
      <c r="BC676"/>
      <c r="BD676"/>
      <c r="BE676"/>
      <c r="BF676">
        <v>25000</v>
      </c>
      <c r="BG676" t="s">
        <v>427</v>
      </c>
      <c r="BH676" t="s">
        <v>5</v>
      </c>
      <c r="BI676" t="s">
        <v>1100</v>
      </c>
      <c r="BJ676"/>
      <c r="BK676" t="s">
        <v>5</v>
      </c>
      <c r="BL676"/>
      <c r="BM676">
        <v>25</v>
      </c>
      <c r="BN676"/>
      <c r="BO676" t="s">
        <v>5</v>
      </c>
      <c r="BP676"/>
      <c r="BQ676"/>
      <c r="BR676"/>
      <c r="BS676"/>
      <c r="BT676" t="s">
        <v>5</v>
      </c>
      <c r="BU676"/>
      <c r="BV676"/>
      <c r="BW676"/>
      <c r="BX676"/>
      <c r="BY676" t="s">
        <v>6</v>
      </c>
      <c r="BZ676" t="s">
        <v>428</v>
      </c>
      <c r="CA676"/>
    </row>
    <row r="677" spans="1:79" ht="15" x14ac:dyDescent="0.25">
      <c r="A677">
        <v>616</v>
      </c>
      <c r="B677" t="s">
        <v>726</v>
      </c>
      <c r="C677" t="s">
        <v>720</v>
      </c>
      <c r="D677" t="s">
        <v>727</v>
      </c>
      <c r="E677">
        <v>9</v>
      </c>
      <c r="F677" t="s">
        <v>418</v>
      </c>
      <c r="G677" t="s">
        <v>632</v>
      </c>
      <c r="H677" t="s">
        <v>633</v>
      </c>
      <c r="I677" t="s">
        <v>634</v>
      </c>
      <c r="J677" t="s">
        <v>634</v>
      </c>
      <c r="K677" t="s">
        <v>636</v>
      </c>
      <c r="L677" t="s">
        <v>432</v>
      </c>
      <c r="M677">
        <v>915.62506103515625</v>
      </c>
      <c r="N677" t="s">
        <v>5</v>
      </c>
      <c r="O677" t="s">
        <v>5</v>
      </c>
      <c r="P677" t="s">
        <v>5</v>
      </c>
      <c r="Q677" t="s">
        <v>5</v>
      </c>
      <c r="R677" t="s">
        <v>5</v>
      </c>
      <c r="S677" t="s">
        <v>722</v>
      </c>
      <c r="T677" t="s">
        <v>723</v>
      </c>
      <c r="U677" t="s">
        <v>5</v>
      </c>
      <c r="V677" t="s">
        <v>4</v>
      </c>
      <c r="W677">
        <v>5000</v>
      </c>
      <c r="X677">
        <v>0</v>
      </c>
      <c r="Y677" t="s">
        <v>6</v>
      </c>
      <c r="Z677"/>
      <c r="AA677"/>
      <c r="AB677">
        <v>21048.029296875</v>
      </c>
      <c r="AC677">
        <v>4.3353614807128906</v>
      </c>
      <c r="AD677">
        <v>21048.029296875</v>
      </c>
      <c r="AE677">
        <v>70</v>
      </c>
      <c r="AF677">
        <v>20</v>
      </c>
      <c r="AG677">
        <v>51</v>
      </c>
      <c r="AH677">
        <v>4</v>
      </c>
      <c r="AI677">
        <v>46</v>
      </c>
      <c r="AJ677">
        <v>46</v>
      </c>
      <c r="AK677">
        <v>0</v>
      </c>
      <c r="AL677">
        <v>10</v>
      </c>
      <c r="AM677">
        <v>18</v>
      </c>
      <c r="AN677">
        <v>0</v>
      </c>
      <c r="AO677">
        <v>3492.16162109375</v>
      </c>
      <c r="AP677"/>
      <c r="AQ677"/>
      <c r="AR677"/>
      <c r="AS677">
        <v>18</v>
      </c>
      <c r="AT677">
        <v>18</v>
      </c>
      <c r="AU677">
        <v>5</v>
      </c>
      <c r="AV677">
        <v>12</v>
      </c>
      <c r="AW677">
        <v>11</v>
      </c>
      <c r="AX677">
        <v>0</v>
      </c>
      <c r="AY677">
        <v>2</v>
      </c>
      <c r="AZ677">
        <v>4</v>
      </c>
      <c r="BA677">
        <v>0</v>
      </c>
      <c r="BB677">
        <v>873.0404052734375</v>
      </c>
      <c r="BC677"/>
      <c r="BD677"/>
      <c r="BE677"/>
      <c r="BF677">
        <v>25000</v>
      </c>
      <c r="BG677" t="s">
        <v>427</v>
      </c>
      <c r="BH677" t="s">
        <v>5</v>
      </c>
      <c r="BI677" t="s">
        <v>1100</v>
      </c>
      <c r="BJ677"/>
      <c r="BK677" t="s">
        <v>5</v>
      </c>
      <c r="BL677"/>
      <c r="BM677">
        <v>25</v>
      </c>
      <c r="BN677"/>
      <c r="BO677" t="s">
        <v>5</v>
      </c>
      <c r="BP677"/>
      <c r="BQ677"/>
      <c r="BR677"/>
      <c r="BS677"/>
      <c r="BT677" t="s">
        <v>5</v>
      </c>
      <c r="BU677"/>
      <c r="BV677"/>
      <c r="BW677"/>
      <c r="BX677"/>
      <c r="BY677" t="s">
        <v>6</v>
      </c>
      <c r="BZ677" t="s">
        <v>428</v>
      </c>
      <c r="CA677"/>
    </row>
    <row r="678" spans="1:79" ht="15" x14ac:dyDescent="0.25">
      <c r="A678">
        <v>617</v>
      </c>
      <c r="B678" t="s">
        <v>728</v>
      </c>
      <c r="C678" t="s">
        <v>729</v>
      </c>
      <c r="D678" t="s">
        <v>730</v>
      </c>
      <c r="E678">
        <v>9</v>
      </c>
      <c r="F678" t="s">
        <v>418</v>
      </c>
      <c r="G678" t="s">
        <v>731</v>
      </c>
      <c r="H678" t="s">
        <v>690</v>
      </c>
      <c r="I678" t="s">
        <v>732</v>
      </c>
      <c r="J678" t="s">
        <v>733</v>
      </c>
      <c r="K678" t="s">
        <v>734</v>
      </c>
      <c r="L678" t="s">
        <v>457</v>
      </c>
      <c r="M678">
        <v>51.146930694580078</v>
      </c>
      <c r="N678" t="s">
        <v>5</v>
      </c>
      <c r="O678" t="s">
        <v>5</v>
      </c>
      <c r="P678" t="s">
        <v>5</v>
      </c>
      <c r="Q678" t="s">
        <v>5</v>
      </c>
      <c r="R678" t="s">
        <v>5</v>
      </c>
      <c r="S678" t="s">
        <v>735</v>
      </c>
      <c r="T678" t="s">
        <v>736</v>
      </c>
      <c r="U678" t="s">
        <v>5</v>
      </c>
      <c r="V678" t="s">
        <v>4</v>
      </c>
      <c r="W678">
        <v>6700</v>
      </c>
      <c r="X678">
        <v>0</v>
      </c>
      <c r="Y678" t="s">
        <v>6</v>
      </c>
      <c r="Z678"/>
      <c r="AA678"/>
      <c r="AB678">
        <v>6956.93896484375</v>
      </c>
      <c r="AC678">
        <v>4.1722970008850098</v>
      </c>
      <c r="AD678">
        <v>6956.93896484375</v>
      </c>
      <c r="AE678">
        <v>6774</v>
      </c>
      <c r="AF678">
        <v>3419</v>
      </c>
      <c r="AG678">
        <v>5481</v>
      </c>
      <c r="AH678">
        <v>25984</v>
      </c>
      <c r="AI678">
        <v>21372</v>
      </c>
      <c r="AJ678">
        <v>41539</v>
      </c>
      <c r="AK678">
        <v>10</v>
      </c>
      <c r="AL678">
        <v>26</v>
      </c>
      <c r="AM678">
        <v>167</v>
      </c>
      <c r="AN678">
        <v>0</v>
      </c>
      <c r="AO678">
        <v>45.750217437744141</v>
      </c>
      <c r="AP678"/>
      <c r="AQ678"/>
      <c r="AR678"/>
      <c r="AS678">
        <v>1694</v>
      </c>
      <c r="AT678">
        <v>1694</v>
      </c>
      <c r="AU678">
        <v>854</v>
      </c>
      <c r="AV678">
        <v>1370</v>
      </c>
      <c r="AW678">
        <v>10384</v>
      </c>
      <c r="AX678">
        <v>2</v>
      </c>
      <c r="AY678">
        <v>6</v>
      </c>
      <c r="AZ678">
        <v>42</v>
      </c>
      <c r="BA678">
        <v>0</v>
      </c>
      <c r="BB678">
        <v>11.43755435943604</v>
      </c>
      <c r="BC678"/>
      <c r="BD678"/>
      <c r="BE678"/>
      <c r="BF678">
        <v>25000</v>
      </c>
      <c r="BG678" t="s">
        <v>427</v>
      </c>
      <c r="BH678" t="s">
        <v>5</v>
      </c>
      <c r="BI678" t="s">
        <v>1100</v>
      </c>
      <c r="BJ678"/>
      <c r="BK678" t="s">
        <v>5</v>
      </c>
      <c r="BL678"/>
      <c r="BM678">
        <v>25</v>
      </c>
      <c r="BN678"/>
      <c r="BO678" t="s">
        <v>5</v>
      </c>
      <c r="BP678"/>
      <c r="BQ678"/>
      <c r="BR678"/>
      <c r="BS678"/>
      <c r="BT678" t="s">
        <v>5</v>
      </c>
      <c r="BU678"/>
      <c r="BV678"/>
      <c r="BW678"/>
      <c r="BX678"/>
      <c r="BY678" t="s">
        <v>6</v>
      </c>
      <c r="BZ678" t="s">
        <v>428</v>
      </c>
      <c r="CA678"/>
    </row>
    <row r="679" spans="1:79" ht="15" x14ac:dyDescent="0.25">
      <c r="A679">
        <v>618</v>
      </c>
      <c r="B679" t="s">
        <v>737</v>
      </c>
      <c r="C679" t="s">
        <v>738</v>
      </c>
      <c r="D679" t="s">
        <v>739</v>
      </c>
      <c r="E679">
        <v>9</v>
      </c>
      <c r="F679" t="s">
        <v>418</v>
      </c>
      <c r="G679" t="s">
        <v>664</v>
      </c>
      <c r="H679" t="s">
        <v>534</v>
      </c>
      <c r="I679" t="s">
        <v>665</v>
      </c>
      <c r="J679" t="s">
        <v>666</v>
      </c>
      <c r="K679" t="s">
        <v>667</v>
      </c>
      <c r="L679" t="s">
        <v>457</v>
      </c>
      <c r="M679">
        <v>773.5643310546875</v>
      </c>
      <c r="N679" t="s">
        <v>5</v>
      </c>
      <c r="O679" t="s">
        <v>5</v>
      </c>
      <c r="P679" t="s">
        <v>5</v>
      </c>
      <c r="Q679" t="s">
        <v>5</v>
      </c>
      <c r="R679" t="s">
        <v>5</v>
      </c>
      <c r="S679" t="s">
        <v>740</v>
      </c>
      <c r="T679" t="s">
        <v>741</v>
      </c>
      <c r="U679" t="s">
        <v>5</v>
      </c>
      <c r="V679" t="s">
        <v>4</v>
      </c>
      <c r="W679">
        <v>48000</v>
      </c>
      <c r="X679">
        <v>0</v>
      </c>
      <c r="Y679" t="s">
        <v>6</v>
      </c>
      <c r="Z679"/>
      <c r="AA679"/>
      <c r="AB679">
        <v>64303.43359375</v>
      </c>
      <c r="AC679">
        <v>37.269603729248047</v>
      </c>
      <c r="AD679">
        <v>64303.43359375</v>
      </c>
      <c r="AE679">
        <v>23</v>
      </c>
      <c r="AF679">
        <v>6</v>
      </c>
      <c r="AG679">
        <v>12</v>
      </c>
      <c r="AH679">
        <v>17</v>
      </c>
      <c r="AI679">
        <v>53</v>
      </c>
      <c r="AJ679">
        <v>53</v>
      </c>
      <c r="AK679">
        <v>0</v>
      </c>
      <c r="AL679">
        <v>0</v>
      </c>
      <c r="AM679">
        <v>144</v>
      </c>
      <c r="AN679">
        <v>0</v>
      </c>
      <c r="AO679">
        <v>15614.1123046875</v>
      </c>
      <c r="AP679"/>
      <c r="AQ679"/>
      <c r="AR679"/>
      <c r="AS679">
        <v>6</v>
      </c>
      <c r="AT679">
        <v>6</v>
      </c>
      <c r="AU679">
        <v>1</v>
      </c>
      <c r="AV679">
        <v>3</v>
      </c>
      <c r="AW679">
        <v>13</v>
      </c>
      <c r="AX679">
        <v>0</v>
      </c>
      <c r="AY679">
        <v>0</v>
      </c>
      <c r="AZ679">
        <v>36</v>
      </c>
      <c r="BA679">
        <v>0</v>
      </c>
      <c r="BB679">
        <v>3903.528076171875</v>
      </c>
      <c r="BC679"/>
      <c r="BD679"/>
      <c r="BE679"/>
      <c r="BF679">
        <v>25000</v>
      </c>
      <c r="BG679" t="s">
        <v>427</v>
      </c>
      <c r="BH679" t="s">
        <v>5</v>
      </c>
      <c r="BI679" t="s">
        <v>1100</v>
      </c>
      <c r="BJ679"/>
      <c r="BK679" t="s">
        <v>5</v>
      </c>
      <c r="BL679"/>
      <c r="BM679">
        <v>25</v>
      </c>
      <c r="BN679"/>
      <c r="BO679" t="s">
        <v>5</v>
      </c>
      <c r="BP679"/>
      <c r="BQ679"/>
      <c r="BR679"/>
      <c r="BS679"/>
      <c r="BT679" t="s">
        <v>5</v>
      </c>
      <c r="BU679"/>
      <c r="BV679"/>
      <c r="BW679"/>
      <c r="BX679"/>
      <c r="BY679" t="s">
        <v>6</v>
      </c>
      <c r="BZ679" t="s">
        <v>428</v>
      </c>
      <c r="CA679"/>
    </row>
    <row r="680" spans="1:79" ht="15" x14ac:dyDescent="0.25">
      <c r="A680">
        <v>619</v>
      </c>
      <c r="B680" t="s">
        <v>742</v>
      </c>
      <c r="C680" t="s">
        <v>743</v>
      </c>
      <c r="D680" t="s">
        <v>744</v>
      </c>
      <c r="E680">
        <v>9</v>
      </c>
      <c r="F680" t="s">
        <v>418</v>
      </c>
      <c r="G680" t="s">
        <v>745</v>
      </c>
      <c r="H680" t="s">
        <v>471</v>
      </c>
      <c r="I680" t="s">
        <v>746</v>
      </c>
      <c r="J680" t="s">
        <v>747</v>
      </c>
      <c r="K680" t="s">
        <v>748</v>
      </c>
      <c r="L680" t="s">
        <v>432</v>
      </c>
      <c r="M680">
        <v>1.16785740852356</v>
      </c>
      <c r="N680" t="s">
        <v>5</v>
      </c>
      <c r="O680" t="s">
        <v>5</v>
      </c>
      <c r="P680" t="s">
        <v>5</v>
      </c>
      <c r="Q680" t="s">
        <v>5</v>
      </c>
      <c r="R680" t="s">
        <v>5</v>
      </c>
      <c r="S680" t="s">
        <v>475</v>
      </c>
      <c r="T680" t="s">
        <v>749</v>
      </c>
      <c r="U680" t="s">
        <v>5</v>
      </c>
      <c r="V680" t="s">
        <v>4</v>
      </c>
      <c r="W680">
        <v>5000</v>
      </c>
      <c r="X680">
        <v>0</v>
      </c>
      <c r="Y680" t="s">
        <v>6</v>
      </c>
      <c r="Z680"/>
      <c r="AA680"/>
      <c r="AB680">
        <v>103.3056259155273</v>
      </c>
      <c r="AC680">
        <v>3.3958986401557922E-2</v>
      </c>
      <c r="AD680">
        <v>103.3056259155273</v>
      </c>
      <c r="AE680">
        <v>42</v>
      </c>
      <c r="AF680">
        <v>8</v>
      </c>
      <c r="AG680">
        <v>33</v>
      </c>
      <c r="AH680">
        <v>22</v>
      </c>
      <c r="AI680">
        <v>37</v>
      </c>
      <c r="AJ680">
        <v>39</v>
      </c>
      <c r="AK680">
        <v>0</v>
      </c>
      <c r="AL680">
        <v>0</v>
      </c>
      <c r="AM680">
        <v>2</v>
      </c>
      <c r="AN680">
        <v>0</v>
      </c>
      <c r="AO680">
        <v>1.1211071014404299</v>
      </c>
      <c r="AP680"/>
      <c r="AQ680"/>
      <c r="AR680"/>
      <c r="AS680">
        <v>11</v>
      </c>
      <c r="AT680">
        <v>11</v>
      </c>
      <c r="AU680">
        <v>2</v>
      </c>
      <c r="AV680">
        <v>8</v>
      </c>
      <c r="AW680">
        <v>9</v>
      </c>
      <c r="AX680">
        <v>0</v>
      </c>
      <c r="AY680">
        <v>0</v>
      </c>
      <c r="AZ680">
        <v>0</v>
      </c>
      <c r="BA680">
        <v>0</v>
      </c>
      <c r="BB680">
        <v>0.28027677536010742</v>
      </c>
      <c r="BC680"/>
      <c r="BD680"/>
      <c r="BE680"/>
      <c r="BF680">
        <v>25000</v>
      </c>
      <c r="BG680" t="s">
        <v>427</v>
      </c>
      <c r="BH680" t="s">
        <v>5</v>
      </c>
      <c r="BI680" t="s">
        <v>1100</v>
      </c>
      <c r="BJ680"/>
      <c r="BK680" t="s">
        <v>5</v>
      </c>
      <c r="BL680"/>
      <c r="BM680">
        <v>25</v>
      </c>
      <c r="BN680"/>
      <c r="BO680" t="s">
        <v>5</v>
      </c>
      <c r="BP680"/>
      <c r="BQ680"/>
      <c r="BR680"/>
      <c r="BS680"/>
      <c r="BT680" t="s">
        <v>5</v>
      </c>
      <c r="BU680"/>
      <c r="BV680"/>
      <c r="BW680"/>
      <c r="BX680"/>
      <c r="BY680" t="s">
        <v>6</v>
      </c>
      <c r="BZ680" t="s">
        <v>428</v>
      </c>
      <c r="CA680"/>
    </row>
    <row r="681" spans="1:79" ht="15" x14ac:dyDescent="0.25">
      <c r="A681">
        <v>620</v>
      </c>
      <c r="B681" t="s">
        <v>750</v>
      </c>
      <c r="C681" t="s">
        <v>751</v>
      </c>
      <c r="D681" t="s">
        <v>752</v>
      </c>
      <c r="E681">
        <v>9</v>
      </c>
      <c r="F681" t="s">
        <v>418</v>
      </c>
      <c r="G681" t="s">
        <v>681</v>
      </c>
      <c r="H681" t="s">
        <v>753</v>
      </c>
      <c r="I681" t="s">
        <v>754</v>
      </c>
      <c r="J681" t="s">
        <v>754</v>
      </c>
      <c r="K681" t="s">
        <v>684</v>
      </c>
      <c r="L681" t="s">
        <v>424</v>
      </c>
      <c r="M681">
        <v>988.95147705078125</v>
      </c>
      <c r="N681" t="s">
        <v>5</v>
      </c>
      <c r="O681" t="s">
        <v>5</v>
      </c>
      <c r="P681" t="s">
        <v>5</v>
      </c>
      <c r="Q681" t="s">
        <v>5</v>
      </c>
      <c r="R681" t="s">
        <v>5</v>
      </c>
      <c r="S681" t="s">
        <v>717</v>
      </c>
      <c r="T681" t="s">
        <v>755</v>
      </c>
      <c r="U681" t="s">
        <v>5</v>
      </c>
      <c r="V681" t="s">
        <v>4</v>
      </c>
      <c r="W681">
        <v>5000</v>
      </c>
      <c r="X681">
        <v>0</v>
      </c>
      <c r="Y681" t="s">
        <v>6</v>
      </c>
      <c r="Z681"/>
      <c r="AA681"/>
      <c r="AB681">
        <v>57589.953125</v>
      </c>
      <c r="AC681">
        <v>14.755222320556641</v>
      </c>
      <c r="AD681">
        <v>57589.953125</v>
      </c>
      <c r="AE681">
        <v>103</v>
      </c>
      <c r="AF681">
        <v>63</v>
      </c>
      <c r="AG681">
        <v>52</v>
      </c>
      <c r="AH681">
        <v>16</v>
      </c>
      <c r="AI681">
        <v>77</v>
      </c>
      <c r="AJ681">
        <v>78</v>
      </c>
      <c r="AK681">
        <v>0</v>
      </c>
      <c r="AL681">
        <v>4</v>
      </c>
      <c r="AM681">
        <v>24</v>
      </c>
      <c r="AN681">
        <v>0</v>
      </c>
      <c r="AO681">
        <v>12260.4326171875</v>
      </c>
      <c r="AP681"/>
      <c r="AQ681"/>
      <c r="AR681"/>
      <c r="AS681">
        <v>26</v>
      </c>
      <c r="AT681">
        <v>26</v>
      </c>
      <c r="AU681">
        <v>15</v>
      </c>
      <c r="AV681">
        <v>13</v>
      </c>
      <c r="AW681">
        <v>19</v>
      </c>
      <c r="AX681">
        <v>0</v>
      </c>
      <c r="AY681">
        <v>1</v>
      </c>
      <c r="AZ681">
        <v>6</v>
      </c>
      <c r="BA681">
        <v>0</v>
      </c>
      <c r="BB681">
        <v>3065.108154296875</v>
      </c>
      <c r="BC681"/>
      <c r="BD681"/>
      <c r="BE681"/>
      <c r="BF681">
        <v>25000</v>
      </c>
      <c r="BG681" t="s">
        <v>427</v>
      </c>
      <c r="BH681" t="s">
        <v>5</v>
      </c>
      <c r="BI681" t="s">
        <v>1100</v>
      </c>
      <c r="BJ681"/>
      <c r="BK681" t="s">
        <v>5</v>
      </c>
      <c r="BL681"/>
      <c r="BM681">
        <v>25</v>
      </c>
      <c r="BN681"/>
      <c r="BO681" t="s">
        <v>5</v>
      </c>
      <c r="BP681"/>
      <c r="BQ681"/>
      <c r="BR681"/>
      <c r="BS681"/>
      <c r="BT681" t="s">
        <v>5</v>
      </c>
      <c r="BU681"/>
      <c r="BV681"/>
      <c r="BW681"/>
      <c r="BX681"/>
      <c r="BY681" t="s">
        <v>6</v>
      </c>
      <c r="BZ681" t="s">
        <v>428</v>
      </c>
      <c r="CA681"/>
    </row>
    <row r="682" spans="1:79" ht="15" x14ac:dyDescent="0.25">
      <c r="A682">
        <v>621</v>
      </c>
      <c r="B682" t="s">
        <v>756</v>
      </c>
      <c r="C682" t="s">
        <v>757</v>
      </c>
      <c r="D682" t="s">
        <v>758</v>
      </c>
      <c r="E682">
        <v>9</v>
      </c>
      <c r="F682" t="s">
        <v>418</v>
      </c>
      <c r="G682" t="s">
        <v>759</v>
      </c>
      <c r="H682" t="s">
        <v>760</v>
      </c>
      <c r="I682" t="s">
        <v>761</v>
      </c>
      <c r="J682" t="s">
        <v>762</v>
      </c>
      <c r="K682" t="s">
        <v>763</v>
      </c>
      <c r="L682" t="s">
        <v>457</v>
      </c>
      <c r="M682">
        <v>2795.67333984375</v>
      </c>
      <c r="N682" t="s">
        <v>5</v>
      </c>
      <c r="O682" t="s">
        <v>5</v>
      </c>
      <c r="P682" t="s">
        <v>5</v>
      </c>
      <c r="Q682" t="s">
        <v>5</v>
      </c>
      <c r="R682" t="s">
        <v>5</v>
      </c>
      <c r="S682" t="s">
        <v>764</v>
      </c>
      <c r="T682" t="s">
        <v>765</v>
      </c>
      <c r="U682" t="s">
        <v>5</v>
      </c>
      <c r="V682" t="s">
        <v>4</v>
      </c>
      <c r="W682">
        <v>10000</v>
      </c>
      <c r="X682">
        <v>0</v>
      </c>
      <c r="Y682" t="s">
        <v>6</v>
      </c>
      <c r="Z682"/>
      <c r="AA682"/>
      <c r="AB682">
        <v>7257.29443359375</v>
      </c>
      <c r="AC682">
        <v>1.528190970420837</v>
      </c>
      <c r="AD682">
        <v>7257.29443359375</v>
      </c>
      <c r="AE682">
        <v>9</v>
      </c>
      <c r="AF682">
        <v>1</v>
      </c>
      <c r="AG682">
        <v>9</v>
      </c>
      <c r="AH682">
        <v>99</v>
      </c>
      <c r="AI682">
        <v>99</v>
      </c>
      <c r="AJ682">
        <v>99</v>
      </c>
      <c r="AK682">
        <v>0</v>
      </c>
      <c r="AL682">
        <v>0</v>
      </c>
      <c r="AM682">
        <v>1</v>
      </c>
      <c r="AN682">
        <v>0</v>
      </c>
      <c r="AO682">
        <v>5.3486952781677246</v>
      </c>
      <c r="AP682"/>
      <c r="AQ682"/>
      <c r="AR682"/>
      <c r="AS682">
        <v>3</v>
      </c>
      <c r="AT682">
        <v>3</v>
      </c>
      <c r="AU682">
        <v>0</v>
      </c>
      <c r="AV682">
        <v>2</v>
      </c>
      <c r="AW682">
        <v>24</v>
      </c>
      <c r="AX682">
        <v>0</v>
      </c>
      <c r="AY682">
        <v>0</v>
      </c>
      <c r="AZ682">
        <v>0</v>
      </c>
      <c r="BA682">
        <v>0</v>
      </c>
      <c r="BB682">
        <v>1.3371738195419309</v>
      </c>
      <c r="BC682"/>
      <c r="BD682"/>
      <c r="BE682"/>
      <c r="BF682">
        <v>25000</v>
      </c>
      <c r="BG682" t="s">
        <v>427</v>
      </c>
      <c r="BH682" t="s">
        <v>5</v>
      </c>
      <c r="BI682" t="s">
        <v>1100</v>
      </c>
      <c r="BJ682"/>
      <c r="BK682" t="s">
        <v>5</v>
      </c>
      <c r="BL682"/>
      <c r="BM682">
        <v>25</v>
      </c>
      <c r="BN682"/>
      <c r="BO682" t="s">
        <v>5</v>
      </c>
      <c r="BP682"/>
      <c r="BQ682"/>
      <c r="BR682"/>
      <c r="BS682"/>
      <c r="BT682" t="s">
        <v>5</v>
      </c>
      <c r="BU682"/>
      <c r="BV682"/>
      <c r="BW682"/>
      <c r="BX682"/>
      <c r="BY682" t="s">
        <v>6</v>
      </c>
      <c r="BZ682" t="s">
        <v>428</v>
      </c>
      <c r="CA682"/>
    </row>
    <row r="683" spans="1:79" ht="15" x14ac:dyDescent="0.25">
      <c r="A683">
        <v>622</v>
      </c>
      <c r="B683" t="s">
        <v>766</v>
      </c>
      <c r="C683" t="s">
        <v>767</v>
      </c>
      <c r="D683" t="s">
        <v>744</v>
      </c>
      <c r="E683">
        <v>9</v>
      </c>
      <c r="F683" t="s">
        <v>418</v>
      </c>
      <c r="G683" t="s">
        <v>759</v>
      </c>
      <c r="H683" t="s">
        <v>760</v>
      </c>
      <c r="I683" t="s">
        <v>761</v>
      </c>
      <c r="J683" t="s">
        <v>762</v>
      </c>
      <c r="K683" t="s">
        <v>763</v>
      </c>
      <c r="L683" t="s">
        <v>432</v>
      </c>
      <c r="M683">
        <v>2795.67333984375</v>
      </c>
      <c r="N683" t="s">
        <v>5</v>
      </c>
      <c r="O683" t="s">
        <v>5</v>
      </c>
      <c r="P683" t="s">
        <v>5</v>
      </c>
      <c r="Q683" t="s">
        <v>5</v>
      </c>
      <c r="R683" t="s">
        <v>5</v>
      </c>
      <c r="S683" t="s">
        <v>764</v>
      </c>
      <c r="T683" t="s">
        <v>765</v>
      </c>
      <c r="U683" t="s">
        <v>5</v>
      </c>
      <c r="V683" t="s">
        <v>4</v>
      </c>
      <c r="W683">
        <v>15000</v>
      </c>
      <c r="X683">
        <v>0</v>
      </c>
      <c r="Y683" t="s">
        <v>6</v>
      </c>
      <c r="Z683"/>
      <c r="AA683"/>
      <c r="AB683">
        <v>7257.29443359375</v>
      </c>
      <c r="AC683">
        <v>1.528190970420837</v>
      </c>
      <c r="AD683">
        <v>7257.29443359375</v>
      </c>
      <c r="AE683">
        <v>9</v>
      </c>
      <c r="AF683">
        <v>1</v>
      </c>
      <c r="AG683">
        <v>9</v>
      </c>
      <c r="AH683">
        <v>99</v>
      </c>
      <c r="AI683">
        <v>99</v>
      </c>
      <c r="AJ683">
        <v>99</v>
      </c>
      <c r="AK683">
        <v>0</v>
      </c>
      <c r="AL683">
        <v>0</v>
      </c>
      <c r="AM683">
        <v>1</v>
      </c>
      <c r="AN683">
        <v>0</v>
      </c>
      <c r="AO683">
        <v>5.3486952781677246</v>
      </c>
      <c r="AP683"/>
      <c r="AQ683"/>
      <c r="AR683"/>
      <c r="AS683">
        <v>3</v>
      </c>
      <c r="AT683">
        <v>3</v>
      </c>
      <c r="AU683">
        <v>0</v>
      </c>
      <c r="AV683">
        <v>2</v>
      </c>
      <c r="AW683">
        <v>24</v>
      </c>
      <c r="AX683">
        <v>0</v>
      </c>
      <c r="AY683">
        <v>0</v>
      </c>
      <c r="AZ683">
        <v>0</v>
      </c>
      <c r="BA683">
        <v>0</v>
      </c>
      <c r="BB683">
        <v>1.3371738195419309</v>
      </c>
      <c r="BC683"/>
      <c r="BD683"/>
      <c r="BE683"/>
      <c r="BF683">
        <v>25000</v>
      </c>
      <c r="BG683" t="s">
        <v>427</v>
      </c>
      <c r="BH683" t="s">
        <v>5</v>
      </c>
      <c r="BI683" t="s">
        <v>1100</v>
      </c>
      <c r="BJ683"/>
      <c r="BK683" t="s">
        <v>5</v>
      </c>
      <c r="BL683"/>
      <c r="BM683">
        <v>25</v>
      </c>
      <c r="BN683"/>
      <c r="BO683" t="s">
        <v>5</v>
      </c>
      <c r="BP683"/>
      <c r="BQ683"/>
      <c r="BR683"/>
      <c r="BS683"/>
      <c r="BT683" t="s">
        <v>5</v>
      </c>
      <c r="BU683"/>
      <c r="BV683"/>
      <c r="BW683"/>
      <c r="BX683"/>
      <c r="BY683" t="s">
        <v>6</v>
      </c>
      <c r="BZ683" t="s">
        <v>428</v>
      </c>
      <c r="CA683"/>
    </row>
    <row r="684" spans="1:79" ht="15" x14ac:dyDescent="0.25">
      <c r="A684">
        <v>623</v>
      </c>
      <c r="B684" t="s">
        <v>768</v>
      </c>
      <c r="C684" t="s">
        <v>769</v>
      </c>
      <c r="D684" t="s">
        <v>770</v>
      </c>
      <c r="E684">
        <v>9</v>
      </c>
      <c r="F684" t="s">
        <v>418</v>
      </c>
      <c r="G684" t="s">
        <v>689</v>
      </c>
      <c r="H684" t="s">
        <v>690</v>
      </c>
      <c r="I684" t="s">
        <v>691</v>
      </c>
      <c r="J684" t="s">
        <v>692</v>
      </c>
      <c r="K684" t="s">
        <v>693</v>
      </c>
      <c r="L684" t="s">
        <v>457</v>
      </c>
      <c r="M684">
        <v>0.31107339262962341</v>
      </c>
      <c r="N684" t="s">
        <v>5</v>
      </c>
      <c r="O684" t="s">
        <v>5</v>
      </c>
      <c r="P684" t="s">
        <v>5</v>
      </c>
      <c r="Q684" t="s">
        <v>5</v>
      </c>
      <c r="R684" t="s">
        <v>5</v>
      </c>
      <c r="S684" t="s">
        <v>694</v>
      </c>
      <c r="T684" t="s">
        <v>695</v>
      </c>
      <c r="U684" t="s">
        <v>5</v>
      </c>
      <c r="V684" t="s">
        <v>4</v>
      </c>
      <c r="W684">
        <v>10000</v>
      </c>
      <c r="X684">
        <v>0</v>
      </c>
      <c r="Y684" t="s">
        <v>6</v>
      </c>
      <c r="Z684"/>
      <c r="AA684"/>
      <c r="AB684">
        <v>99</v>
      </c>
      <c r="AC684">
        <v>1</v>
      </c>
      <c r="AD684">
        <v>99</v>
      </c>
      <c r="AE684">
        <v>9</v>
      </c>
      <c r="AF684">
        <v>1</v>
      </c>
      <c r="AG684">
        <v>9</v>
      </c>
      <c r="AH684">
        <v>99</v>
      </c>
      <c r="AI684">
        <v>99</v>
      </c>
      <c r="AJ684">
        <v>99</v>
      </c>
      <c r="AK684">
        <v>0</v>
      </c>
      <c r="AL684">
        <v>0</v>
      </c>
      <c r="AM684">
        <v>0</v>
      </c>
      <c r="AN684">
        <v>0</v>
      </c>
      <c r="AO684">
        <v>0</v>
      </c>
      <c r="AP684"/>
      <c r="AQ684"/>
      <c r="AR684"/>
      <c r="AS684">
        <v>3</v>
      </c>
      <c r="AT684">
        <v>3</v>
      </c>
      <c r="AU684">
        <v>0</v>
      </c>
      <c r="AV684">
        <v>2</v>
      </c>
      <c r="AW684">
        <v>24</v>
      </c>
      <c r="AX684">
        <v>0</v>
      </c>
      <c r="AY684">
        <v>0</v>
      </c>
      <c r="AZ684">
        <v>0</v>
      </c>
      <c r="BA684">
        <v>0</v>
      </c>
      <c r="BB684">
        <v>0</v>
      </c>
      <c r="BC684"/>
      <c r="BD684"/>
      <c r="BE684"/>
      <c r="BF684">
        <v>25000</v>
      </c>
      <c r="BG684" t="s">
        <v>427</v>
      </c>
      <c r="BH684" t="s">
        <v>5</v>
      </c>
      <c r="BI684" t="s">
        <v>1100</v>
      </c>
      <c r="BJ684"/>
      <c r="BK684" t="s">
        <v>5</v>
      </c>
      <c r="BL684"/>
      <c r="BM684">
        <v>25</v>
      </c>
      <c r="BN684"/>
      <c r="BO684" t="s">
        <v>5</v>
      </c>
      <c r="BP684"/>
      <c r="BQ684"/>
      <c r="BR684"/>
      <c r="BS684"/>
      <c r="BT684" t="s">
        <v>5</v>
      </c>
      <c r="BU684"/>
      <c r="BV684"/>
      <c r="BW684"/>
      <c r="BX684"/>
      <c r="BY684" t="s">
        <v>6</v>
      </c>
      <c r="BZ684" t="s">
        <v>428</v>
      </c>
      <c r="CA684"/>
    </row>
    <row r="685" spans="1:79" ht="15" x14ac:dyDescent="0.25">
      <c r="A685">
        <v>624</v>
      </c>
      <c r="B685" t="s">
        <v>771</v>
      </c>
      <c r="C685" t="s">
        <v>772</v>
      </c>
      <c r="D685" t="s">
        <v>773</v>
      </c>
      <c r="E685">
        <v>9</v>
      </c>
      <c r="F685" t="s">
        <v>418</v>
      </c>
      <c r="G685" t="s">
        <v>731</v>
      </c>
      <c r="H685" t="s">
        <v>690</v>
      </c>
      <c r="I685" t="s">
        <v>732</v>
      </c>
      <c r="J685" t="s">
        <v>733</v>
      </c>
      <c r="K685" t="s">
        <v>734</v>
      </c>
      <c r="L685" t="s">
        <v>432</v>
      </c>
      <c r="M685">
        <v>44.264347076416023</v>
      </c>
      <c r="N685" t="s">
        <v>5</v>
      </c>
      <c r="O685" t="s">
        <v>5</v>
      </c>
      <c r="P685" t="s">
        <v>5</v>
      </c>
      <c r="Q685" t="s">
        <v>5</v>
      </c>
      <c r="R685" t="s">
        <v>5</v>
      </c>
      <c r="S685" t="s">
        <v>735</v>
      </c>
      <c r="T685" t="s">
        <v>774</v>
      </c>
      <c r="U685" t="s">
        <v>5</v>
      </c>
      <c r="V685" t="s">
        <v>4</v>
      </c>
      <c r="W685">
        <v>25000</v>
      </c>
      <c r="X685">
        <v>0</v>
      </c>
      <c r="Y685" t="s">
        <v>6</v>
      </c>
      <c r="Z685"/>
      <c r="AA685"/>
      <c r="AB685">
        <v>5885.91357421875</v>
      </c>
      <c r="AC685">
        <v>3.6880602836608891</v>
      </c>
      <c r="AD685">
        <v>5885.91357421875</v>
      </c>
      <c r="AE685">
        <v>6574</v>
      </c>
      <c r="AF685">
        <v>2980</v>
      </c>
      <c r="AG685">
        <v>5476</v>
      </c>
      <c r="AH685">
        <v>24987</v>
      </c>
      <c r="AI685">
        <v>21360</v>
      </c>
      <c r="AJ685">
        <v>40535</v>
      </c>
      <c r="AK685">
        <v>10</v>
      </c>
      <c r="AL685">
        <v>26</v>
      </c>
      <c r="AM685">
        <v>155</v>
      </c>
      <c r="AN685">
        <v>0</v>
      </c>
      <c r="AO685">
        <v>25.717668533325199</v>
      </c>
      <c r="AP685"/>
      <c r="AQ685"/>
      <c r="AR685"/>
      <c r="AS685">
        <v>1644</v>
      </c>
      <c r="AT685">
        <v>1644</v>
      </c>
      <c r="AU685">
        <v>745</v>
      </c>
      <c r="AV685">
        <v>1369</v>
      </c>
      <c r="AW685">
        <v>10133</v>
      </c>
      <c r="AX685">
        <v>2</v>
      </c>
      <c r="AY685">
        <v>6</v>
      </c>
      <c r="AZ685">
        <v>39</v>
      </c>
      <c r="BA685">
        <v>0</v>
      </c>
      <c r="BB685">
        <v>6.4294171333312988</v>
      </c>
      <c r="BC685"/>
      <c r="BD685"/>
      <c r="BE685"/>
      <c r="BF685">
        <v>25000</v>
      </c>
      <c r="BG685" t="s">
        <v>427</v>
      </c>
      <c r="BH685" t="s">
        <v>5</v>
      </c>
      <c r="BI685" t="s">
        <v>1100</v>
      </c>
      <c r="BJ685"/>
      <c r="BK685" t="s">
        <v>5</v>
      </c>
      <c r="BL685"/>
      <c r="BM685">
        <v>25</v>
      </c>
      <c r="BN685"/>
      <c r="BO685" t="s">
        <v>5</v>
      </c>
      <c r="BP685"/>
      <c r="BQ685"/>
      <c r="BR685"/>
      <c r="BS685"/>
      <c r="BT685" t="s">
        <v>5</v>
      </c>
      <c r="BU685"/>
      <c r="BV685"/>
      <c r="BW685"/>
      <c r="BX685"/>
      <c r="BY685" t="s">
        <v>6</v>
      </c>
      <c r="BZ685" t="s">
        <v>428</v>
      </c>
      <c r="CA685"/>
    </row>
    <row r="686" spans="1:79" ht="15" x14ac:dyDescent="0.25">
      <c r="A686">
        <v>625</v>
      </c>
      <c r="B686" t="s">
        <v>775</v>
      </c>
      <c r="C686" t="s">
        <v>776</v>
      </c>
      <c r="D686" t="s">
        <v>777</v>
      </c>
      <c r="E686">
        <v>9</v>
      </c>
      <c r="F686" t="s">
        <v>418</v>
      </c>
      <c r="G686" t="s">
        <v>778</v>
      </c>
      <c r="H686" t="s">
        <v>779</v>
      </c>
      <c r="I686" t="s">
        <v>780</v>
      </c>
      <c r="J686" t="s">
        <v>780</v>
      </c>
      <c r="K686" t="s">
        <v>781</v>
      </c>
      <c r="L686" t="s">
        <v>782</v>
      </c>
      <c r="M686">
        <v>1047.468383789062</v>
      </c>
      <c r="N686" t="s">
        <v>5</v>
      </c>
      <c r="O686" t="s">
        <v>5</v>
      </c>
      <c r="P686" t="s">
        <v>5</v>
      </c>
      <c r="Q686" t="s">
        <v>5</v>
      </c>
      <c r="R686" t="s">
        <v>5</v>
      </c>
      <c r="S686" t="s">
        <v>783</v>
      </c>
      <c r="T686" t="s">
        <v>784</v>
      </c>
      <c r="U686" t="s">
        <v>5</v>
      </c>
      <c r="V686" t="s">
        <v>4</v>
      </c>
      <c r="W686">
        <v>12500</v>
      </c>
      <c r="X686">
        <v>0</v>
      </c>
      <c r="Y686" t="s">
        <v>6</v>
      </c>
      <c r="Z686"/>
      <c r="AA686"/>
      <c r="AB686">
        <v>133921.59375</v>
      </c>
      <c r="AC686">
        <v>23.76076698303223</v>
      </c>
      <c r="AD686">
        <v>133921.59375</v>
      </c>
      <c r="AE686">
        <v>354</v>
      </c>
      <c r="AF686">
        <v>129</v>
      </c>
      <c r="AG686">
        <v>104</v>
      </c>
      <c r="AH686">
        <v>149</v>
      </c>
      <c r="AI686">
        <v>235</v>
      </c>
      <c r="AJ686">
        <v>288</v>
      </c>
      <c r="AK686">
        <v>0</v>
      </c>
      <c r="AL686">
        <v>8</v>
      </c>
      <c r="AM686">
        <v>48</v>
      </c>
      <c r="AN686">
        <v>0</v>
      </c>
      <c r="AO686">
        <v>2458.436279296875</v>
      </c>
      <c r="AP686"/>
      <c r="AQ686"/>
      <c r="AR686"/>
      <c r="AS686">
        <v>89</v>
      </c>
      <c r="AT686">
        <v>89</v>
      </c>
      <c r="AU686">
        <v>32</v>
      </c>
      <c r="AV686">
        <v>26</v>
      </c>
      <c r="AW686">
        <v>72</v>
      </c>
      <c r="AX686">
        <v>0</v>
      </c>
      <c r="AY686">
        <v>2</v>
      </c>
      <c r="AZ686">
        <v>12</v>
      </c>
      <c r="BA686">
        <v>0</v>
      </c>
      <c r="BB686">
        <v>614.60906982421875</v>
      </c>
      <c r="BC686"/>
      <c r="BD686"/>
      <c r="BE686"/>
      <c r="BF686">
        <v>25000</v>
      </c>
      <c r="BG686" t="s">
        <v>427</v>
      </c>
      <c r="BH686" t="s">
        <v>5</v>
      </c>
      <c r="BI686" t="s">
        <v>1100</v>
      </c>
      <c r="BJ686"/>
      <c r="BK686" t="s">
        <v>5</v>
      </c>
      <c r="BL686"/>
      <c r="BM686">
        <v>25</v>
      </c>
      <c r="BN686"/>
      <c r="BO686" t="s">
        <v>5</v>
      </c>
      <c r="BP686"/>
      <c r="BQ686"/>
      <c r="BR686"/>
      <c r="BS686"/>
      <c r="BT686" t="s">
        <v>5</v>
      </c>
      <c r="BU686"/>
      <c r="BV686"/>
      <c r="BW686"/>
      <c r="BX686"/>
      <c r="BY686" t="s">
        <v>6</v>
      </c>
      <c r="BZ686" t="s">
        <v>428</v>
      </c>
      <c r="CA686"/>
    </row>
    <row r="687" spans="1:79" ht="15" x14ac:dyDescent="0.25">
      <c r="A687">
        <v>626</v>
      </c>
      <c r="B687" t="s">
        <v>785</v>
      </c>
      <c r="C687" t="s">
        <v>786</v>
      </c>
      <c r="D687" t="s">
        <v>752</v>
      </c>
      <c r="E687">
        <v>9</v>
      </c>
      <c r="F687" t="s">
        <v>418</v>
      </c>
      <c r="G687" t="s">
        <v>778</v>
      </c>
      <c r="H687" t="s">
        <v>779</v>
      </c>
      <c r="I687" t="s">
        <v>780</v>
      </c>
      <c r="J687" t="s">
        <v>780</v>
      </c>
      <c r="K687" t="s">
        <v>781</v>
      </c>
      <c r="L687" t="s">
        <v>424</v>
      </c>
      <c r="M687">
        <v>1047.468383789062</v>
      </c>
      <c r="N687" t="s">
        <v>5</v>
      </c>
      <c r="O687" t="s">
        <v>5</v>
      </c>
      <c r="P687" t="s">
        <v>5</v>
      </c>
      <c r="Q687" t="s">
        <v>5</v>
      </c>
      <c r="R687" t="s">
        <v>5</v>
      </c>
      <c r="S687" t="s">
        <v>783</v>
      </c>
      <c r="T687" t="s">
        <v>784</v>
      </c>
      <c r="U687" t="s">
        <v>5</v>
      </c>
      <c r="V687" t="s">
        <v>4</v>
      </c>
      <c r="W687">
        <v>5000</v>
      </c>
      <c r="X687">
        <v>0</v>
      </c>
      <c r="Y687" t="s">
        <v>6</v>
      </c>
      <c r="Z687"/>
      <c r="AA687"/>
      <c r="AB687">
        <v>133921.59375</v>
      </c>
      <c r="AC687">
        <v>23.76076698303223</v>
      </c>
      <c r="AD687">
        <v>133921.59375</v>
      </c>
      <c r="AE687">
        <v>354</v>
      </c>
      <c r="AF687">
        <v>129</v>
      </c>
      <c r="AG687">
        <v>104</v>
      </c>
      <c r="AH687">
        <v>149</v>
      </c>
      <c r="AI687">
        <v>235</v>
      </c>
      <c r="AJ687">
        <v>288</v>
      </c>
      <c r="AK687">
        <v>0</v>
      </c>
      <c r="AL687">
        <v>8</v>
      </c>
      <c r="AM687">
        <v>48</v>
      </c>
      <c r="AN687">
        <v>0</v>
      </c>
      <c r="AO687">
        <v>2458.436279296875</v>
      </c>
      <c r="AP687"/>
      <c r="AQ687"/>
      <c r="AR687"/>
      <c r="AS687">
        <v>89</v>
      </c>
      <c r="AT687">
        <v>89</v>
      </c>
      <c r="AU687">
        <v>32</v>
      </c>
      <c r="AV687">
        <v>26</v>
      </c>
      <c r="AW687">
        <v>72</v>
      </c>
      <c r="AX687">
        <v>0</v>
      </c>
      <c r="AY687">
        <v>2</v>
      </c>
      <c r="AZ687">
        <v>12</v>
      </c>
      <c r="BA687">
        <v>0</v>
      </c>
      <c r="BB687">
        <v>614.60906982421875</v>
      </c>
      <c r="BC687"/>
      <c r="BD687"/>
      <c r="BE687"/>
      <c r="BF687">
        <v>25000</v>
      </c>
      <c r="BG687" t="s">
        <v>427</v>
      </c>
      <c r="BH687" t="s">
        <v>5</v>
      </c>
      <c r="BI687" t="s">
        <v>1100</v>
      </c>
      <c r="BJ687"/>
      <c r="BK687" t="s">
        <v>5</v>
      </c>
      <c r="BL687"/>
      <c r="BM687">
        <v>25</v>
      </c>
      <c r="BN687"/>
      <c r="BO687" t="s">
        <v>5</v>
      </c>
      <c r="BP687"/>
      <c r="BQ687"/>
      <c r="BR687"/>
      <c r="BS687"/>
      <c r="BT687" t="s">
        <v>5</v>
      </c>
      <c r="BU687"/>
      <c r="BV687"/>
      <c r="BW687"/>
      <c r="BX687"/>
      <c r="BY687" t="s">
        <v>6</v>
      </c>
      <c r="BZ687" t="s">
        <v>428</v>
      </c>
      <c r="CA687"/>
    </row>
    <row r="688" spans="1:79" ht="15" x14ac:dyDescent="0.25">
      <c r="A688">
        <v>627</v>
      </c>
      <c r="B688" t="s">
        <v>787</v>
      </c>
      <c r="C688" t="s">
        <v>788</v>
      </c>
      <c r="D688" t="s">
        <v>789</v>
      </c>
      <c r="E688">
        <v>9</v>
      </c>
      <c r="F688" t="s">
        <v>418</v>
      </c>
      <c r="G688" t="s">
        <v>778</v>
      </c>
      <c r="H688" t="s">
        <v>779</v>
      </c>
      <c r="I688" t="s">
        <v>780</v>
      </c>
      <c r="J688" t="s">
        <v>780</v>
      </c>
      <c r="K688" t="s">
        <v>781</v>
      </c>
      <c r="L688" t="s">
        <v>432</v>
      </c>
      <c r="M688">
        <v>1047.468383789062</v>
      </c>
      <c r="N688" t="s">
        <v>5</v>
      </c>
      <c r="O688" t="s">
        <v>5</v>
      </c>
      <c r="P688" t="s">
        <v>5</v>
      </c>
      <c r="Q688" t="s">
        <v>5</v>
      </c>
      <c r="R688" t="s">
        <v>5</v>
      </c>
      <c r="S688" t="s">
        <v>783</v>
      </c>
      <c r="T688" t="s">
        <v>784</v>
      </c>
      <c r="U688" t="s">
        <v>5</v>
      </c>
      <c r="V688" t="s">
        <v>4</v>
      </c>
      <c r="W688">
        <v>100000</v>
      </c>
      <c r="X688">
        <v>0</v>
      </c>
      <c r="Y688" t="s">
        <v>6</v>
      </c>
      <c r="Z688"/>
      <c r="AA688"/>
      <c r="AB688">
        <v>133921.59375</v>
      </c>
      <c r="AC688">
        <v>23.76076698303223</v>
      </c>
      <c r="AD688">
        <v>133921.59375</v>
      </c>
      <c r="AE688">
        <v>354</v>
      </c>
      <c r="AF688">
        <v>129</v>
      </c>
      <c r="AG688">
        <v>104</v>
      </c>
      <c r="AH688">
        <v>149</v>
      </c>
      <c r="AI688">
        <v>235</v>
      </c>
      <c r="AJ688">
        <v>288</v>
      </c>
      <c r="AK688">
        <v>0</v>
      </c>
      <c r="AL688">
        <v>8</v>
      </c>
      <c r="AM688">
        <v>48</v>
      </c>
      <c r="AN688">
        <v>0</v>
      </c>
      <c r="AO688">
        <v>2458.436279296875</v>
      </c>
      <c r="AP688"/>
      <c r="AQ688"/>
      <c r="AR688"/>
      <c r="AS688">
        <v>89</v>
      </c>
      <c r="AT688">
        <v>89</v>
      </c>
      <c r="AU688">
        <v>32</v>
      </c>
      <c r="AV688">
        <v>26</v>
      </c>
      <c r="AW688">
        <v>72</v>
      </c>
      <c r="AX688">
        <v>0</v>
      </c>
      <c r="AY688">
        <v>2</v>
      </c>
      <c r="AZ688">
        <v>12</v>
      </c>
      <c r="BA688">
        <v>0</v>
      </c>
      <c r="BB688">
        <v>614.60906982421875</v>
      </c>
      <c r="BC688"/>
      <c r="BD688"/>
      <c r="BE688"/>
      <c r="BF688">
        <v>25000</v>
      </c>
      <c r="BG688" t="s">
        <v>427</v>
      </c>
      <c r="BH688" t="s">
        <v>5</v>
      </c>
      <c r="BI688" t="s">
        <v>1100</v>
      </c>
      <c r="BJ688"/>
      <c r="BK688" t="s">
        <v>5</v>
      </c>
      <c r="BL688"/>
      <c r="BM688">
        <v>25</v>
      </c>
      <c r="BN688"/>
      <c r="BO688" t="s">
        <v>5</v>
      </c>
      <c r="BP688"/>
      <c r="BQ688"/>
      <c r="BR688"/>
      <c r="BS688"/>
      <c r="BT688" t="s">
        <v>5</v>
      </c>
      <c r="BU688"/>
      <c r="BV688"/>
      <c r="BW688"/>
      <c r="BX688"/>
      <c r="BY688" t="s">
        <v>6</v>
      </c>
      <c r="BZ688" t="s">
        <v>428</v>
      </c>
      <c r="CA688"/>
    </row>
    <row r="689" spans="1:79" ht="15" x14ac:dyDescent="0.25">
      <c r="A689">
        <v>628</v>
      </c>
      <c r="B689" t="s">
        <v>790</v>
      </c>
      <c r="C689" t="s">
        <v>791</v>
      </c>
      <c r="D689" t="s">
        <v>792</v>
      </c>
      <c r="E689">
        <v>9</v>
      </c>
      <c r="F689" t="s">
        <v>418</v>
      </c>
      <c r="G689" t="s">
        <v>778</v>
      </c>
      <c r="H689" t="s">
        <v>779</v>
      </c>
      <c r="I689" t="s">
        <v>780</v>
      </c>
      <c r="J689" t="s">
        <v>780</v>
      </c>
      <c r="K689" t="s">
        <v>781</v>
      </c>
      <c r="L689" t="s">
        <v>668</v>
      </c>
      <c r="M689">
        <v>1047.468383789062</v>
      </c>
      <c r="N689" t="s">
        <v>5</v>
      </c>
      <c r="O689" t="s">
        <v>5</v>
      </c>
      <c r="P689" t="s">
        <v>5</v>
      </c>
      <c r="Q689" t="s">
        <v>5</v>
      </c>
      <c r="R689" t="s">
        <v>5</v>
      </c>
      <c r="S689" t="s">
        <v>783</v>
      </c>
      <c r="T689" t="s">
        <v>784</v>
      </c>
      <c r="U689" t="s">
        <v>5</v>
      </c>
      <c r="V689" t="s">
        <v>4</v>
      </c>
      <c r="W689">
        <v>30000</v>
      </c>
      <c r="X689">
        <v>0</v>
      </c>
      <c r="Y689" t="s">
        <v>6</v>
      </c>
      <c r="Z689"/>
      <c r="AA689"/>
      <c r="AB689">
        <v>133921.59375</v>
      </c>
      <c r="AC689">
        <v>23.76076698303223</v>
      </c>
      <c r="AD689">
        <v>133921.59375</v>
      </c>
      <c r="AE689">
        <v>354</v>
      </c>
      <c r="AF689">
        <v>129</v>
      </c>
      <c r="AG689">
        <v>104</v>
      </c>
      <c r="AH689">
        <v>149</v>
      </c>
      <c r="AI689">
        <v>235</v>
      </c>
      <c r="AJ689">
        <v>288</v>
      </c>
      <c r="AK689">
        <v>0</v>
      </c>
      <c r="AL689">
        <v>8</v>
      </c>
      <c r="AM689">
        <v>48</v>
      </c>
      <c r="AN689">
        <v>0</v>
      </c>
      <c r="AO689">
        <v>2458.436279296875</v>
      </c>
      <c r="AP689"/>
      <c r="AQ689"/>
      <c r="AR689"/>
      <c r="AS689">
        <v>89</v>
      </c>
      <c r="AT689">
        <v>89</v>
      </c>
      <c r="AU689">
        <v>32</v>
      </c>
      <c r="AV689">
        <v>26</v>
      </c>
      <c r="AW689">
        <v>72</v>
      </c>
      <c r="AX689">
        <v>0</v>
      </c>
      <c r="AY689">
        <v>2</v>
      </c>
      <c r="AZ689">
        <v>12</v>
      </c>
      <c r="BA689">
        <v>0</v>
      </c>
      <c r="BB689">
        <v>614.60906982421875</v>
      </c>
      <c r="BC689"/>
      <c r="BD689"/>
      <c r="BE689"/>
      <c r="BF689">
        <v>25000</v>
      </c>
      <c r="BG689" t="s">
        <v>427</v>
      </c>
      <c r="BH689" t="s">
        <v>5</v>
      </c>
      <c r="BI689" t="s">
        <v>1100</v>
      </c>
      <c r="BJ689"/>
      <c r="BK689" t="s">
        <v>5</v>
      </c>
      <c r="BL689"/>
      <c r="BM689">
        <v>25</v>
      </c>
      <c r="BN689"/>
      <c r="BO689" t="s">
        <v>5</v>
      </c>
      <c r="BP689"/>
      <c r="BQ689"/>
      <c r="BR689"/>
      <c r="BS689"/>
      <c r="BT689" t="s">
        <v>5</v>
      </c>
      <c r="BU689"/>
      <c r="BV689"/>
      <c r="BW689"/>
      <c r="BX689"/>
      <c r="BY689" t="s">
        <v>6</v>
      </c>
      <c r="BZ689" t="s">
        <v>428</v>
      </c>
      <c r="CA689"/>
    </row>
    <row r="690" spans="1:79" ht="15" x14ac:dyDescent="0.25">
      <c r="A690">
        <v>629</v>
      </c>
      <c r="B690" t="s">
        <v>793</v>
      </c>
      <c r="C690" t="s">
        <v>794</v>
      </c>
      <c r="D690" t="s">
        <v>795</v>
      </c>
      <c r="E690">
        <v>9</v>
      </c>
      <c r="F690" t="s">
        <v>418</v>
      </c>
      <c r="G690" t="s">
        <v>595</v>
      </c>
      <c r="H690" t="s">
        <v>596</v>
      </c>
      <c r="I690" t="s">
        <v>597</v>
      </c>
      <c r="J690" t="s">
        <v>597</v>
      </c>
      <c r="K690" t="s">
        <v>598</v>
      </c>
      <c r="L690" t="s">
        <v>432</v>
      </c>
      <c r="M690">
        <v>890.17120361328125</v>
      </c>
      <c r="N690" t="s">
        <v>5</v>
      </c>
      <c r="O690" t="s">
        <v>5</v>
      </c>
      <c r="P690" t="s">
        <v>5</v>
      </c>
      <c r="Q690" t="s">
        <v>5</v>
      </c>
      <c r="R690" t="s">
        <v>5</v>
      </c>
      <c r="S690" t="s">
        <v>591</v>
      </c>
      <c r="T690" t="s">
        <v>796</v>
      </c>
      <c r="U690" t="s">
        <v>5</v>
      </c>
      <c r="V690" t="s">
        <v>4</v>
      </c>
      <c r="W690">
        <v>250000</v>
      </c>
      <c r="X690">
        <v>0</v>
      </c>
      <c r="Y690" t="s">
        <v>6</v>
      </c>
      <c r="Z690"/>
      <c r="AA690"/>
      <c r="AB690">
        <v>32600.33984375</v>
      </c>
      <c r="AC690">
        <v>17.539541244506839</v>
      </c>
      <c r="AD690">
        <v>32600.33984375</v>
      </c>
      <c r="AE690">
        <v>340</v>
      </c>
      <c r="AF690">
        <v>64</v>
      </c>
      <c r="AG690">
        <v>204</v>
      </c>
      <c r="AH690">
        <v>236</v>
      </c>
      <c r="AI690">
        <v>352</v>
      </c>
      <c r="AJ690">
        <v>494</v>
      </c>
      <c r="AK690">
        <v>1</v>
      </c>
      <c r="AL690">
        <v>0</v>
      </c>
      <c r="AM690">
        <v>152</v>
      </c>
      <c r="AN690">
        <v>0</v>
      </c>
      <c r="AO690">
        <v>23560.158203125</v>
      </c>
      <c r="AP690"/>
      <c r="AQ690"/>
      <c r="AR690"/>
      <c r="AS690">
        <v>85</v>
      </c>
      <c r="AT690">
        <v>85</v>
      </c>
      <c r="AU690">
        <v>16</v>
      </c>
      <c r="AV690">
        <v>51</v>
      </c>
      <c r="AW690">
        <v>123</v>
      </c>
      <c r="AX690">
        <v>0</v>
      </c>
      <c r="AY690">
        <v>0</v>
      </c>
      <c r="AZ690">
        <v>38</v>
      </c>
      <c r="BA690">
        <v>0</v>
      </c>
      <c r="BB690">
        <v>5890.03955078125</v>
      </c>
      <c r="BC690"/>
      <c r="BD690"/>
      <c r="BE690"/>
      <c r="BF690">
        <v>25000</v>
      </c>
      <c r="BG690" t="s">
        <v>427</v>
      </c>
      <c r="BH690" t="s">
        <v>5</v>
      </c>
      <c r="BI690" t="s">
        <v>1100</v>
      </c>
      <c r="BJ690"/>
      <c r="BK690" t="s">
        <v>5</v>
      </c>
      <c r="BL690"/>
      <c r="BM690">
        <v>25</v>
      </c>
      <c r="BN690"/>
      <c r="BO690" t="s">
        <v>5</v>
      </c>
      <c r="BP690"/>
      <c r="BQ690"/>
      <c r="BR690"/>
      <c r="BS690"/>
      <c r="BT690" t="s">
        <v>5</v>
      </c>
      <c r="BU690"/>
      <c r="BV690"/>
      <c r="BW690"/>
      <c r="BX690"/>
      <c r="BY690" t="s">
        <v>6</v>
      </c>
      <c r="BZ690" t="s">
        <v>428</v>
      </c>
      <c r="CA690"/>
    </row>
    <row r="691" spans="1:79" ht="15" x14ac:dyDescent="0.25">
      <c r="A691">
        <v>630</v>
      </c>
      <c r="B691" t="s">
        <v>797</v>
      </c>
      <c r="C691" t="s">
        <v>798</v>
      </c>
      <c r="D691" t="s">
        <v>799</v>
      </c>
      <c r="E691">
        <v>9</v>
      </c>
      <c r="F691" t="s">
        <v>418</v>
      </c>
      <c r="G691" t="s">
        <v>419</v>
      </c>
      <c r="H691" t="s">
        <v>420</v>
      </c>
      <c r="I691" t="s">
        <v>480</v>
      </c>
      <c r="J691" t="s">
        <v>481</v>
      </c>
      <c r="K691" t="s">
        <v>482</v>
      </c>
      <c r="L691" t="s">
        <v>457</v>
      </c>
      <c r="M691">
        <v>0.40153923630714422</v>
      </c>
      <c r="N691" t="s">
        <v>5</v>
      </c>
      <c r="O691" t="s">
        <v>5</v>
      </c>
      <c r="P691" t="s">
        <v>5</v>
      </c>
      <c r="Q691" t="s">
        <v>5</v>
      </c>
      <c r="R691" t="s">
        <v>5</v>
      </c>
      <c r="S691" t="s">
        <v>425</v>
      </c>
      <c r="T691" t="s">
        <v>483</v>
      </c>
      <c r="U691" t="s">
        <v>5</v>
      </c>
      <c r="V691" t="s">
        <v>4</v>
      </c>
      <c r="W691">
        <v>10000</v>
      </c>
      <c r="X691">
        <v>0</v>
      </c>
      <c r="Y691" t="s">
        <v>6</v>
      </c>
      <c r="Z691"/>
      <c r="AA691"/>
      <c r="AB691">
        <v>2.464128971099854</v>
      </c>
      <c r="AC691">
        <v>5.1202601753175259E-4</v>
      </c>
      <c r="AD691">
        <v>2.464128971099854</v>
      </c>
      <c r="AE691">
        <v>9</v>
      </c>
      <c r="AF691">
        <v>1</v>
      </c>
      <c r="AG691">
        <v>9</v>
      </c>
      <c r="AH691">
        <v>99</v>
      </c>
      <c r="AI691">
        <v>99</v>
      </c>
      <c r="AJ691">
        <v>99</v>
      </c>
      <c r="AK691">
        <v>0</v>
      </c>
      <c r="AL691">
        <v>0</v>
      </c>
      <c r="AM691">
        <v>0</v>
      </c>
      <c r="AN691">
        <v>0</v>
      </c>
      <c r="AO691">
        <v>0</v>
      </c>
      <c r="AP691"/>
      <c r="AQ691"/>
      <c r="AR691"/>
      <c r="AS691">
        <v>3</v>
      </c>
      <c r="AT691">
        <v>3</v>
      </c>
      <c r="AU691">
        <v>0</v>
      </c>
      <c r="AV691">
        <v>2</v>
      </c>
      <c r="AW691">
        <v>24</v>
      </c>
      <c r="AX691">
        <v>0</v>
      </c>
      <c r="AY691">
        <v>0</v>
      </c>
      <c r="AZ691">
        <v>0</v>
      </c>
      <c r="BA691">
        <v>0</v>
      </c>
      <c r="BB691">
        <v>0</v>
      </c>
      <c r="BC691"/>
      <c r="BD691"/>
      <c r="BE691"/>
      <c r="BF691">
        <v>25000</v>
      </c>
      <c r="BG691" t="s">
        <v>427</v>
      </c>
      <c r="BH691" t="s">
        <v>5</v>
      </c>
      <c r="BI691" t="s">
        <v>1100</v>
      </c>
      <c r="BJ691"/>
      <c r="BK691" t="s">
        <v>5</v>
      </c>
      <c r="BL691"/>
      <c r="BM691">
        <v>25</v>
      </c>
      <c r="BN691"/>
      <c r="BO691" t="s">
        <v>5</v>
      </c>
      <c r="BP691"/>
      <c r="BQ691"/>
      <c r="BR691"/>
      <c r="BS691"/>
      <c r="BT691" t="s">
        <v>5</v>
      </c>
      <c r="BU691"/>
      <c r="BV691"/>
      <c r="BW691"/>
      <c r="BX691"/>
      <c r="BY691" t="s">
        <v>6</v>
      </c>
      <c r="BZ691" t="s">
        <v>428</v>
      </c>
      <c r="CA691"/>
    </row>
    <row r="692" spans="1:79" ht="15" x14ac:dyDescent="0.25">
      <c r="A692">
        <v>631</v>
      </c>
      <c r="B692" t="s">
        <v>800</v>
      </c>
      <c r="C692" t="s">
        <v>801</v>
      </c>
      <c r="D692" t="s">
        <v>802</v>
      </c>
      <c r="E692">
        <v>9</v>
      </c>
      <c r="F692" t="s">
        <v>418</v>
      </c>
      <c r="G692" t="s">
        <v>419</v>
      </c>
      <c r="H692" t="s">
        <v>420</v>
      </c>
      <c r="I692" t="s">
        <v>464</v>
      </c>
      <c r="J692" t="s">
        <v>465</v>
      </c>
      <c r="K692" t="s">
        <v>466</v>
      </c>
      <c r="L692" t="s">
        <v>432</v>
      </c>
      <c r="M692">
        <v>1.0385656356811519</v>
      </c>
      <c r="N692" t="s">
        <v>5</v>
      </c>
      <c r="O692" t="s">
        <v>5</v>
      </c>
      <c r="P692" t="s">
        <v>5</v>
      </c>
      <c r="Q692" t="s">
        <v>5</v>
      </c>
      <c r="R692" t="s">
        <v>5</v>
      </c>
      <c r="S692" t="s">
        <v>425</v>
      </c>
      <c r="T692" t="s">
        <v>467</v>
      </c>
      <c r="U692" t="s">
        <v>5</v>
      </c>
      <c r="V692" t="s">
        <v>4</v>
      </c>
      <c r="W692">
        <v>15000</v>
      </c>
      <c r="X692">
        <v>0</v>
      </c>
      <c r="Y692" t="s">
        <v>6</v>
      </c>
      <c r="Z692"/>
      <c r="AA692"/>
      <c r="AB692">
        <v>102.26173400878911</v>
      </c>
      <c r="AC692">
        <v>4.8186738044023507E-2</v>
      </c>
      <c r="AD692">
        <v>102.26173400878911</v>
      </c>
      <c r="AE692">
        <v>8</v>
      </c>
      <c r="AF692">
        <v>12</v>
      </c>
      <c r="AG692">
        <v>6</v>
      </c>
      <c r="AH692">
        <v>2</v>
      </c>
      <c r="AI692">
        <v>5</v>
      </c>
      <c r="AJ692">
        <v>5</v>
      </c>
      <c r="AK692">
        <v>0</v>
      </c>
      <c r="AL692">
        <v>0</v>
      </c>
      <c r="AM692">
        <v>5</v>
      </c>
      <c r="AN692">
        <v>0</v>
      </c>
      <c r="AO692">
        <v>1.2551029920578001</v>
      </c>
      <c r="AP692"/>
      <c r="AQ692"/>
      <c r="AR692"/>
      <c r="AS692">
        <v>2</v>
      </c>
      <c r="AT692">
        <v>2</v>
      </c>
      <c r="AU692">
        <v>3</v>
      </c>
      <c r="AV692">
        <v>1</v>
      </c>
      <c r="AW692">
        <v>1</v>
      </c>
      <c r="AX692">
        <v>0</v>
      </c>
      <c r="AY692">
        <v>0</v>
      </c>
      <c r="AZ692">
        <v>1</v>
      </c>
      <c r="BA692">
        <v>0</v>
      </c>
      <c r="BB692">
        <v>0.31377574801445007</v>
      </c>
      <c r="BC692"/>
      <c r="BD692"/>
      <c r="BE692"/>
      <c r="BF692">
        <v>25000</v>
      </c>
      <c r="BG692" t="s">
        <v>427</v>
      </c>
      <c r="BH692" t="s">
        <v>5</v>
      </c>
      <c r="BI692" t="s">
        <v>1100</v>
      </c>
      <c r="BJ692"/>
      <c r="BK692" t="s">
        <v>5</v>
      </c>
      <c r="BL692"/>
      <c r="BM692">
        <v>25</v>
      </c>
      <c r="BN692"/>
      <c r="BO692" t="s">
        <v>5</v>
      </c>
      <c r="BP692"/>
      <c r="BQ692"/>
      <c r="BR692"/>
      <c r="BS692"/>
      <c r="BT692" t="s">
        <v>5</v>
      </c>
      <c r="BU692"/>
      <c r="BV692"/>
      <c r="BW692"/>
      <c r="BX692"/>
      <c r="BY692" t="s">
        <v>6</v>
      </c>
      <c r="BZ692" t="s">
        <v>428</v>
      </c>
      <c r="CA692"/>
    </row>
    <row r="693" spans="1:79" ht="15" x14ac:dyDescent="0.25">
      <c r="A693">
        <v>632</v>
      </c>
      <c r="B693" t="s">
        <v>803</v>
      </c>
      <c r="C693" t="s">
        <v>804</v>
      </c>
      <c r="D693" t="s">
        <v>805</v>
      </c>
      <c r="E693">
        <v>9</v>
      </c>
      <c r="F693" t="s">
        <v>418</v>
      </c>
      <c r="G693" t="s">
        <v>610</v>
      </c>
      <c r="H693" t="s">
        <v>611</v>
      </c>
      <c r="I693" t="s">
        <v>612</v>
      </c>
      <c r="J693" t="s">
        <v>612</v>
      </c>
      <c r="K693" t="s">
        <v>614</v>
      </c>
      <c r="L693" t="s">
        <v>457</v>
      </c>
      <c r="M693">
        <v>910.55255126953125</v>
      </c>
      <c r="N693" t="s">
        <v>5</v>
      </c>
      <c r="O693" t="s">
        <v>5</v>
      </c>
      <c r="P693" t="s">
        <v>5</v>
      </c>
      <c r="Q693" t="s">
        <v>5</v>
      </c>
      <c r="R693" t="s">
        <v>5</v>
      </c>
      <c r="S693" t="s">
        <v>561</v>
      </c>
      <c r="T693" t="s">
        <v>707</v>
      </c>
      <c r="U693" t="s">
        <v>5</v>
      </c>
      <c r="V693" t="s">
        <v>4</v>
      </c>
      <c r="W693">
        <v>20000</v>
      </c>
      <c r="X693">
        <v>0</v>
      </c>
      <c r="Y693" t="s">
        <v>6</v>
      </c>
      <c r="Z693"/>
      <c r="AA693"/>
      <c r="AB693">
        <v>44368.89453125</v>
      </c>
      <c r="AC693">
        <v>7.8130970001220703</v>
      </c>
      <c r="AD693">
        <v>44368.89453125</v>
      </c>
      <c r="AE693">
        <v>90</v>
      </c>
      <c r="AF693">
        <v>10</v>
      </c>
      <c r="AG693">
        <v>16</v>
      </c>
      <c r="AH693">
        <v>12</v>
      </c>
      <c r="AI693">
        <v>23</v>
      </c>
      <c r="AJ693">
        <v>29</v>
      </c>
      <c r="AK693">
        <v>0</v>
      </c>
      <c r="AL693">
        <v>5</v>
      </c>
      <c r="AM693">
        <v>21</v>
      </c>
      <c r="AN693">
        <v>0</v>
      </c>
      <c r="AO693">
        <v>3888.306884765625</v>
      </c>
      <c r="AP693"/>
      <c r="AQ693"/>
      <c r="AR693"/>
      <c r="AS693">
        <v>23</v>
      </c>
      <c r="AT693">
        <v>23</v>
      </c>
      <c r="AU693">
        <v>2</v>
      </c>
      <c r="AV693">
        <v>4</v>
      </c>
      <c r="AW693">
        <v>7</v>
      </c>
      <c r="AX693">
        <v>0</v>
      </c>
      <c r="AY693">
        <v>1</v>
      </c>
      <c r="AZ693">
        <v>5</v>
      </c>
      <c r="BA693">
        <v>0</v>
      </c>
      <c r="BB693">
        <v>972.07672119140625</v>
      </c>
      <c r="BC693"/>
      <c r="BD693"/>
      <c r="BE693"/>
      <c r="BF693">
        <v>25000</v>
      </c>
      <c r="BG693" t="s">
        <v>427</v>
      </c>
      <c r="BH693" t="s">
        <v>5</v>
      </c>
      <c r="BI693" t="s">
        <v>1100</v>
      </c>
      <c r="BJ693"/>
      <c r="BK693" t="s">
        <v>5</v>
      </c>
      <c r="BL693"/>
      <c r="BM693">
        <v>25</v>
      </c>
      <c r="BN693"/>
      <c r="BO693" t="s">
        <v>5</v>
      </c>
      <c r="BP693"/>
      <c r="BQ693"/>
      <c r="BR693"/>
      <c r="BS693"/>
      <c r="BT693" t="s">
        <v>5</v>
      </c>
      <c r="BU693"/>
      <c r="BV693"/>
      <c r="BW693"/>
      <c r="BX693"/>
      <c r="BY693" t="s">
        <v>6</v>
      </c>
      <c r="BZ693" t="s">
        <v>428</v>
      </c>
      <c r="CA693"/>
    </row>
    <row r="694" spans="1:79" ht="15" x14ac:dyDescent="0.25">
      <c r="A694">
        <v>633</v>
      </c>
      <c r="B694" t="s">
        <v>806</v>
      </c>
      <c r="C694" t="s">
        <v>807</v>
      </c>
      <c r="D694" t="s">
        <v>808</v>
      </c>
      <c r="E694">
        <v>9</v>
      </c>
      <c r="F694" t="s">
        <v>418</v>
      </c>
      <c r="G694" t="s">
        <v>470</v>
      </c>
      <c r="H694" t="s">
        <v>471</v>
      </c>
      <c r="I694" t="s">
        <v>472</v>
      </c>
      <c r="J694" t="s">
        <v>473</v>
      </c>
      <c r="K694" t="s">
        <v>474</v>
      </c>
      <c r="L694" t="s">
        <v>432</v>
      </c>
      <c r="M694">
        <v>0.60229748487472534</v>
      </c>
      <c r="N694" t="s">
        <v>5</v>
      </c>
      <c r="O694" t="s">
        <v>5</v>
      </c>
      <c r="P694" t="s">
        <v>5</v>
      </c>
      <c r="Q694" t="s">
        <v>5</v>
      </c>
      <c r="R694" t="s">
        <v>5</v>
      </c>
      <c r="S694" t="s">
        <v>475</v>
      </c>
      <c r="T694" t="s">
        <v>476</v>
      </c>
      <c r="U694" t="s">
        <v>5</v>
      </c>
      <c r="V694" t="s">
        <v>4</v>
      </c>
      <c r="W694">
        <v>5000</v>
      </c>
      <c r="X694">
        <v>0</v>
      </c>
      <c r="Y694" t="s">
        <v>6</v>
      </c>
      <c r="Z694"/>
      <c r="AA694"/>
      <c r="AB694">
        <v>23.786977767944339</v>
      </c>
      <c r="AC694">
        <v>9.9942414090037346E-3</v>
      </c>
      <c r="AD694">
        <v>23.786977767944339</v>
      </c>
      <c r="AE694">
        <v>2</v>
      </c>
      <c r="AF694">
        <v>3</v>
      </c>
      <c r="AG694">
        <v>3</v>
      </c>
      <c r="AH694">
        <v>4</v>
      </c>
      <c r="AI694">
        <v>14</v>
      </c>
      <c r="AJ694">
        <v>14</v>
      </c>
      <c r="AK694">
        <v>0</v>
      </c>
      <c r="AL694">
        <v>0</v>
      </c>
      <c r="AM694">
        <v>0</v>
      </c>
      <c r="AN694">
        <v>0</v>
      </c>
      <c r="AO694">
        <v>0</v>
      </c>
      <c r="AP694"/>
      <c r="AQ694"/>
      <c r="AR694"/>
      <c r="AS694">
        <v>1</v>
      </c>
      <c r="AT694">
        <v>1</v>
      </c>
      <c r="AU694">
        <v>0</v>
      </c>
      <c r="AV694">
        <v>0</v>
      </c>
      <c r="AW694">
        <v>3</v>
      </c>
      <c r="AX694">
        <v>0</v>
      </c>
      <c r="AY694">
        <v>0</v>
      </c>
      <c r="AZ694">
        <v>0</v>
      </c>
      <c r="BA694">
        <v>0</v>
      </c>
      <c r="BB694">
        <v>0</v>
      </c>
      <c r="BC694"/>
      <c r="BD694"/>
      <c r="BE694"/>
      <c r="BF694">
        <v>25000</v>
      </c>
      <c r="BG694" t="s">
        <v>427</v>
      </c>
      <c r="BH694" t="s">
        <v>5</v>
      </c>
      <c r="BI694" t="s">
        <v>1100</v>
      </c>
      <c r="BJ694"/>
      <c r="BK694" t="s">
        <v>5</v>
      </c>
      <c r="BL694"/>
      <c r="BM694">
        <v>25</v>
      </c>
      <c r="BN694"/>
      <c r="BO694" t="s">
        <v>5</v>
      </c>
      <c r="BP694"/>
      <c r="BQ694"/>
      <c r="BR694"/>
      <c r="BS694"/>
      <c r="BT694" t="s">
        <v>5</v>
      </c>
      <c r="BU694"/>
      <c r="BV694"/>
      <c r="BW694"/>
      <c r="BX694"/>
      <c r="BY694" t="s">
        <v>6</v>
      </c>
      <c r="BZ694" t="s">
        <v>428</v>
      </c>
      <c r="CA694"/>
    </row>
    <row r="695" spans="1:79" ht="15" x14ac:dyDescent="0.25">
      <c r="A695">
        <v>634</v>
      </c>
      <c r="B695" t="s">
        <v>809</v>
      </c>
      <c r="C695" t="s">
        <v>810</v>
      </c>
      <c r="D695" t="s">
        <v>811</v>
      </c>
      <c r="E695">
        <v>9</v>
      </c>
      <c r="F695" t="s">
        <v>418</v>
      </c>
      <c r="G695" t="s">
        <v>812</v>
      </c>
      <c r="H695" t="s">
        <v>813</v>
      </c>
      <c r="I695" t="s">
        <v>814</v>
      </c>
      <c r="J695" t="s">
        <v>815</v>
      </c>
      <c r="K695" t="s">
        <v>816</v>
      </c>
      <c r="L695" t="s">
        <v>457</v>
      </c>
      <c r="M695">
        <v>1.324264764785767</v>
      </c>
      <c r="N695" t="s">
        <v>5</v>
      </c>
      <c r="O695" t="s">
        <v>5</v>
      </c>
      <c r="P695" t="s">
        <v>5</v>
      </c>
      <c r="Q695" t="s">
        <v>5</v>
      </c>
      <c r="R695" t="s">
        <v>5</v>
      </c>
      <c r="S695" t="s">
        <v>817</v>
      </c>
      <c r="T695" t="s">
        <v>818</v>
      </c>
      <c r="U695" t="s">
        <v>5</v>
      </c>
      <c r="V695" t="s">
        <v>4</v>
      </c>
      <c r="W695">
        <v>10000</v>
      </c>
      <c r="X695">
        <v>0</v>
      </c>
      <c r="Y695" t="s">
        <v>6</v>
      </c>
      <c r="Z695"/>
      <c r="AA695"/>
      <c r="AB695">
        <v>44.907527923583977</v>
      </c>
      <c r="AC695">
        <v>6.0486488044261932E-2</v>
      </c>
      <c r="AD695">
        <v>44.907527923583977</v>
      </c>
      <c r="AE695">
        <v>68</v>
      </c>
      <c r="AF695">
        <v>78</v>
      </c>
      <c r="AG695">
        <v>49</v>
      </c>
      <c r="AH695">
        <v>138</v>
      </c>
      <c r="AI695">
        <v>108</v>
      </c>
      <c r="AJ695">
        <v>161</v>
      </c>
      <c r="AK695">
        <v>0</v>
      </c>
      <c r="AL695">
        <v>2</v>
      </c>
      <c r="AM695">
        <v>2</v>
      </c>
      <c r="AN695">
        <v>0</v>
      </c>
      <c r="AO695">
        <v>9.5609575510025024E-2</v>
      </c>
      <c r="AP695"/>
      <c r="AQ695"/>
      <c r="AR695"/>
      <c r="AS695">
        <v>17</v>
      </c>
      <c r="AT695">
        <v>17</v>
      </c>
      <c r="AU695">
        <v>19</v>
      </c>
      <c r="AV695">
        <v>12</v>
      </c>
      <c r="AW695">
        <v>40</v>
      </c>
      <c r="AX695">
        <v>0</v>
      </c>
      <c r="AY695">
        <v>0</v>
      </c>
      <c r="AZ695">
        <v>0</v>
      </c>
      <c r="BA695">
        <v>0</v>
      </c>
      <c r="BB695">
        <v>2.390239387750626E-2</v>
      </c>
      <c r="BC695"/>
      <c r="BD695"/>
      <c r="BE695"/>
      <c r="BF695">
        <v>25000</v>
      </c>
      <c r="BG695" t="s">
        <v>427</v>
      </c>
      <c r="BH695" t="s">
        <v>5</v>
      </c>
      <c r="BI695" t="s">
        <v>1100</v>
      </c>
      <c r="BJ695"/>
      <c r="BK695" t="s">
        <v>5</v>
      </c>
      <c r="BL695"/>
      <c r="BM695">
        <v>25</v>
      </c>
      <c r="BN695"/>
      <c r="BO695" t="s">
        <v>5</v>
      </c>
      <c r="BP695"/>
      <c r="BQ695"/>
      <c r="BR695"/>
      <c r="BS695"/>
      <c r="BT695" t="s">
        <v>5</v>
      </c>
      <c r="BU695"/>
      <c r="BV695"/>
      <c r="BW695"/>
      <c r="BX695"/>
      <c r="BY695" t="s">
        <v>6</v>
      </c>
      <c r="BZ695" t="s">
        <v>428</v>
      </c>
      <c r="CA695"/>
    </row>
    <row r="696" spans="1:79" ht="15" x14ac:dyDescent="0.25">
      <c r="A696">
        <v>635</v>
      </c>
      <c r="B696" t="s">
        <v>819</v>
      </c>
      <c r="C696" t="s">
        <v>820</v>
      </c>
      <c r="D696" t="s">
        <v>792</v>
      </c>
      <c r="E696">
        <v>9</v>
      </c>
      <c r="F696" t="s">
        <v>418</v>
      </c>
      <c r="G696" t="s">
        <v>812</v>
      </c>
      <c r="H696" t="s">
        <v>813</v>
      </c>
      <c r="I696" t="s">
        <v>814</v>
      </c>
      <c r="J696" t="s">
        <v>815</v>
      </c>
      <c r="K696" t="s">
        <v>816</v>
      </c>
      <c r="L696" t="s">
        <v>668</v>
      </c>
      <c r="M696">
        <v>1.324264764785767</v>
      </c>
      <c r="N696" t="s">
        <v>5</v>
      </c>
      <c r="O696" t="s">
        <v>5</v>
      </c>
      <c r="P696" t="s">
        <v>5</v>
      </c>
      <c r="Q696" t="s">
        <v>5</v>
      </c>
      <c r="R696" t="s">
        <v>5</v>
      </c>
      <c r="S696" t="s">
        <v>817</v>
      </c>
      <c r="T696" t="s">
        <v>818</v>
      </c>
      <c r="U696" t="s">
        <v>5</v>
      </c>
      <c r="V696" t="s">
        <v>4</v>
      </c>
      <c r="W696">
        <v>30000</v>
      </c>
      <c r="X696">
        <v>0</v>
      </c>
      <c r="Y696" t="s">
        <v>6</v>
      </c>
      <c r="Z696"/>
      <c r="AA696"/>
      <c r="AB696">
        <v>44.907527923583977</v>
      </c>
      <c r="AC696">
        <v>6.0486488044261932E-2</v>
      </c>
      <c r="AD696">
        <v>44.907527923583977</v>
      </c>
      <c r="AE696">
        <v>68</v>
      </c>
      <c r="AF696">
        <v>78</v>
      </c>
      <c r="AG696">
        <v>49</v>
      </c>
      <c r="AH696">
        <v>138</v>
      </c>
      <c r="AI696">
        <v>108</v>
      </c>
      <c r="AJ696">
        <v>161</v>
      </c>
      <c r="AK696">
        <v>0</v>
      </c>
      <c r="AL696">
        <v>2</v>
      </c>
      <c r="AM696">
        <v>2</v>
      </c>
      <c r="AN696">
        <v>0</v>
      </c>
      <c r="AO696">
        <v>9.5609575510025024E-2</v>
      </c>
      <c r="AP696"/>
      <c r="AQ696"/>
      <c r="AR696"/>
      <c r="AS696">
        <v>17</v>
      </c>
      <c r="AT696">
        <v>17</v>
      </c>
      <c r="AU696">
        <v>19</v>
      </c>
      <c r="AV696">
        <v>12</v>
      </c>
      <c r="AW696">
        <v>40</v>
      </c>
      <c r="AX696">
        <v>0</v>
      </c>
      <c r="AY696">
        <v>0</v>
      </c>
      <c r="AZ696">
        <v>0</v>
      </c>
      <c r="BA696">
        <v>0</v>
      </c>
      <c r="BB696">
        <v>2.390239387750626E-2</v>
      </c>
      <c r="BC696"/>
      <c r="BD696"/>
      <c r="BE696"/>
      <c r="BF696">
        <v>25000</v>
      </c>
      <c r="BG696" t="s">
        <v>427</v>
      </c>
      <c r="BH696" t="s">
        <v>5</v>
      </c>
      <c r="BI696" t="s">
        <v>1100</v>
      </c>
      <c r="BJ696"/>
      <c r="BK696" t="s">
        <v>5</v>
      </c>
      <c r="BL696"/>
      <c r="BM696">
        <v>25</v>
      </c>
      <c r="BN696"/>
      <c r="BO696" t="s">
        <v>5</v>
      </c>
      <c r="BP696"/>
      <c r="BQ696"/>
      <c r="BR696"/>
      <c r="BS696"/>
      <c r="BT696" t="s">
        <v>5</v>
      </c>
      <c r="BU696"/>
      <c r="BV696"/>
      <c r="BW696"/>
      <c r="BX696"/>
      <c r="BY696" t="s">
        <v>6</v>
      </c>
      <c r="BZ696" t="s">
        <v>428</v>
      </c>
      <c r="CA696"/>
    </row>
    <row r="697" spans="1:79" ht="15" x14ac:dyDescent="0.25">
      <c r="A697">
        <v>636</v>
      </c>
      <c r="B697" t="s">
        <v>821</v>
      </c>
      <c r="C697" t="s">
        <v>822</v>
      </c>
      <c r="D697" t="s">
        <v>823</v>
      </c>
      <c r="E697">
        <v>9</v>
      </c>
      <c r="F697" t="s">
        <v>418</v>
      </c>
      <c r="G697" t="s">
        <v>812</v>
      </c>
      <c r="H697" t="s">
        <v>813</v>
      </c>
      <c r="I697" t="s">
        <v>824</v>
      </c>
      <c r="J697" t="s">
        <v>824</v>
      </c>
      <c r="K697" t="s">
        <v>825</v>
      </c>
      <c r="L697" t="s">
        <v>432</v>
      </c>
      <c r="M697">
        <v>1170.904907226562</v>
      </c>
      <c r="N697" t="s">
        <v>5</v>
      </c>
      <c r="O697" t="s">
        <v>5</v>
      </c>
      <c r="P697" t="s">
        <v>5</v>
      </c>
      <c r="Q697" t="s">
        <v>5</v>
      </c>
      <c r="R697" t="s">
        <v>5</v>
      </c>
      <c r="S697" t="s">
        <v>817</v>
      </c>
      <c r="T697" t="s">
        <v>826</v>
      </c>
      <c r="U697" t="s">
        <v>5</v>
      </c>
      <c r="V697" t="s">
        <v>4</v>
      </c>
      <c r="W697">
        <v>15000</v>
      </c>
      <c r="X697">
        <v>0</v>
      </c>
      <c r="Y697" t="s">
        <v>6</v>
      </c>
      <c r="Z697"/>
      <c r="AA697"/>
      <c r="AB697">
        <v>122272.5859375</v>
      </c>
      <c r="AC697">
        <v>59.781017303466797</v>
      </c>
      <c r="AD697">
        <v>122272.5859375</v>
      </c>
      <c r="AE697">
        <v>161</v>
      </c>
      <c r="AF697">
        <v>139</v>
      </c>
      <c r="AG697">
        <v>79</v>
      </c>
      <c r="AH697">
        <v>184</v>
      </c>
      <c r="AI697">
        <v>200</v>
      </c>
      <c r="AJ697">
        <v>258</v>
      </c>
      <c r="AK697">
        <v>0</v>
      </c>
      <c r="AL697">
        <v>2</v>
      </c>
      <c r="AM697">
        <v>39</v>
      </c>
      <c r="AN697">
        <v>0</v>
      </c>
      <c r="AO697">
        <v>13306.9638671875</v>
      </c>
      <c r="AP697"/>
      <c r="AQ697"/>
      <c r="AR697"/>
      <c r="AS697">
        <v>41</v>
      </c>
      <c r="AT697">
        <v>41</v>
      </c>
      <c r="AU697">
        <v>34</v>
      </c>
      <c r="AV697">
        <v>19</v>
      </c>
      <c r="AW697">
        <v>64</v>
      </c>
      <c r="AX697">
        <v>0</v>
      </c>
      <c r="AY697">
        <v>0</v>
      </c>
      <c r="AZ697">
        <v>10</v>
      </c>
      <c r="BA697">
        <v>0</v>
      </c>
      <c r="BB697">
        <v>3326.740966796875</v>
      </c>
      <c r="BC697"/>
      <c r="BD697"/>
      <c r="BE697"/>
      <c r="BF697">
        <v>25000</v>
      </c>
      <c r="BG697" t="s">
        <v>427</v>
      </c>
      <c r="BH697" t="s">
        <v>5</v>
      </c>
      <c r="BI697" t="s">
        <v>1100</v>
      </c>
      <c r="BJ697"/>
      <c r="BK697" t="s">
        <v>5</v>
      </c>
      <c r="BL697"/>
      <c r="BM697">
        <v>25</v>
      </c>
      <c r="BN697"/>
      <c r="BO697" t="s">
        <v>5</v>
      </c>
      <c r="BP697"/>
      <c r="BQ697"/>
      <c r="BR697"/>
      <c r="BS697"/>
      <c r="BT697" t="s">
        <v>5</v>
      </c>
      <c r="BU697"/>
      <c r="BV697"/>
      <c r="BW697"/>
      <c r="BX697"/>
      <c r="BY697" t="s">
        <v>6</v>
      </c>
      <c r="BZ697" t="s">
        <v>428</v>
      </c>
      <c r="CA697"/>
    </row>
    <row r="698" spans="1:79" ht="15" x14ac:dyDescent="0.25">
      <c r="A698">
        <v>637</v>
      </c>
      <c r="B698" t="s">
        <v>827</v>
      </c>
      <c r="C698" t="s">
        <v>828</v>
      </c>
      <c r="D698" t="s">
        <v>792</v>
      </c>
      <c r="E698">
        <v>9</v>
      </c>
      <c r="F698" t="s">
        <v>418</v>
      </c>
      <c r="G698" t="s">
        <v>812</v>
      </c>
      <c r="H698" t="s">
        <v>813</v>
      </c>
      <c r="I698" t="s">
        <v>824</v>
      </c>
      <c r="J698" t="s">
        <v>824</v>
      </c>
      <c r="K698" t="s">
        <v>825</v>
      </c>
      <c r="L698" t="s">
        <v>668</v>
      </c>
      <c r="M698">
        <v>1170.904907226562</v>
      </c>
      <c r="N698" t="s">
        <v>5</v>
      </c>
      <c r="O698" t="s">
        <v>5</v>
      </c>
      <c r="P698" t="s">
        <v>5</v>
      </c>
      <c r="Q698" t="s">
        <v>5</v>
      </c>
      <c r="R698" t="s">
        <v>5</v>
      </c>
      <c r="S698" t="s">
        <v>817</v>
      </c>
      <c r="T698" t="s">
        <v>826</v>
      </c>
      <c r="U698" t="s">
        <v>5</v>
      </c>
      <c r="V698" t="s">
        <v>4</v>
      </c>
      <c r="W698">
        <v>30000</v>
      </c>
      <c r="X698">
        <v>0</v>
      </c>
      <c r="Y698" t="s">
        <v>6</v>
      </c>
      <c r="Z698"/>
      <c r="AA698"/>
      <c r="AB698">
        <v>122272.5859375</v>
      </c>
      <c r="AC698">
        <v>59.781017303466797</v>
      </c>
      <c r="AD698">
        <v>122272.5859375</v>
      </c>
      <c r="AE698">
        <v>161</v>
      </c>
      <c r="AF698">
        <v>139</v>
      </c>
      <c r="AG698">
        <v>79</v>
      </c>
      <c r="AH698">
        <v>184</v>
      </c>
      <c r="AI698">
        <v>200</v>
      </c>
      <c r="AJ698">
        <v>258</v>
      </c>
      <c r="AK698">
        <v>0</v>
      </c>
      <c r="AL698">
        <v>2</v>
      </c>
      <c r="AM698">
        <v>39</v>
      </c>
      <c r="AN698">
        <v>0</v>
      </c>
      <c r="AO698">
        <v>13306.9638671875</v>
      </c>
      <c r="AP698"/>
      <c r="AQ698"/>
      <c r="AR698"/>
      <c r="AS698">
        <v>41</v>
      </c>
      <c r="AT698">
        <v>41</v>
      </c>
      <c r="AU698">
        <v>34</v>
      </c>
      <c r="AV698">
        <v>19</v>
      </c>
      <c r="AW698">
        <v>64</v>
      </c>
      <c r="AX698">
        <v>0</v>
      </c>
      <c r="AY698">
        <v>0</v>
      </c>
      <c r="AZ698">
        <v>10</v>
      </c>
      <c r="BA698">
        <v>0</v>
      </c>
      <c r="BB698">
        <v>3326.740966796875</v>
      </c>
      <c r="BC698"/>
      <c r="BD698"/>
      <c r="BE698"/>
      <c r="BF698">
        <v>25000</v>
      </c>
      <c r="BG698" t="s">
        <v>427</v>
      </c>
      <c r="BH698" t="s">
        <v>5</v>
      </c>
      <c r="BI698" t="s">
        <v>1100</v>
      </c>
      <c r="BJ698"/>
      <c r="BK698" t="s">
        <v>5</v>
      </c>
      <c r="BL698"/>
      <c r="BM698">
        <v>25</v>
      </c>
      <c r="BN698"/>
      <c r="BO698" t="s">
        <v>5</v>
      </c>
      <c r="BP698"/>
      <c r="BQ698"/>
      <c r="BR698"/>
      <c r="BS698"/>
      <c r="BT698" t="s">
        <v>5</v>
      </c>
      <c r="BU698"/>
      <c r="BV698"/>
      <c r="BW698"/>
      <c r="BX698"/>
      <c r="BY698" t="s">
        <v>6</v>
      </c>
      <c r="BZ698" t="s">
        <v>428</v>
      </c>
      <c r="CA698"/>
    </row>
    <row r="699" spans="1:79" ht="15" x14ac:dyDescent="0.25">
      <c r="A699">
        <v>638</v>
      </c>
      <c r="B699" t="s">
        <v>829</v>
      </c>
      <c r="C699" t="s">
        <v>830</v>
      </c>
      <c r="D699" t="s">
        <v>831</v>
      </c>
      <c r="E699">
        <v>9</v>
      </c>
      <c r="F699" t="s">
        <v>418</v>
      </c>
      <c r="G699" t="s">
        <v>713</v>
      </c>
      <c r="H699" t="s">
        <v>832</v>
      </c>
      <c r="I699" t="s">
        <v>833</v>
      </c>
      <c r="J699" t="s">
        <v>833</v>
      </c>
      <c r="K699" t="s">
        <v>834</v>
      </c>
      <c r="L699" t="s">
        <v>457</v>
      </c>
      <c r="M699">
        <v>1.4966709613800051</v>
      </c>
      <c r="N699" t="s">
        <v>5</v>
      </c>
      <c r="O699" t="s">
        <v>5</v>
      </c>
      <c r="P699" t="s">
        <v>5</v>
      </c>
      <c r="Q699" t="s">
        <v>5</v>
      </c>
      <c r="R699" t="s">
        <v>5</v>
      </c>
      <c r="S699" t="s">
        <v>722</v>
      </c>
      <c r="T699" t="s">
        <v>835</v>
      </c>
      <c r="U699" t="s">
        <v>5</v>
      </c>
      <c r="V699" t="s">
        <v>4</v>
      </c>
      <c r="W699">
        <v>20000</v>
      </c>
      <c r="X699">
        <v>0</v>
      </c>
      <c r="Y699" t="s">
        <v>6</v>
      </c>
      <c r="Z699"/>
      <c r="AA699"/>
      <c r="AB699">
        <v>132.7859191894531</v>
      </c>
      <c r="AC699">
        <v>4.7752626240253448E-2</v>
      </c>
      <c r="AD699">
        <v>132.7859191894531</v>
      </c>
      <c r="AE699">
        <v>9</v>
      </c>
      <c r="AF699">
        <v>1</v>
      </c>
      <c r="AG699">
        <v>9</v>
      </c>
      <c r="AH699">
        <v>99</v>
      </c>
      <c r="AI699">
        <v>99</v>
      </c>
      <c r="AJ699">
        <v>99</v>
      </c>
      <c r="AK699">
        <v>0</v>
      </c>
      <c r="AL699">
        <v>2</v>
      </c>
      <c r="AM699">
        <v>3</v>
      </c>
      <c r="AN699">
        <v>0</v>
      </c>
      <c r="AO699">
        <v>21.907810211181641</v>
      </c>
      <c r="AP699"/>
      <c r="AQ699"/>
      <c r="AR699"/>
      <c r="AS699">
        <v>3</v>
      </c>
      <c r="AT699">
        <v>3</v>
      </c>
      <c r="AU699">
        <v>0</v>
      </c>
      <c r="AV699">
        <v>2</v>
      </c>
      <c r="AW699">
        <v>24</v>
      </c>
      <c r="AX699">
        <v>0</v>
      </c>
      <c r="AY699">
        <v>0</v>
      </c>
      <c r="AZ699">
        <v>1</v>
      </c>
      <c r="BA699">
        <v>0</v>
      </c>
      <c r="BB699">
        <v>5.4769525527954102</v>
      </c>
      <c r="BC699"/>
      <c r="BD699"/>
      <c r="BE699"/>
      <c r="BF699">
        <v>25000</v>
      </c>
      <c r="BG699" t="s">
        <v>427</v>
      </c>
      <c r="BH699" t="s">
        <v>5</v>
      </c>
      <c r="BI699" t="s">
        <v>1100</v>
      </c>
      <c r="BJ699"/>
      <c r="BK699" t="s">
        <v>5</v>
      </c>
      <c r="BL699"/>
      <c r="BM699">
        <v>25</v>
      </c>
      <c r="BN699"/>
      <c r="BO699" t="s">
        <v>5</v>
      </c>
      <c r="BP699"/>
      <c r="BQ699"/>
      <c r="BR699"/>
      <c r="BS699"/>
      <c r="BT699" t="s">
        <v>5</v>
      </c>
      <c r="BU699"/>
      <c r="BV699"/>
      <c r="BW699"/>
      <c r="BX699"/>
      <c r="BY699" t="s">
        <v>6</v>
      </c>
      <c r="BZ699" t="s">
        <v>428</v>
      </c>
      <c r="CA699"/>
    </row>
    <row r="700" spans="1:79" ht="15" x14ac:dyDescent="0.25">
      <c r="A700">
        <v>639</v>
      </c>
      <c r="B700" t="s">
        <v>836</v>
      </c>
      <c r="C700" t="s">
        <v>837</v>
      </c>
      <c r="D700" t="s">
        <v>838</v>
      </c>
      <c r="E700">
        <v>9</v>
      </c>
      <c r="F700" t="s">
        <v>418</v>
      </c>
      <c r="G700" t="s">
        <v>713</v>
      </c>
      <c r="H700" t="s">
        <v>839</v>
      </c>
      <c r="I700" t="s">
        <v>840</v>
      </c>
      <c r="J700" t="s">
        <v>840</v>
      </c>
      <c r="K700" t="s">
        <v>841</v>
      </c>
      <c r="L700" t="s">
        <v>457</v>
      </c>
      <c r="M700">
        <v>2.164093017578125</v>
      </c>
      <c r="N700" t="s">
        <v>5</v>
      </c>
      <c r="O700" t="s">
        <v>5</v>
      </c>
      <c r="P700" t="s">
        <v>5</v>
      </c>
      <c r="Q700" t="s">
        <v>5</v>
      </c>
      <c r="R700" t="s">
        <v>5</v>
      </c>
      <c r="S700" t="s">
        <v>722</v>
      </c>
      <c r="T700" t="s">
        <v>842</v>
      </c>
      <c r="U700" t="s">
        <v>5</v>
      </c>
      <c r="V700" t="s">
        <v>4</v>
      </c>
      <c r="W700">
        <v>15000</v>
      </c>
      <c r="X700">
        <v>0</v>
      </c>
      <c r="Y700" t="s">
        <v>6</v>
      </c>
      <c r="Z700"/>
      <c r="AA700"/>
      <c r="AB700">
        <v>212.3755187988281</v>
      </c>
      <c r="AC700">
        <v>7.0554159581661224E-2</v>
      </c>
      <c r="AD700">
        <v>212.3755187988281</v>
      </c>
      <c r="AE700">
        <v>1</v>
      </c>
      <c r="AF700">
        <v>1</v>
      </c>
      <c r="AG700">
        <v>1</v>
      </c>
      <c r="AH700">
        <v>12</v>
      </c>
      <c r="AI700">
        <v>14</v>
      </c>
      <c r="AJ700">
        <v>14</v>
      </c>
      <c r="AK700">
        <v>0</v>
      </c>
      <c r="AL700">
        <v>0</v>
      </c>
      <c r="AM700">
        <v>2</v>
      </c>
      <c r="AN700">
        <v>0</v>
      </c>
      <c r="AO700">
        <v>33.343765258789063</v>
      </c>
      <c r="AP700"/>
      <c r="AQ700"/>
      <c r="AR700"/>
      <c r="AS700">
        <v>1</v>
      </c>
      <c r="AT700">
        <v>1</v>
      </c>
      <c r="AU700">
        <v>0</v>
      </c>
      <c r="AV700">
        <v>0</v>
      </c>
      <c r="AW700">
        <v>3</v>
      </c>
      <c r="AX700">
        <v>0</v>
      </c>
      <c r="AY700">
        <v>0</v>
      </c>
      <c r="AZ700">
        <v>0</v>
      </c>
      <c r="BA700">
        <v>0</v>
      </c>
      <c r="BB700">
        <v>8.3359413146972656</v>
      </c>
      <c r="BC700"/>
      <c r="BD700"/>
      <c r="BE700"/>
      <c r="BF700">
        <v>25000</v>
      </c>
      <c r="BG700" t="s">
        <v>427</v>
      </c>
      <c r="BH700" t="s">
        <v>5</v>
      </c>
      <c r="BI700" t="s">
        <v>1100</v>
      </c>
      <c r="BJ700"/>
      <c r="BK700" t="s">
        <v>5</v>
      </c>
      <c r="BL700"/>
      <c r="BM700">
        <v>25</v>
      </c>
      <c r="BN700"/>
      <c r="BO700" t="s">
        <v>5</v>
      </c>
      <c r="BP700"/>
      <c r="BQ700"/>
      <c r="BR700"/>
      <c r="BS700"/>
      <c r="BT700" t="s">
        <v>5</v>
      </c>
      <c r="BU700"/>
      <c r="BV700"/>
      <c r="BW700"/>
      <c r="BX700"/>
      <c r="BY700" t="s">
        <v>6</v>
      </c>
      <c r="BZ700" t="s">
        <v>428</v>
      </c>
      <c r="CA700"/>
    </row>
    <row r="701" spans="1:79" ht="15" x14ac:dyDescent="0.25">
      <c r="A701">
        <v>640</v>
      </c>
      <c r="B701" t="s">
        <v>843</v>
      </c>
      <c r="C701" t="s">
        <v>844</v>
      </c>
      <c r="D701" t="s">
        <v>838</v>
      </c>
      <c r="E701">
        <v>9</v>
      </c>
      <c r="F701" t="s">
        <v>418</v>
      </c>
      <c r="G701" t="s">
        <v>713</v>
      </c>
      <c r="H701" t="s">
        <v>845</v>
      </c>
      <c r="I701" t="s">
        <v>846</v>
      </c>
      <c r="J701" t="s">
        <v>846</v>
      </c>
      <c r="K701" t="s">
        <v>716</v>
      </c>
      <c r="L701" t="s">
        <v>457</v>
      </c>
      <c r="M701">
        <v>1052.472900390625</v>
      </c>
      <c r="N701" t="s">
        <v>5</v>
      </c>
      <c r="O701" t="s">
        <v>5</v>
      </c>
      <c r="P701" t="s">
        <v>5</v>
      </c>
      <c r="Q701" t="s">
        <v>5</v>
      </c>
      <c r="R701" t="s">
        <v>5</v>
      </c>
      <c r="S701" t="s">
        <v>717</v>
      </c>
      <c r="T701" t="s">
        <v>718</v>
      </c>
      <c r="U701" t="s">
        <v>5</v>
      </c>
      <c r="V701" t="s">
        <v>4</v>
      </c>
      <c r="W701">
        <v>15000</v>
      </c>
      <c r="X701">
        <v>0</v>
      </c>
      <c r="Y701" t="s">
        <v>6</v>
      </c>
      <c r="Z701"/>
      <c r="AA701"/>
      <c r="AB701">
        <v>128592.46875</v>
      </c>
      <c r="AC701">
        <v>35.382354736328118</v>
      </c>
      <c r="AD701">
        <v>128592.46875</v>
      </c>
      <c r="AE701">
        <v>164</v>
      </c>
      <c r="AF701">
        <v>68</v>
      </c>
      <c r="AG701">
        <v>41</v>
      </c>
      <c r="AH701">
        <v>172</v>
      </c>
      <c r="AI701">
        <v>178</v>
      </c>
      <c r="AJ701">
        <v>248</v>
      </c>
      <c r="AK701">
        <v>0</v>
      </c>
      <c r="AL701">
        <v>18</v>
      </c>
      <c r="AM701">
        <v>125</v>
      </c>
      <c r="AN701">
        <v>0</v>
      </c>
      <c r="AO701">
        <v>39209.76953125</v>
      </c>
      <c r="AP701"/>
      <c r="AQ701"/>
      <c r="AR701"/>
      <c r="AS701">
        <v>41</v>
      </c>
      <c r="AT701">
        <v>41</v>
      </c>
      <c r="AU701">
        <v>17</v>
      </c>
      <c r="AV701">
        <v>10</v>
      </c>
      <c r="AW701">
        <v>62</v>
      </c>
      <c r="AX701">
        <v>0</v>
      </c>
      <c r="AY701">
        <v>4</v>
      </c>
      <c r="AZ701">
        <v>31</v>
      </c>
      <c r="BA701">
        <v>0</v>
      </c>
      <c r="BB701">
        <v>9802.4423828125</v>
      </c>
      <c r="BC701"/>
      <c r="BD701"/>
      <c r="BE701"/>
      <c r="BF701">
        <v>25000</v>
      </c>
      <c r="BG701" t="s">
        <v>427</v>
      </c>
      <c r="BH701" t="s">
        <v>5</v>
      </c>
      <c r="BI701" t="s">
        <v>1100</v>
      </c>
      <c r="BJ701"/>
      <c r="BK701" t="s">
        <v>5</v>
      </c>
      <c r="BL701"/>
      <c r="BM701">
        <v>25</v>
      </c>
      <c r="BN701"/>
      <c r="BO701" t="s">
        <v>5</v>
      </c>
      <c r="BP701"/>
      <c r="BQ701"/>
      <c r="BR701"/>
      <c r="BS701"/>
      <c r="BT701" t="s">
        <v>5</v>
      </c>
      <c r="BU701"/>
      <c r="BV701"/>
      <c r="BW701"/>
      <c r="BX701"/>
      <c r="BY701" t="s">
        <v>6</v>
      </c>
      <c r="BZ701" t="s">
        <v>428</v>
      </c>
      <c r="CA701"/>
    </row>
    <row r="702" spans="1:79" ht="15" x14ac:dyDescent="0.25">
      <c r="A702">
        <v>641</v>
      </c>
      <c r="B702" t="s">
        <v>847</v>
      </c>
      <c r="C702" t="s">
        <v>848</v>
      </c>
      <c r="D702" t="s">
        <v>849</v>
      </c>
      <c r="E702">
        <v>9</v>
      </c>
      <c r="F702" t="s">
        <v>418</v>
      </c>
      <c r="G702" t="s">
        <v>713</v>
      </c>
      <c r="H702" t="s">
        <v>845</v>
      </c>
      <c r="I702" t="s">
        <v>846</v>
      </c>
      <c r="J702" t="s">
        <v>846</v>
      </c>
      <c r="K702" t="s">
        <v>716</v>
      </c>
      <c r="L702" t="s">
        <v>424</v>
      </c>
      <c r="M702">
        <v>1052.472900390625</v>
      </c>
      <c r="N702" t="s">
        <v>5</v>
      </c>
      <c r="O702" t="s">
        <v>5</v>
      </c>
      <c r="P702" t="s">
        <v>5</v>
      </c>
      <c r="Q702" t="s">
        <v>5</v>
      </c>
      <c r="R702" t="s">
        <v>5</v>
      </c>
      <c r="S702" t="s">
        <v>717</v>
      </c>
      <c r="T702" t="s">
        <v>718</v>
      </c>
      <c r="U702" t="s">
        <v>5</v>
      </c>
      <c r="V702" t="s">
        <v>4</v>
      </c>
      <c r="W702">
        <v>100000</v>
      </c>
      <c r="X702">
        <v>0</v>
      </c>
      <c r="Y702" t="s">
        <v>6</v>
      </c>
      <c r="Z702"/>
      <c r="AA702"/>
      <c r="AB702">
        <v>128592.46875</v>
      </c>
      <c r="AC702">
        <v>35.382354736328118</v>
      </c>
      <c r="AD702">
        <v>128592.46875</v>
      </c>
      <c r="AE702">
        <v>164</v>
      </c>
      <c r="AF702">
        <v>68</v>
      </c>
      <c r="AG702">
        <v>41</v>
      </c>
      <c r="AH702">
        <v>172</v>
      </c>
      <c r="AI702">
        <v>178</v>
      </c>
      <c r="AJ702">
        <v>248</v>
      </c>
      <c r="AK702">
        <v>0</v>
      </c>
      <c r="AL702">
        <v>18</v>
      </c>
      <c r="AM702">
        <v>125</v>
      </c>
      <c r="AN702">
        <v>0</v>
      </c>
      <c r="AO702">
        <v>39209.76953125</v>
      </c>
      <c r="AP702"/>
      <c r="AQ702"/>
      <c r="AR702"/>
      <c r="AS702">
        <v>41</v>
      </c>
      <c r="AT702">
        <v>41</v>
      </c>
      <c r="AU702">
        <v>17</v>
      </c>
      <c r="AV702">
        <v>10</v>
      </c>
      <c r="AW702">
        <v>62</v>
      </c>
      <c r="AX702">
        <v>0</v>
      </c>
      <c r="AY702">
        <v>4</v>
      </c>
      <c r="AZ702">
        <v>31</v>
      </c>
      <c r="BA702">
        <v>0</v>
      </c>
      <c r="BB702">
        <v>9802.4423828125</v>
      </c>
      <c r="BC702"/>
      <c r="BD702"/>
      <c r="BE702"/>
      <c r="BF702">
        <v>25000</v>
      </c>
      <c r="BG702" t="s">
        <v>427</v>
      </c>
      <c r="BH702" t="s">
        <v>5</v>
      </c>
      <c r="BI702" t="s">
        <v>1100</v>
      </c>
      <c r="BJ702"/>
      <c r="BK702" t="s">
        <v>5</v>
      </c>
      <c r="BL702"/>
      <c r="BM702">
        <v>25</v>
      </c>
      <c r="BN702"/>
      <c r="BO702" t="s">
        <v>5</v>
      </c>
      <c r="BP702"/>
      <c r="BQ702"/>
      <c r="BR702"/>
      <c r="BS702"/>
      <c r="BT702" t="s">
        <v>5</v>
      </c>
      <c r="BU702"/>
      <c r="BV702"/>
      <c r="BW702"/>
      <c r="BX702"/>
      <c r="BY702" t="s">
        <v>6</v>
      </c>
      <c r="BZ702" t="s">
        <v>428</v>
      </c>
      <c r="CA702"/>
    </row>
    <row r="703" spans="1:79" ht="15" x14ac:dyDescent="0.25">
      <c r="A703">
        <v>642</v>
      </c>
      <c r="B703" t="s">
        <v>850</v>
      </c>
      <c r="C703" t="s">
        <v>851</v>
      </c>
      <c r="D703" t="s">
        <v>852</v>
      </c>
      <c r="E703">
        <v>9</v>
      </c>
      <c r="F703" t="s">
        <v>418</v>
      </c>
      <c r="G703" t="s">
        <v>713</v>
      </c>
      <c r="H703" t="s">
        <v>839</v>
      </c>
      <c r="I703" t="s">
        <v>853</v>
      </c>
      <c r="J703" t="s">
        <v>853</v>
      </c>
      <c r="K703" t="s">
        <v>854</v>
      </c>
      <c r="L703" t="s">
        <v>457</v>
      </c>
      <c r="M703">
        <v>3.3985908031463619</v>
      </c>
      <c r="N703" t="s">
        <v>5</v>
      </c>
      <c r="O703" t="s">
        <v>5</v>
      </c>
      <c r="P703" t="s">
        <v>5</v>
      </c>
      <c r="Q703" t="s">
        <v>5</v>
      </c>
      <c r="R703" t="s">
        <v>5</v>
      </c>
      <c r="S703" t="s">
        <v>722</v>
      </c>
      <c r="T703" t="s">
        <v>855</v>
      </c>
      <c r="U703" t="s">
        <v>5</v>
      </c>
      <c r="V703" t="s">
        <v>4</v>
      </c>
      <c r="W703">
        <v>15000</v>
      </c>
      <c r="X703">
        <v>0</v>
      </c>
      <c r="Y703" t="s">
        <v>6</v>
      </c>
      <c r="Z703"/>
      <c r="AA703"/>
      <c r="AB703">
        <v>810.5125732421875</v>
      </c>
      <c r="AC703">
        <v>0.13504146039485929</v>
      </c>
      <c r="AD703">
        <v>810.5125732421875</v>
      </c>
      <c r="AE703">
        <v>13</v>
      </c>
      <c r="AF703">
        <v>1</v>
      </c>
      <c r="AG703">
        <v>7</v>
      </c>
      <c r="AH703">
        <v>127</v>
      </c>
      <c r="AI703">
        <v>61</v>
      </c>
      <c r="AJ703">
        <v>131</v>
      </c>
      <c r="AK703">
        <v>0</v>
      </c>
      <c r="AL703">
        <v>0</v>
      </c>
      <c r="AM703">
        <v>15</v>
      </c>
      <c r="AN703">
        <v>0</v>
      </c>
      <c r="AO703">
        <v>99.603057861328125</v>
      </c>
      <c r="AP703"/>
      <c r="AQ703"/>
      <c r="AR703"/>
      <c r="AS703">
        <v>4</v>
      </c>
      <c r="AT703">
        <v>4</v>
      </c>
      <c r="AU703">
        <v>0</v>
      </c>
      <c r="AV703">
        <v>1</v>
      </c>
      <c r="AW703">
        <v>32</v>
      </c>
      <c r="AX703">
        <v>0</v>
      </c>
      <c r="AY703">
        <v>0</v>
      </c>
      <c r="AZ703">
        <v>4</v>
      </c>
      <c r="BA703">
        <v>0</v>
      </c>
      <c r="BB703">
        <v>24.900764465332031</v>
      </c>
      <c r="BC703"/>
      <c r="BD703"/>
      <c r="BE703"/>
      <c r="BF703">
        <v>25000</v>
      </c>
      <c r="BG703" t="s">
        <v>427</v>
      </c>
      <c r="BH703" t="s">
        <v>5</v>
      </c>
      <c r="BI703" t="s">
        <v>1100</v>
      </c>
      <c r="BJ703"/>
      <c r="BK703" t="s">
        <v>5</v>
      </c>
      <c r="BL703"/>
      <c r="BM703">
        <v>25</v>
      </c>
      <c r="BN703"/>
      <c r="BO703" t="s">
        <v>5</v>
      </c>
      <c r="BP703"/>
      <c r="BQ703"/>
      <c r="BR703"/>
      <c r="BS703"/>
      <c r="BT703" t="s">
        <v>5</v>
      </c>
      <c r="BU703"/>
      <c r="BV703"/>
      <c r="BW703"/>
      <c r="BX703"/>
      <c r="BY703" t="s">
        <v>6</v>
      </c>
      <c r="BZ703" t="s">
        <v>428</v>
      </c>
      <c r="CA703"/>
    </row>
    <row r="704" spans="1:79" ht="15" x14ac:dyDescent="0.25">
      <c r="A704">
        <v>643</v>
      </c>
      <c r="B704" t="s">
        <v>856</v>
      </c>
      <c r="C704" t="s">
        <v>857</v>
      </c>
      <c r="D704" t="s">
        <v>858</v>
      </c>
      <c r="E704">
        <v>9</v>
      </c>
      <c r="F704" t="s">
        <v>418</v>
      </c>
      <c r="G704" t="s">
        <v>713</v>
      </c>
      <c r="H704" t="s">
        <v>839</v>
      </c>
      <c r="I704" t="s">
        <v>853</v>
      </c>
      <c r="J704" t="s">
        <v>853</v>
      </c>
      <c r="K704" t="s">
        <v>854</v>
      </c>
      <c r="L704" t="s">
        <v>424</v>
      </c>
      <c r="M704">
        <v>3.3985908031463619</v>
      </c>
      <c r="N704" t="s">
        <v>5</v>
      </c>
      <c r="O704" t="s">
        <v>5</v>
      </c>
      <c r="P704" t="s">
        <v>5</v>
      </c>
      <c r="Q704" t="s">
        <v>5</v>
      </c>
      <c r="R704" t="s">
        <v>5</v>
      </c>
      <c r="S704" t="s">
        <v>722</v>
      </c>
      <c r="T704" t="s">
        <v>855</v>
      </c>
      <c r="U704" t="s">
        <v>5</v>
      </c>
      <c r="V704" t="s">
        <v>4</v>
      </c>
      <c r="W704">
        <v>33000</v>
      </c>
      <c r="X704">
        <v>0</v>
      </c>
      <c r="Y704" t="s">
        <v>6</v>
      </c>
      <c r="Z704"/>
      <c r="AA704"/>
      <c r="AB704">
        <v>810.5125732421875</v>
      </c>
      <c r="AC704">
        <v>0.13504146039485929</v>
      </c>
      <c r="AD704">
        <v>810.5125732421875</v>
      </c>
      <c r="AE704">
        <v>13</v>
      </c>
      <c r="AF704">
        <v>1</v>
      </c>
      <c r="AG704">
        <v>7</v>
      </c>
      <c r="AH704">
        <v>127</v>
      </c>
      <c r="AI704">
        <v>61</v>
      </c>
      <c r="AJ704">
        <v>131</v>
      </c>
      <c r="AK704">
        <v>0</v>
      </c>
      <c r="AL704">
        <v>0</v>
      </c>
      <c r="AM704">
        <v>15</v>
      </c>
      <c r="AN704">
        <v>0</v>
      </c>
      <c r="AO704">
        <v>99.603057861328125</v>
      </c>
      <c r="AP704"/>
      <c r="AQ704"/>
      <c r="AR704"/>
      <c r="AS704">
        <v>4</v>
      </c>
      <c r="AT704">
        <v>4</v>
      </c>
      <c r="AU704">
        <v>0</v>
      </c>
      <c r="AV704">
        <v>1</v>
      </c>
      <c r="AW704">
        <v>32</v>
      </c>
      <c r="AX704">
        <v>0</v>
      </c>
      <c r="AY704">
        <v>0</v>
      </c>
      <c r="AZ704">
        <v>4</v>
      </c>
      <c r="BA704">
        <v>0</v>
      </c>
      <c r="BB704">
        <v>24.900764465332031</v>
      </c>
      <c r="BC704"/>
      <c r="BD704"/>
      <c r="BE704"/>
      <c r="BF704">
        <v>25000</v>
      </c>
      <c r="BG704" t="s">
        <v>427</v>
      </c>
      <c r="BH704" t="s">
        <v>5</v>
      </c>
      <c r="BI704" t="s">
        <v>1100</v>
      </c>
      <c r="BJ704"/>
      <c r="BK704" t="s">
        <v>5</v>
      </c>
      <c r="BL704"/>
      <c r="BM704">
        <v>25</v>
      </c>
      <c r="BN704"/>
      <c r="BO704" t="s">
        <v>5</v>
      </c>
      <c r="BP704"/>
      <c r="BQ704"/>
      <c r="BR704"/>
      <c r="BS704"/>
      <c r="BT704" t="s">
        <v>5</v>
      </c>
      <c r="BU704"/>
      <c r="BV704"/>
      <c r="BW704"/>
      <c r="BX704"/>
      <c r="BY704" t="s">
        <v>6</v>
      </c>
      <c r="BZ704" t="s">
        <v>428</v>
      </c>
      <c r="CA704"/>
    </row>
    <row r="705" spans="1:79" ht="15" x14ac:dyDescent="0.25">
      <c r="A705">
        <v>644</v>
      </c>
      <c r="B705" t="s">
        <v>859</v>
      </c>
      <c r="C705" t="s">
        <v>860</v>
      </c>
      <c r="D705" t="s">
        <v>861</v>
      </c>
      <c r="E705">
        <v>9</v>
      </c>
      <c r="F705" t="s">
        <v>418</v>
      </c>
      <c r="G705" t="s">
        <v>862</v>
      </c>
      <c r="H705" t="s">
        <v>863</v>
      </c>
      <c r="I705" t="s">
        <v>864</v>
      </c>
      <c r="J705" t="s">
        <v>864</v>
      </c>
      <c r="K705" t="s">
        <v>865</v>
      </c>
      <c r="L705" t="s">
        <v>457</v>
      </c>
      <c r="M705">
        <v>1.3761963844299321</v>
      </c>
      <c r="N705" t="s">
        <v>5</v>
      </c>
      <c r="O705" t="s">
        <v>5</v>
      </c>
      <c r="P705" t="s">
        <v>5</v>
      </c>
      <c r="Q705" t="s">
        <v>5</v>
      </c>
      <c r="R705" t="s">
        <v>5</v>
      </c>
      <c r="S705" t="s">
        <v>764</v>
      </c>
      <c r="T705" t="s">
        <v>866</v>
      </c>
      <c r="U705" t="s">
        <v>5</v>
      </c>
      <c r="V705" t="s">
        <v>4</v>
      </c>
      <c r="W705">
        <v>15000</v>
      </c>
      <c r="X705">
        <v>0</v>
      </c>
      <c r="Y705" t="s">
        <v>6</v>
      </c>
      <c r="Z705"/>
      <c r="AA705"/>
      <c r="AB705">
        <v>78.616386413574219</v>
      </c>
      <c r="AC705">
        <v>4.0164101868867867E-2</v>
      </c>
      <c r="AD705">
        <v>78.616386413574219</v>
      </c>
      <c r="AE705">
        <v>20</v>
      </c>
      <c r="AF705">
        <v>27</v>
      </c>
      <c r="AG705">
        <v>10</v>
      </c>
      <c r="AH705">
        <v>173</v>
      </c>
      <c r="AI705">
        <v>12</v>
      </c>
      <c r="AJ705">
        <v>183</v>
      </c>
      <c r="AK705">
        <v>0</v>
      </c>
      <c r="AL705">
        <v>0</v>
      </c>
      <c r="AM705">
        <v>1</v>
      </c>
      <c r="AN705">
        <v>0</v>
      </c>
      <c r="AO705">
        <v>1.4195259809494021</v>
      </c>
      <c r="AP705"/>
      <c r="AQ705"/>
      <c r="AR705"/>
      <c r="AS705">
        <v>5</v>
      </c>
      <c r="AT705">
        <v>5</v>
      </c>
      <c r="AU705">
        <v>6</v>
      </c>
      <c r="AV705">
        <v>2</v>
      </c>
      <c r="AW705">
        <v>45</v>
      </c>
      <c r="AX705">
        <v>0</v>
      </c>
      <c r="AY705">
        <v>0</v>
      </c>
      <c r="AZ705">
        <v>0</v>
      </c>
      <c r="BA705">
        <v>0</v>
      </c>
      <c r="BB705">
        <v>0.35488149523735052</v>
      </c>
      <c r="BC705"/>
      <c r="BD705"/>
      <c r="BE705"/>
      <c r="BF705">
        <v>25000</v>
      </c>
      <c r="BG705" t="s">
        <v>427</v>
      </c>
      <c r="BH705" t="s">
        <v>5</v>
      </c>
      <c r="BI705" t="s">
        <v>1100</v>
      </c>
      <c r="BJ705"/>
      <c r="BK705" t="s">
        <v>5</v>
      </c>
      <c r="BL705"/>
      <c r="BM705">
        <v>25</v>
      </c>
      <c r="BN705"/>
      <c r="BO705" t="s">
        <v>5</v>
      </c>
      <c r="BP705"/>
      <c r="BQ705"/>
      <c r="BR705"/>
      <c r="BS705"/>
      <c r="BT705" t="s">
        <v>5</v>
      </c>
      <c r="BU705"/>
      <c r="BV705"/>
      <c r="BW705"/>
      <c r="BX705"/>
      <c r="BY705" t="s">
        <v>6</v>
      </c>
      <c r="BZ705" t="s">
        <v>428</v>
      </c>
      <c r="CA705"/>
    </row>
    <row r="706" spans="1:79" ht="15" x14ac:dyDescent="0.25">
      <c r="A706">
        <v>645</v>
      </c>
      <c r="B706" t="s">
        <v>867</v>
      </c>
      <c r="C706" t="s">
        <v>868</v>
      </c>
      <c r="D706" t="s">
        <v>869</v>
      </c>
      <c r="E706">
        <v>9</v>
      </c>
      <c r="F706" t="s">
        <v>418</v>
      </c>
      <c r="G706" t="s">
        <v>862</v>
      </c>
      <c r="H706" t="s">
        <v>870</v>
      </c>
      <c r="I706" t="s">
        <v>871</v>
      </c>
      <c r="J706" t="s">
        <v>871</v>
      </c>
      <c r="K706" t="s">
        <v>872</v>
      </c>
      <c r="L706" t="s">
        <v>668</v>
      </c>
      <c r="M706">
        <v>1310.045166015625</v>
      </c>
      <c r="N706" t="s">
        <v>5</v>
      </c>
      <c r="O706" t="s">
        <v>5</v>
      </c>
      <c r="P706" t="s">
        <v>5</v>
      </c>
      <c r="Q706" t="s">
        <v>5</v>
      </c>
      <c r="R706" t="s">
        <v>5</v>
      </c>
      <c r="S706" t="s">
        <v>764</v>
      </c>
      <c r="T706" t="s">
        <v>873</v>
      </c>
      <c r="U706" t="s">
        <v>5</v>
      </c>
      <c r="V706" t="s">
        <v>4</v>
      </c>
      <c r="W706">
        <v>10000</v>
      </c>
      <c r="X706">
        <v>0</v>
      </c>
      <c r="Y706" t="s">
        <v>6</v>
      </c>
      <c r="Z706"/>
      <c r="AA706"/>
      <c r="AB706">
        <v>41425.56640625</v>
      </c>
      <c r="AC706">
        <v>7.5222601890563956</v>
      </c>
      <c r="AD706">
        <v>41425.56640625</v>
      </c>
      <c r="AE706">
        <v>99</v>
      </c>
      <c r="AF706">
        <v>51</v>
      </c>
      <c r="AG706">
        <v>40</v>
      </c>
      <c r="AH706">
        <v>191</v>
      </c>
      <c r="AI706">
        <v>72</v>
      </c>
      <c r="AJ706">
        <v>248</v>
      </c>
      <c r="AK706">
        <v>0</v>
      </c>
      <c r="AL706">
        <v>2</v>
      </c>
      <c r="AM706">
        <v>17</v>
      </c>
      <c r="AN706">
        <v>0</v>
      </c>
      <c r="AO706">
        <v>1263.988647460938</v>
      </c>
      <c r="AP706"/>
      <c r="AQ706"/>
      <c r="AR706"/>
      <c r="AS706">
        <v>25</v>
      </c>
      <c r="AT706">
        <v>25</v>
      </c>
      <c r="AU706">
        <v>12</v>
      </c>
      <c r="AV706">
        <v>10</v>
      </c>
      <c r="AW706">
        <v>62</v>
      </c>
      <c r="AX706">
        <v>0</v>
      </c>
      <c r="AY706">
        <v>0</v>
      </c>
      <c r="AZ706">
        <v>4</v>
      </c>
      <c r="BA706">
        <v>0</v>
      </c>
      <c r="BB706">
        <v>315.99716186523438</v>
      </c>
      <c r="BC706"/>
      <c r="BD706"/>
      <c r="BE706"/>
      <c r="BF706">
        <v>25000</v>
      </c>
      <c r="BG706" t="s">
        <v>427</v>
      </c>
      <c r="BH706" t="s">
        <v>5</v>
      </c>
      <c r="BI706" t="s">
        <v>1100</v>
      </c>
      <c r="BJ706"/>
      <c r="BK706" t="s">
        <v>5</v>
      </c>
      <c r="BL706"/>
      <c r="BM706">
        <v>25</v>
      </c>
      <c r="BN706"/>
      <c r="BO706" t="s">
        <v>5</v>
      </c>
      <c r="BP706"/>
      <c r="BQ706"/>
      <c r="BR706"/>
      <c r="BS706"/>
      <c r="BT706" t="s">
        <v>5</v>
      </c>
      <c r="BU706"/>
      <c r="BV706"/>
      <c r="BW706"/>
      <c r="BX706"/>
      <c r="BY706" t="s">
        <v>6</v>
      </c>
      <c r="BZ706" t="s">
        <v>428</v>
      </c>
      <c r="CA706"/>
    </row>
    <row r="707" spans="1:79" ht="15" x14ac:dyDescent="0.25">
      <c r="A707">
        <v>646</v>
      </c>
      <c r="B707" t="s">
        <v>874</v>
      </c>
      <c r="C707" t="s">
        <v>875</v>
      </c>
      <c r="D707" t="s">
        <v>876</v>
      </c>
      <c r="E707">
        <v>9</v>
      </c>
      <c r="F707" t="s">
        <v>418</v>
      </c>
      <c r="G707" t="s">
        <v>444</v>
      </c>
      <c r="H707" t="s">
        <v>420</v>
      </c>
      <c r="I707" t="s">
        <v>559</v>
      </c>
      <c r="J707" t="s">
        <v>559</v>
      </c>
      <c r="K707" t="s">
        <v>560</v>
      </c>
      <c r="L707" t="s">
        <v>432</v>
      </c>
      <c r="M707">
        <v>8.3245706558227539</v>
      </c>
      <c r="N707" t="s">
        <v>5</v>
      </c>
      <c r="O707" t="s">
        <v>5</v>
      </c>
      <c r="P707" t="s">
        <v>5</v>
      </c>
      <c r="Q707" t="s">
        <v>5</v>
      </c>
      <c r="R707" t="s">
        <v>5</v>
      </c>
      <c r="S707" t="s">
        <v>561</v>
      </c>
      <c r="T707" t="s">
        <v>562</v>
      </c>
      <c r="U707" t="s">
        <v>5</v>
      </c>
      <c r="V707" t="s">
        <v>4</v>
      </c>
      <c r="W707">
        <v>5000</v>
      </c>
      <c r="X707">
        <v>0</v>
      </c>
      <c r="Y707" t="s">
        <v>6</v>
      </c>
      <c r="Z707"/>
      <c r="AA707"/>
      <c r="AB707">
        <v>915.016357421875</v>
      </c>
      <c r="AC707">
        <v>0.13352121412754059</v>
      </c>
      <c r="AD707">
        <v>915.016357421875</v>
      </c>
      <c r="AE707">
        <v>445</v>
      </c>
      <c r="AF707">
        <v>72</v>
      </c>
      <c r="AG707">
        <v>266</v>
      </c>
      <c r="AH707">
        <v>1633</v>
      </c>
      <c r="AI707">
        <v>528</v>
      </c>
      <c r="AJ707">
        <v>1943</v>
      </c>
      <c r="AK707">
        <v>1</v>
      </c>
      <c r="AL707">
        <v>3</v>
      </c>
      <c r="AM707">
        <v>21</v>
      </c>
      <c r="AN707">
        <v>0</v>
      </c>
      <c r="AO707">
        <v>41.684223175048828</v>
      </c>
      <c r="AP707"/>
      <c r="AQ707"/>
      <c r="AR707"/>
      <c r="AS707">
        <v>112</v>
      </c>
      <c r="AT707">
        <v>112</v>
      </c>
      <c r="AU707">
        <v>18</v>
      </c>
      <c r="AV707">
        <v>66</v>
      </c>
      <c r="AW707">
        <v>485</v>
      </c>
      <c r="AX707">
        <v>0</v>
      </c>
      <c r="AY707">
        <v>0</v>
      </c>
      <c r="AZ707">
        <v>5</v>
      </c>
      <c r="BA707">
        <v>0</v>
      </c>
      <c r="BB707">
        <v>10.421055793762211</v>
      </c>
      <c r="BC707"/>
      <c r="BD707"/>
      <c r="BE707"/>
      <c r="BF707">
        <v>25000</v>
      </c>
      <c r="BG707" t="s">
        <v>427</v>
      </c>
      <c r="BH707" t="s">
        <v>5</v>
      </c>
      <c r="BI707" t="s">
        <v>1100</v>
      </c>
      <c r="BJ707"/>
      <c r="BK707" t="s">
        <v>5</v>
      </c>
      <c r="BL707"/>
      <c r="BM707">
        <v>25</v>
      </c>
      <c r="BN707"/>
      <c r="BO707" t="s">
        <v>5</v>
      </c>
      <c r="BP707"/>
      <c r="BQ707"/>
      <c r="BR707"/>
      <c r="BS707"/>
      <c r="BT707" t="s">
        <v>5</v>
      </c>
      <c r="BU707"/>
      <c r="BV707"/>
      <c r="BW707"/>
      <c r="BX707"/>
      <c r="BY707" t="s">
        <v>6</v>
      </c>
      <c r="BZ707" t="s">
        <v>428</v>
      </c>
      <c r="CA707"/>
    </row>
    <row r="708" spans="1:79" ht="15" x14ac:dyDescent="0.25">
      <c r="A708">
        <v>647</v>
      </c>
      <c r="B708" t="s">
        <v>877</v>
      </c>
      <c r="C708" t="s">
        <v>878</v>
      </c>
      <c r="D708" t="s">
        <v>879</v>
      </c>
      <c r="E708">
        <v>9</v>
      </c>
      <c r="F708" t="s">
        <v>418</v>
      </c>
      <c r="G708" t="s">
        <v>444</v>
      </c>
      <c r="H708" t="s">
        <v>445</v>
      </c>
      <c r="I708" t="s">
        <v>446</v>
      </c>
      <c r="J708" t="s">
        <v>446</v>
      </c>
      <c r="K708" t="s">
        <v>448</v>
      </c>
      <c r="L708" t="s">
        <v>424</v>
      </c>
      <c r="M708">
        <v>906.45184326171875</v>
      </c>
      <c r="N708" t="s">
        <v>5</v>
      </c>
      <c r="O708" t="s">
        <v>5</v>
      </c>
      <c r="P708" t="s">
        <v>5</v>
      </c>
      <c r="Q708" t="s">
        <v>5</v>
      </c>
      <c r="R708" t="s">
        <v>5</v>
      </c>
      <c r="S708" t="s">
        <v>439</v>
      </c>
      <c r="T708" t="s">
        <v>880</v>
      </c>
      <c r="U708" t="s">
        <v>5</v>
      </c>
      <c r="V708" t="s">
        <v>4</v>
      </c>
      <c r="W708">
        <v>15000</v>
      </c>
      <c r="X708">
        <v>0</v>
      </c>
      <c r="Y708" t="s">
        <v>6</v>
      </c>
      <c r="Z708"/>
      <c r="AA708"/>
      <c r="AB708">
        <v>54305.53125</v>
      </c>
      <c r="AC708">
        <v>14.111452102661129</v>
      </c>
      <c r="AD708">
        <v>54305.53125</v>
      </c>
      <c r="AE708">
        <v>606</v>
      </c>
      <c r="AF708">
        <v>122</v>
      </c>
      <c r="AG708">
        <v>324</v>
      </c>
      <c r="AH708">
        <v>1754</v>
      </c>
      <c r="AI708">
        <v>647</v>
      </c>
      <c r="AJ708">
        <v>2151</v>
      </c>
      <c r="AK708">
        <v>1</v>
      </c>
      <c r="AL708">
        <v>10</v>
      </c>
      <c r="AM708">
        <v>76</v>
      </c>
      <c r="AN708">
        <v>0</v>
      </c>
      <c r="AO708">
        <v>11692.4853515625</v>
      </c>
      <c r="AP708"/>
      <c r="AQ708"/>
      <c r="AR708"/>
      <c r="AS708">
        <v>152</v>
      </c>
      <c r="AT708">
        <v>152</v>
      </c>
      <c r="AU708">
        <v>30</v>
      </c>
      <c r="AV708">
        <v>81</v>
      </c>
      <c r="AW708">
        <v>537</v>
      </c>
      <c r="AX708">
        <v>0</v>
      </c>
      <c r="AY708">
        <v>2</v>
      </c>
      <c r="AZ708">
        <v>19</v>
      </c>
      <c r="BA708">
        <v>0</v>
      </c>
      <c r="BB708">
        <v>2923.121337890625</v>
      </c>
      <c r="BC708"/>
      <c r="BD708"/>
      <c r="BE708"/>
      <c r="BF708">
        <v>25000</v>
      </c>
      <c r="BG708" t="s">
        <v>427</v>
      </c>
      <c r="BH708" t="s">
        <v>5</v>
      </c>
      <c r="BI708" t="s">
        <v>1100</v>
      </c>
      <c r="BJ708"/>
      <c r="BK708" t="s">
        <v>5</v>
      </c>
      <c r="BL708"/>
      <c r="BM708">
        <v>25</v>
      </c>
      <c r="BN708"/>
      <c r="BO708" t="s">
        <v>5</v>
      </c>
      <c r="BP708"/>
      <c r="BQ708"/>
      <c r="BR708"/>
      <c r="BS708"/>
      <c r="BT708" t="s">
        <v>5</v>
      </c>
      <c r="BU708"/>
      <c r="BV708"/>
      <c r="BW708"/>
      <c r="BX708"/>
      <c r="BY708" t="s">
        <v>6</v>
      </c>
      <c r="BZ708" t="s">
        <v>428</v>
      </c>
      <c r="CA708"/>
    </row>
    <row r="709" spans="1:79" ht="15" x14ac:dyDescent="0.25">
      <c r="A709">
        <v>648</v>
      </c>
      <c r="B709" t="s">
        <v>881</v>
      </c>
      <c r="C709" t="s">
        <v>882</v>
      </c>
      <c r="D709" t="s">
        <v>883</v>
      </c>
      <c r="E709">
        <v>9</v>
      </c>
      <c r="F709" t="s">
        <v>418</v>
      </c>
      <c r="G709" t="s">
        <v>444</v>
      </c>
      <c r="H709" t="s">
        <v>445</v>
      </c>
      <c r="I709" t="s">
        <v>446</v>
      </c>
      <c r="J709" t="s">
        <v>446</v>
      </c>
      <c r="K709" t="s">
        <v>448</v>
      </c>
      <c r="L709" t="s">
        <v>457</v>
      </c>
      <c r="M709">
        <v>906.45184326171875</v>
      </c>
      <c r="N709" t="s">
        <v>5</v>
      </c>
      <c r="O709" t="s">
        <v>5</v>
      </c>
      <c r="P709" t="s">
        <v>5</v>
      </c>
      <c r="Q709" t="s">
        <v>5</v>
      </c>
      <c r="R709" t="s">
        <v>5</v>
      </c>
      <c r="S709" t="s">
        <v>439</v>
      </c>
      <c r="T709" t="s">
        <v>880</v>
      </c>
      <c r="U709" t="s">
        <v>5</v>
      </c>
      <c r="V709" t="s">
        <v>4</v>
      </c>
      <c r="W709">
        <v>20000</v>
      </c>
      <c r="X709">
        <v>0</v>
      </c>
      <c r="Y709" t="s">
        <v>6</v>
      </c>
      <c r="Z709"/>
      <c r="AA709"/>
      <c r="AB709">
        <v>54305.53125</v>
      </c>
      <c r="AC709">
        <v>14.111452102661129</v>
      </c>
      <c r="AD709">
        <v>54305.53125</v>
      </c>
      <c r="AE709">
        <v>606</v>
      </c>
      <c r="AF709">
        <v>122</v>
      </c>
      <c r="AG709">
        <v>324</v>
      </c>
      <c r="AH709">
        <v>1754</v>
      </c>
      <c r="AI709">
        <v>647</v>
      </c>
      <c r="AJ709">
        <v>2151</v>
      </c>
      <c r="AK709">
        <v>1</v>
      </c>
      <c r="AL709">
        <v>10</v>
      </c>
      <c r="AM709">
        <v>76</v>
      </c>
      <c r="AN709">
        <v>0</v>
      </c>
      <c r="AO709">
        <v>11692.4853515625</v>
      </c>
      <c r="AP709"/>
      <c r="AQ709"/>
      <c r="AR709"/>
      <c r="AS709">
        <v>152</v>
      </c>
      <c r="AT709">
        <v>152</v>
      </c>
      <c r="AU709">
        <v>30</v>
      </c>
      <c r="AV709">
        <v>81</v>
      </c>
      <c r="AW709">
        <v>537</v>
      </c>
      <c r="AX709">
        <v>0</v>
      </c>
      <c r="AY709">
        <v>2</v>
      </c>
      <c r="AZ709">
        <v>19</v>
      </c>
      <c r="BA709">
        <v>0</v>
      </c>
      <c r="BB709">
        <v>2923.121337890625</v>
      </c>
      <c r="BC709"/>
      <c r="BD709"/>
      <c r="BE709"/>
      <c r="BF709">
        <v>25000</v>
      </c>
      <c r="BG709" t="s">
        <v>427</v>
      </c>
      <c r="BH709" t="s">
        <v>5</v>
      </c>
      <c r="BI709" t="s">
        <v>1100</v>
      </c>
      <c r="BJ709"/>
      <c r="BK709" t="s">
        <v>5</v>
      </c>
      <c r="BL709"/>
      <c r="BM709">
        <v>25</v>
      </c>
      <c r="BN709"/>
      <c r="BO709" t="s">
        <v>5</v>
      </c>
      <c r="BP709"/>
      <c r="BQ709"/>
      <c r="BR709"/>
      <c r="BS709"/>
      <c r="BT709" t="s">
        <v>5</v>
      </c>
      <c r="BU709"/>
      <c r="BV709"/>
      <c r="BW709"/>
      <c r="BX709"/>
      <c r="BY709" t="s">
        <v>6</v>
      </c>
      <c r="BZ709" t="s">
        <v>428</v>
      </c>
      <c r="CA709"/>
    </row>
    <row r="710" spans="1:79" ht="15" x14ac:dyDescent="0.25">
      <c r="A710">
        <v>649</v>
      </c>
      <c r="B710" t="s">
        <v>884</v>
      </c>
      <c r="C710" t="s">
        <v>885</v>
      </c>
      <c r="D710" t="s">
        <v>869</v>
      </c>
      <c r="E710">
        <v>9</v>
      </c>
      <c r="F710" t="s">
        <v>418</v>
      </c>
      <c r="G710" t="s">
        <v>886</v>
      </c>
      <c r="H710" t="s">
        <v>887</v>
      </c>
      <c r="I710" t="s">
        <v>888</v>
      </c>
      <c r="J710" t="s">
        <v>888</v>
      </c>
      <c r="K710" t="s">
        <v>889</v>
      </c>
      <c r="L710" t="s">
        <v>424</v>
      </c>
      <c r="M710">
        <v>0.99160325527191162</v>
      </c>
      <c r="N710" t="s">
        <v>5</v>
      </c>
      <c r="O710" t="s">
        <v>5</v>
      </c>
      <c r="P710" t="s">
        <v>5</v>
      </c>
      <c r="Q710" t="s">
        <v>5</v>
      </c>
      <c r="R710" t="s">
        <v>5</v>
      </c>
      <c r="S710" t="s">
        <v>890</v>
      </c>
      <c r="T710" t="s">
        <v>891</v>
      </c>
      <c r="U710" t="s">
        <v>5</v>
      </c>
      <c r="V710" t="s">
        <v>4</v>
      </c>
      <c r="W710">
        <v>5000</v>
      </c>
      <c r="X710">
        <v>0</v>
      </c>
      <c r="Y710" t="s">
        <v>6</v>
      </c>
      <c r="Z710"/>
      <c r="AA710"/>
      <c r="AB710">
        <v>140.36399841308591</v>
      </c>
      <c r="AC710">
        <v>7.2462171316146851E-2</v>
      </c>
      <c r="AD710">
        <v>140.36399841308591</v>
      </c>
      <c r="AE710">
        <v>132</v>
      </c>
      <c r="AF710">
        <v>59</v>
      </c>
      <c r="AG710">
        <v>90</v>
      </c>
      <c r="AH710">
        <v>156</v>
      </c>
      <c r="AI710">
        <v>97</v>
      </c>
      <c r="AJ710">
        <v>229</v>
      </c>
      <c r="AK710">
        <v>0</v>
      </c>
      <c r="AL710">
        <v>7</v>
      </c>
      <c r="AM710">
        <v>5</v>
      </c>
      <c r="AN710">
        <v>0</v>
      </c>
      <c r="AO710">
        <v>1.5922608375549321</v>
      </c>
      <c r="AP710"/>
      <c r="AQ710"/>
      <c r="AR710"/>
      <c r="AS710">
        <v>33</v>
      </c>
      <c r="AT710">
        <v>33</v>
      </c>
      <c r="AU710">
        <v>14</v>
      </c>
      <c r="AV710">
        <v>22</v>
      </c>
      <c r="AW710">
        <v>57</v>
      </c>
      <c r="AX710">
        <v>0</v>
      </c>
      <c r="AY710">
        <v>1</v>
      </c>
      <c r="AZ710">
        <v>1</v>
      </c>
      <c r="BA710">
        <v>0</v>
      </c>
      <c r="BB710">
        <v>0.39806520938873291</v>
      </c>
      <c r="BC710"/>
      <c r="BD710"/>
      <c r="BE710"/>
      <c r="BF710">
        <v>25000</v>
      </c>
      <c r="BG710" t="s">
        <v>427</v>
      </c>
      <c r="BH710" t="s">
        <v>5</v>
      </c>
      <c r="BI710" t="s">
        <v>1100</v>
      </c>
      <c r="BJ710"/>
      <c r="BK710" t="s">
        <v>5</v>
      </c>
      <c r="BL710"/>
      <c r="BM710">
        <v>25</v>
      </c>
      <c r="BN710"/>
      <c r="BO710" t="s">
        <v>5</v>
      </c>
      <c r="BP710"/>
      <c r="BQ710"/>
      <c r="BR710"/>
      <c r="BS710"/>
      <c r="BT710" t="s">
        <v>5</v>
      </c>
      <c r="BU710"/>
      <c r="BV710"/>
      <c r="BW710"/>
      <c r="BX710"/>
      <c r="BY710" t="s">
        <v>6</v>
      </c>
      <c r="BZ710" t="s">
        <v>428</v>
      </c>
      <c r="CA710"/>
    </row>
    <row r="711" spans="1:79" ht="15" x14ac:dyDescent="0.25">
      <c r="A711">
        <v>650</v>
      </c>
      <c r="B711" t="s">
        <v>892</v>
      </c>
      <c r="C711" t="s">
        <v>893</v>
      </c>
      <c r="D711" t="s">
        <v>894</v>
      </c>
      <c r="E711">
        <v>9</v>
      </c>
      <c r="F711" t="s">
        <v>418</v>
      </c>
      <c r="G711" t="s">
        <v>886</v>
      </c>
      <c r="H711" t="s">
        <v>887</v>
      </c>
      <c r="I711" t="s">
        <v>888</v>
      </c>
      <c r="J711" t="s">
        <v>888</v>
      </c>
      <c r="K711" t="s">
        <v>889</v>
      </c>
      <c r="L711" t="s">
        <v>457</v>
      </c>
      <c r="M711">
        <v>0.99160325527191162</v>
      </c>
      <c r="N711" t="s">
        <v>5</v>
      </c>
      <c r="O711" t="s">
        <v>5</v>
      </c>
      <c r="P711" t="s">
        <v>5</v>
      </c>
      <c r="Q711" t="s">
        <v>5</v>
      </c>
      <c r="R711" t="s">
        <v>5</v>
      </c>
      <c r="S711" t="s">
        <v>890</v>
      </c>
      <c r="T711" t="s">
        <v>891</v>
      </c>
      <c r="U711" t="s">
        <v>5</v>
      </c>
      <c r="V711" t="s">
        <v>4</v>
      </c>
      <c r="W711">
        <v>10000</v>
      </c>
      <c r="X711">
        <v>0</v>
      </c>
      <c r="Y711" t="s">
        <v>6</v>
      </c>
      <c r="Z711"/>
      <c r="AA711"/>
      <c r="AB711">
        <v>140.36399841308591</v>
      </c>
      <c r="AC711">
        <v>7.2462171316146851E-2</v>
      </c>
      <c r="AD711">
        <v>140.36399841308591</v>
      </c>
      <c r="AE711">
        <v>132</v>
      </c>
      <c r="AF711">
        <v>59</v>
      </c>
      <c r="AG711">
        <v>90</v>
      </c>
      <c r="AH711">
        <v>156</v>
      </c>
      <c r="AI711">
        <v>97</v>
      </c>
      <c r="AJ711">
        <v>229</v>
      </c>
      <c r="AK711">
        <v>0</v>
      </c>
      <c r="AL711">
        <v>7</v>
      </c>
      <c r="AM711">
        <v>5</v>
      </c>
      <c r="AN711">
        <v>0</v>
      </c>
      <c r="AO711">
        <v>1.5922608375549321</v>
      </c>
      <c r="AP711"/>
      <c r="AQ711"/>
      <c r="AR711"/>
      <c r="AS711">
        <v>33</v>
      </c>
      <c r="AT711">
        <v>33</v>
      </c>
      <c r="AU711">
        <v>14</v>
      </c>
      <c r="AV711">
        <v>22</v>
      </c>
      <c r="AW711">
        <v>57</v>
      </c>
      <c r="AX711">
        <v>0</v>
      </c>
      <c r="AY711">
        <v>1</v>
      </c>
      <c r="AZ711">
        <v>1</v>
      </c>
      <c r="BA711">
        <v>0</v>
      </c>
      <c r="BB711">
        <v>0.39806520938873291</v>
      </c>
      <c r="BC711"/>
      <c r="BD711"/>
      <c r="BE711"/>
      <c r="BF711">
        <v>25000</v>
      </c>
      <c r="BG711" t="s">
        <v>427</v>
      </c>
      <c r="BH711" t="s">
        <v>5</v>
      </c>
      <c r="BI711" t="s">
        <v>1100</v>
      </c>
      <c r="BJ711"/>
      <c r="BK711" t="s">
        <v>5</v>
      </c>
      <c r="BL711"/>
      <c r="BM711">
        <v>25</v>
      </c>
      <c r="BN711"/>
      <c r="BO711" t="s">
        <v>5</v>
      </c>
      <c r="BP711"/>
      <c r="BQ711"/>
      <c r="BR711"/>
      <c r="BS711"/>
      <c r="BT711" t="s">
        <v>5</v>
      </c>
      <c r="BU711"/>
      <c r="BV711"/>
      <c r="BW711"/>
      <c r="BX711"/>
      <c r="BY711" t="s">
        <v>6</v>
      </c>
      <c r="BZ711" t="s">
        <v>428</v>
      </c>
      <c r="CA711"/>
    </row>
    <row r="712" spans="1:79" ht="15" x14ac:dyDescent="0.25">
      <c r="A712">
        <v>651</v>
      </c>
      <c r="B712" t="s">
        <v>895</v>
      </c>
      <c r="C712" t="s">
        <v>896</v>
      </c>
      <c r="D712" t="s">
        <v>831</v>
      </c>
      <c r="E712">
        <v>9</v>
      </c>
      <c r="F712" t="s">
        <v>418</v>
      </c>
      <c r="G712" t="s">
        <v>656</v>
      </c>
      <c r="H712" t="s">
        <v>897</v>
      </c>
      <c r="I712" t="s">
        <v>898</v>
      </c>
      <c r="J712" t="s">
        <v>898</v>
      </c>
      <c r="K712" t="s">
        <v>899</v>
      </c>
      <c r="L712" t="s">
        <v>457</v>
      </c>
      <c r="M712">
        <v>61.911529541015618</v>
      </c>
      <c r="N712" t="s">
        <v>5</v>
      </c>
      <c r="O712" t="s">
        <v>5</v>
      </c>
      <c r="P712" t="s">
        <v>5</v>
      </c>
      <c r="Q712" t="s">
        <v>5</v>
      </c>
      <c r="R712" t="s">
        <v>5</v>
      </c>
      <c r="S712" t="s">
        <v>900</v>
      </c>
      <c r="T712" t="s">
        <v>901</v>
      </c>
      <c r="U712" t="s">
        <v>5</v>
      </c>
      <c r="V712" t="s">
        <v>4</v>
      </c>
      <c r="W712">
        <v>110000</v>
      </c>
      <c r="X712">
        <v>0</v>
      </c>
      <c r="Y712" t="s">
        <v>6</v>
      </c>
      <c r="Z712"/>
      <c r="AA712"/>
      <c r="AB712">
        <v>6785.91259765625</v>
      </c>
      <c r="AC712">
        <v>3.7631988525390621</v>
      </c>
      <c r="AD712">
        <v>6785.91259765625</v>
      </c>
      <c r="AE712">
        <v>2587</v>
      </c>
      <c r="AF712">
        <v>1639</v>
      </c>
      <c r="AG712">
        <v>1821</v>
      </c>
      <c r="AH712">
        <v>7934</v>
      </c>
      <c r="AI712">
        <v>6082</v>
      </c>
      <c r="AJ712">
        <v>11715</v>
      </c>
      <c r="AK712">
        <v>6</v>
      </c>
      <c r="AL712">
        <v>27</v>
      </c>
      <c r="AM712">
        <v>94</v>
      </c>
      <c r="AN712">
        <v>0</v>
      </c>
      <c r="AO712">
        <v>300.4580078125</v>
      </c>
      <c r="AP712"/>
      <c r="AQ712"/>
      <c r="AR712"/>
      <c r="AS712">
        <v>647</v>
      </c>
      <c r="AT712">
        <v>647</v>
      </c>
      <c r="AU712">
        <v>409</v>
      </c>
      <c r="AV712">
        <v>455</v>
      </c>
      <c r="AW712">
        <v>2928</v>
      </c>
      <c r="AX712">
        <v>1</v>
      </c>
      <c r="AY712">
        <v>6</v>
      </c>
      <c r="AZ712">
        <v>24</v>
      </c>
      <c r="BA712">
        <v>0</v>
      </c>
      <c r="BB712">
        <v>75.114501953125</v>
      </c>
      <c r="BC712"/>
      <c r="BD712"/>
      <c r="BE712"/>
      <c r="BF712">
        <v>25000</v>
      </c>
      <c r="BG712" t="s">
        <v>427</v>
      </c>
      <c r="BH712" t="s">
        <v>5</v>
      </c>
      <c r="BI712" t="s">
        <v>1100</v>
      </c>
      <c r="BJ712"/>
      <c r="BK712" t="s">
        <v>5</v>
      </c>
      <c r="BL712"/>
      <c r="BM712">
        <v>25</v>
      </c>
      <c r="BN712"/>
      <c r="BO712" t="s">
        <v>5</v>
      </c>
      <c r="BP712"/>
      <c r="BQ712"/>
      <c r="BR712"/>
      <c r="BS712"/>
      <c r="BT712" t="s">
        <v>5</v>
      </c>
      <c r="BU712"/>
      <c r="BV712"/>
      <c r="BW712"/>
      <c r="BX712"/>
      <c r="BY712" t="s">
        <v>6</v>
      </c>
      <c r="BZ712" t="s">
        <v>428</v>
      </c>
      <c r="CA712"/>
    </row>
    <row r="713" spans="1:79" ht="15" x14ac:dyDescent="0.25">
      <c r="A713">
        <v>652</v>
      </c>
      <c r="B713" t="s">
        <v>902</v>
      </c>
      <c r="C713" t="s">
        <v>903</v>
      </c>
      <c r="D713" t="s">
        <v>504</v>
      </c>
      <c r="E713">
        <v>9</v>
      </c>
      <c r="F713" t="s">
        <v>418</v>
      </c>
      <c r="G713" t="s">
        <v>509</v>
      </c>
      <c r="H713" t="s">
        <v>904</v>
      </c>
      <c r="I713" t="s">
        <v>511</v>
      </c>
      <c r="J713" t="s">
        <v>511</v>
      </c>
      <c r="K713" t="s">
        <v>512</v>
      </c>
      <c r="L713" t="s">
        <v>424</v>
      </c>
      <c r="M713">
        <v>1495.205688476562</v>
      </c>
      <c r="N713" t="s">
        <v>6</v>
      </c>
      <c r="O713" t="s">
        <v>5</v>
      </c>
      <c r="P713" t="s">
        <v>6</v>
      </c>
      <c r="Q713" t="s">
        <v>5</v>
      </c>
      <c r="R713" t="s">
        <v>5</v>
      </c>
      <c r="S713" t="s">
        <v>513</v>
      </c>
      <c r="T713" t="s">
        <v>514</v>
      </c>
      <c r="U713" t="s">
        <v>5</v>
      </c>
      <c r="V713" t="s">
        <v>4</v>
      </c>
      <c r="W713">
        <v>100000</v>
      </c>
      <c r="X713">
        <v>0</v>
      </c>
      <c r="Y713" t="s">
        <v>6</v>
      </c>
      <c r="Z713"/>
      <c r="AA713"/>
      <c r="AB713">
        <v>210177.90625</v>
      </c>
      <c r="AC713">
        <v>109.97397613525391</v>
      </c>
      <c r="AD713">
        <v>210177.90625</v>
      </c>
      <c r="AE713">
        <v>959</v>
      </c>
      <c r="AF713">
        <v>704</v>
      </c>
      <c r="AG713">
        <v>763</v>
      </c>
      <c r="AH713">
        <v>1154</v>
      </c>
      <c r="AI713">
        <v>1463</v>
      </c>
      <c r="AJ713">
        <v>2234</v>
      </c>
      <c r="AK713">
        <v>0</v>
      </c>
      <c r="AL713">
        <v>3</v>
      </c>
      <c r="AM713">
        <v>173</v>
      </c>
      <c r="AN713">
        <v>0</v>
      </c>
      <c r="AO713">
        <v>7785.767578125</v>
      </c>
      <c r="AP713"/>
      <c r="AQ713"/>
      <c r="AR713"/>
      <c r="AS713">
        <v>240</v>
      </c>
      <c r="AT713">
        <v>240</v>
      </c>
      <c r="AU713">
        <v>176</v>
      </c>
      <c r="AV713">
        <v>190</v>
      </c>
      <c r="AW713">
        <v>558</v>
      </c>
      <c r="AX713">
        <v>0</v>
      </c>
      <c r="AY713">
        <v>0</v>
      </c>
      <c r="AZ713">
        <v>43</v>
      </c>
      <c r="BA713">
        <v>0</v>
      </c>
      <c r="BB713">
        <v>1946.44189453125</v>
      </c>
      <c r="BC713"/>
      <c r="BD713"/>
      <c r="BE713"/>
      <c r="BF713">
        <v>25000</v>
      </c>
      <c r="BG713" t="s">
        <v>427</v>
      </c>
      <c r="BH713" t="s">
        <v>5</v>
      </c>
      <c r="BI713" t="s">
        <v>1100</v>
      </c>
      <c r="BJ713"/>
      <c r="BK713" t="s">
        <v>5</v>
      </c>
      <c r="BL713"/>
      <c r="BM713">
        <v>25</v>
      </c>
      <c r="BN713"/>
      <c r="BO713" t="s">
        <v>5</v>
      </c>
      <c r="BP713"/>
      <c r="BQ713"/>
      <c r="BR713"/>
      <c r="BS713"/>
      <c r="BT713" t="s">
        <v>5</v>
      </c>
      <c r="BU713"/>
      <c r="BV713"/>
      <c r="BW713"/>
      <c r="BX713"/>
      <c r="BY713" t="s">
        <v>6</v>
      </c>
      <c r="BZ713" t="s">
        <v>428</v>
      </c>
      <c r="CA713"/>
    </row>
    <row r="714" spans="1:79" ht="15" x14ac:dyDescent="0.25">
      <c r="A714">
        <v>653</v>
      </c>
      <c r="B714" t="s">
        <v>905</v>
      </c>
      <c r="C714" t="s">
        <v>906</v>
      </c>
      <c r="D714" t="s">
        <v>504</v>
      </c>
      <c r="E714">
        <v>9</v>
      </c>
      <c r="F714" t="s">
        <v>418</v>
      </c>
      <c r="G714" t="s">
        <v>907</v>
      </c>
      <c r="H714" t="s">
        <v>908</v>
      </c>
      <c r="I714" t="s">
        <v>909</v>
      </c>
      <c r="J714" t="s">
        <v>909</v>
      </c>
      <c r="K714" t="s">
        <v>910</v>
      </c>
      <c r="L714" t="s">
        <v>424</v>
      </c>
      <c r="M714">
        <v>898.32684326171875</v>
      </c>
      <c r="N714" t="s">
        <v>6</v>
      </c>
      <c r="O714" t="s">
        <v>5</v>
      </c>
      <c r="P714" t="s">
        <v>6</v>
      </c>
      <c r="Q714" t="s">
        <v>5</v>
      </c>
      <c r="R714" t="s">
        <v>5</v>
      </c>
      <c r="S714" t="s">
        <v>513</v>
      </c>
      <c r="T714" t="s">
        <v>911</v>
      </c>
      <c r="U714" t="s">
        <v>5</v>
      </c>
      <c r="V714" t="s">
        <v>4</v>
      </c>
      <c r="W714">
        <v>100000</v>
      </c>
      <c r="X714">
        <v>0</v>
      </c>
      <c r="Y714" t="s">
        <v>6</v>
      </c>
      <c r="Z714"/>
      <c r="AA714"/>
      <c r="AB714">
        <v>117458.3046875</v>
      </c>
      <c r="AC714">
        <v>59.326286315917969</v>
      </c>
      <c r="AD714">
        <v>117458.3046875</v>
      </c>
      <c r="AE714">
        <v>8432</v>
      </c>
      <c r="AF714">
        <v>4377</v>
      </c>
      <c r="AG714">
        <v>5663</v>
      </c>
      <c r="AH714">
        <v>23038</v>
      </c>
      <c r="AI714">
        <v>18316</v>
      </c>
      <c r="AJ714">
        <v>37576</v>
      </c>
      <c r="AK714">
        <v>22</v>
      </c>
      <c r="AL714">
        <v>28</v>
      </c>
      <c r="AM714">
        <v>290</v>
      </c>
      <c r="AN714">
        <v>0</v>
      </c>
      <c r="AO714">
        <v>8189.255859375</v>
      </c>
      <c r="AP714"/>
      <c r="AQ714"/>
      <c r="AR714"/>
      <c r="AS714">
        <v>2108</v>
      </c>
      <c r="AT714">
        <v>2108</v>
      </c>
      <c r="AU714">
        <v>1094</v>
      </c>
      <c r="AV714">
        <v>1415</v>
      </c>
      <c r="AW714">
        <v>9394</v>
      </c>
      <c r="AX714">
        <v>5</v>
      </c>
      <c r="AY714">
        <v>7</v>
      </c>
      <c r="AZ714">
        <v>72</v>
      </c>
      <c r="BA714">
        <v>0</v>
      </c>
      <c r="BB714">
        <v>2047.31396484375</v>
      </c>
      <c r="BC714"/>
      <c r="BD714"/>
      <c r="BE714"/>
      <c r="BF714">
        <v>25000</v>
      </c>
      <c r="BG714" t="s">
        <v>427</v>
      </c>
      <c r="BH714" t="s">
        <v>5</v>
      </c>
      <c r="BI714" t="s">
        <v>1100</v>
      </c>
      <c r="BJ714"/>
      <c r="BK714" t="s">
        <v>5</v>
      </c>
      <c r="BL714"/>
      <c r="BM714">
        <v>25</v>
      </c>
      <c r="BN714"/>
      <c r="BO714" t="s">
        <v>5</v>
      </c>
      <c r="BP714"/>
      <c r="BQ714"/>
      <c r="BR714"/>
      <c r="BS714"/>
      <c r="BT714" t="s">
        <v>5</v>
      </c>
      <c r="BU714"/>
      <c r="BV714"/>
      <c r="BW714"/>
      <c r="BX714"/>
      <c r="BY714" t="s">
        <v>6</v>
      </c>
      <c r="BZ714" t="s">
        <v>428</v>
      </c>
      <c r="CA714"/>
    </row>
    <row r="715" spans="1:79" ht="15" x14ac:dyDescent="0.25">
      <c r="A715">
        <v>654</v>
      </c>
      <c r="B715" t="s">
        <v>912</v>
      </c>
      <c r="C715" t="s">
        <v>913</v>
      </c>
      <c r="D715" t="s">
        <v>914</v>
      </c>
      <c r="E715">
        <v>9</v>
      </c>
      <c r="F715" t="s">
        <v>418</v>
      </c>
      <c r="G715" t="s">
        <v>713</v>
      </c>
      <c r="H715" t="s">
        <v>845</v>
      </c>
      <c r="I715" t="s">
        <v>846</v>
      </c>
      <c r="J715" t="s">
        <v>846</v>
      </c>
      <c r="K715" t="s">
        <v>716</v>
      </c>
      <c r="L715" t="s">
        <v>915</v>
      </c>
      <c r="M715">
        <v>1051.79541015625</v>
      </c>
      <c r="N715" t="s">
        <v>6</v>
      </c>
      <c r="O715" t="s">
        <v>5</v>
      </c>
      <c r="P715" t="s">
        <v>6</v>
      </c>
      <c r="Q715" t="s">
        <v>5</v>
      </c>
      <c r="R715" t="s">
        <v>5</v>
      </c>
      <c r="S715" t="s">
        <v>717</v>
      </c>
      <c r="T715" t="s">
        <v>916</v>
      </c>
      <c r="U715" t="s">
        <v>5</v>
      </c>
      <c r="V715" t="s">
        <v>4</v>
      </c>
      <c r="W715">
        <v>5000</v>
      </c>
      <c r="X715">
        <v>0</v>
      </c>
      <c r="Y715" t="s">
        <v>6</v>
      </c>
      <c r="Z715"/>
      <c r="AA715"/>
      <c r="AB715">
        <v>128515.78125</v>
      </c>
      <c r="AC715">
        <v>35.341163635253913</v>
      </c>
      <c r="AD715">
        <v>128515.78125</v>
      </c>
      <c r="AE715">
        <v>164</v>
      </c>
      <c r="AF715">
        <v>68</v>
      </c>
      <c r="AG715">
        <v>41</v>
      </c>
      <c r="AH715">
        <v>172</v>
      </c>
      <c r="AI715">
        <v>178</v>
      </c>
      <c r="AJ715">
        <v>248</v>
      </c>
      <c r="AK715">
        <v>0</v>
      </c>
      <c r="AL715">
        <v>18</v>
      </c>
      <c r="AM715">
        <v>125</v>
      </c>
      <c r="AN715">
        <v>0</v>
      </c>
      <c r="AO715">
        <v>39196.921875</v>
      </c>
      <c r="AP715"/>
      <c r="AQ715"/>
      <c r="AR715"/>
      <c r="AS715">
        <v>41</v>
      </c>
      <c r="AT715">
        <v>41</v>
      </c>
      <c r="AU715">
        <v>17</v>
      </c>
      <c r="AV715">
        <v>10</v>
      </c>
      <c r="AW715">
        <v>62</v>
      </c>
      <c r="AX715">
        <v>0</v>
      </c>
      <c r="AY715">
        <v>4</v>
      </c>
      <c r="AZ715">
        <v>31</v>
      </c>
      <c r="BA715">
        <v>0</v>
      </c>
      <c r="BB715">
        <v>9799.23046875</v>
      </c>
      <c r="BC715"/>
      <c r="BD715"/>
      <c r="BE715"/>
      <c r="BF715">
        <v>25000</v>
      </c>
      <c r="BG715" t="s">
        <v>427</v>
      </c>
      <c r="BH715" t="s">
        <v>5</v>
      </c>
      <c r="BI715" t="s">
        <v>1100</v>
      </c>
      <c r="BJ715"/>
      <c r="BK715" t="s">
        <v>5</v>
      </c>
      <c r="BL715"/>
      <c r="BM715">
        <v>25</v>
      </c>
      <c r="BN715"/>
      <c r="BO715" t="s">
        <v>5</v>
      </c>
      <c r="BP715"/>
      <c r="BQ715"/>
      <c r="BR715"/>
      <c r="BS715"/>
      <c r="BT715" t="s">
        <v>5</v>
      </c>
      <c r="BU715"/>
      <c r="BV715"/>
      <c r="BW715"/>
      <c r="BX715"/>
      <c r="BY715" t="s">
        <v>6</v>
      </c>
      <c r="BZ715" t="s">
        <v>428</v>
      </c>
      <c r="CA715"/>
    </row>
    <row r="716" spans="1:79" ht="15" x14ac:dyDescent="0.25">
      <c r="A716">
        <v>655</v>
      </c>
      <c r="B716" t="s">
        <v>917</v>
      </c>
      <c r="C716" t="s">
        <v>918</v>
      </c>
      <c r="D716" t="s">
        <v>504</v>
      </c>
      <c r="E716">
        <v>9</v>
      </c>
      <c r="F716" t="s">
        <v>418</v>
      </c>
      <c r="G716" t="s">
        <v>745</v>
      </c>
      <c r="H716" t="s">
        <v>919</v>
      </c>
      <c r="I716" t="s">
        <v>920</v>
      </c>
      <c r="J716" t="s">
        <v>920</v>
      </c>
      <c r="K716" t="s">
        <v>921</v>
      </c>
      <c r="L716" t="s">
        <v>922</v>
      </c>
      <c r="M716">
        <v>924.57940673828125</v>
      </c>
      <c r="N716" t="s">
        <v>5</v>
      </c>
      <c r="O716" t="s">
        <v>5</v>
      </c>
      <c r="P716" t="s">
        <v>5</v>
      </c>
      <c r="Q716" t="s">
        <v>5</v>
      </c>
      <c r="R716" t="s">
        <v>5</v>
      </c>
      <c r="S716" t="s">
        <v>475</v>
      </c>
      <c r="T716" t="s">
        <v>475</v>
      </c>
      <c r="U716" t="s">
        <v>5</v>
      </c>
      <c r="V716" t="s">
        <v>4</v>
      </c>
      <c r="W716">
        <v>100000</v>
      </c>
      <c r="X716">
        <v>0</v>
      </c>
      <c r="Y716" t="s">
        <v>6</v>
      </c>
      <c r="Z716"/>
      <c r="AA716"/>
      <c r="AB716">
        <v>110299.9296875</v>
      </c>
      <c r="AC716">
        <v>22.855375289916989</v>
      </c>
      <c r="AD716">
        <v>110299.9296875</v>
      </c>
      <c r="AE716">
        <v>245</v>
      </c>
      <c r="AF716">
        <v>201</v>
      </c>
      <c r="AG716">
        <v>104</v>
      </c>
      <c r="AH716">
        <v>97</v>
      </c>
      <c r="AI716">
        <v>124</v>
      </c>
      <c r="AJ716">
        <v>173</v>
      </c>
      <c r="AK716">
        <v>0</v>
      </c>
      <c r="AL716">
        <v>14</v>
      </c>
      <c r="AM716">
        <v>55</v>
      </c>
      <c r="AN716">
        <v>0</v>
      </c>
      <c r="AO716">
        <v>5435.48291015625</v>
      </c>
      <c r="AP716"/>
      <c r="AQ716"/>
      <c r="AR716"/>
      <c r="AS716">
        <v>62</v>
      </c>
      <c r="AT716">
        <v>62</v>
      </c>
      <c r="AU716">
        <v>50</v>
      </c>
      <c r="AV716">
        <v>26</v>
      </c>
      <c r="AW716">
        <v>43</v>
      </c>
      <c r="AX716">
        <v>0</v>
      </c>
      <c r="AY716">
        <v>3</v>
      </c>
      <c r="AZ716">
        <v>14</v>
      </c>
      <c r="BA716">
        <v>0</v>
      </c>
      <c r="BB716">
        <v>1358.870727539062</v>
      </c>
      <c r="BC716"/>
      <c r="BD716"/>
      <c r="BE716"/>
      <c r="BF716">
        <v>25000</v>
      </c>
      <c r="BG716" t="s">
        <v>427</v>
      </c>
      <c r="BH716" t="s">
        <v>5</v>
      </c>
      <c r="BI716" t="s">
        <v>1100</v>
      </c>
      <c r="BJ716"/>
      <c r="BK716" t="s">
        <v>5</v>
      </c>
      <c r="BL716"/>
      <c r="BM716">
        <v>25</v>
      </c>
      <c r="BN716"/>
      <c r="BO716" t="s">
        <v>5</v>
      </c>
      <c r="BP716"/>
      <c r="BQ716"/>
      <c r="BR716"/>
      <c r="BS716"/>
      <c r="BT716" t="s">
        <v>5</v>
      </c>
      <c r="BU716"/>
      <c r="BV716"/>
      <c r="BW716"/>
      <c r="BX716"/>
      <c r="BY716" t="s">
        <v>6</v>
      </c>
      <c r="BZ716" t="s">
        <v>428</v>
      </c>
      <c r="CA716"/>
    </row>
    <row r="717" spans="1:79" ht="15" x14ac:dyDescent="0.25">
      <c r="A717">
        <v>656</v>
      </c>
      <c r="B717" t="s">
        <v>923</v>
      </c>
      <c r="C717" t="s">
        <v>924</v>
      </c>
      <c r="D717" t="s">
        <v>925</v>
      </c>
      <c r="E717">
        <v>9</v>
      </c>
      <c r="F717" t="s">
        <v>418</v>
      </c>
      <c r="G717" t="s">
        <v>745</v>
      </c>
      <c r="H717" t="s">
        <v>471</v>
      </c>
      <c r="I717" t="s">
        <v>746</v>
      </c>
      <c r="J717" t="s">
        <v>926</v>
      </c>
      <c r="K717" t="s">
        <v>921</v>
      </c>
      <c r="L717" t="s">
        <v>922</v>
      </c>
      <c r="M717">
        <v>1.4303243160247801</v>
      </c>
      <c r="N717" t="s">
        <v>5</v>
      </c>
      <c r="O717" t="s">
        <v>5</v>
      </c>
      <c r="P717" t="s">
        <v>5</v>
      </c>
      <c r="Q717" t="s">
        <v>5</v>
      </c>
      <c r="R717" t="s">
        <v>5</v>
      </c>
      <c r="S717" t="s">
        <v>927</v>
      </c>
      <c r="T717" t="s">
        <v>927</v>
      </c>
      <c r="U717" t="s">
        <v>5</v>
      </c>
      <c r="V717" t="s">
        <v>4</v>
      </c>
      <c r="W717">
        <v>5000</v>
      </c>
      <c r="X717">
        <v>0</v>
      </c>
      <c r="Y717" t="s">
        <v>6</v>
      </c>
      <c r="Z717"/>
      <c r="AA717"/>
      <c r="AB717">
        <v>193.47911071777341</v>
      </c>
      <c r="AC717">
        <v>9.7635410726070404E-2</v>
      </c>
      <c r="AD717">
        <v>193.47911071777341</v>
      </c>
      <c r="AE717">
        <v>38</v>
      </c>
      <c r="AF717">
        <v>53</v>
      </c>
      <c r="AG717">
        <v>17</v>
      </c>
      <c r="AH717">
        <v>18</v>
      </c>
      <c r="AI717">
        <v>20</v>
      </c>
      <c r="AJ717">
        <v>30</v>
      </c>
      <c r="AK717">
        <v>0</v>
      </c>
      <c r="AL717">
        <v>2</v>
      </c>
      <c r="AM717">
        <v>2</v>
      </c>
      <c r="AN717">
        <v>0</v>
      </c>
      <c r="AO717">
        <v>6.0526938438415527</v>
      </c>
      <c r="AP717"/>
      <c r="AQ717"/>
      <c r="AR717"/>
      <c r="AS717">
        <v>10</v>
      </c>
      <c r="AT717">
        <v>10</v>
      </c>
      <c r="AU717">
        <v>13</v>
      </c>
      <c r="AV717">
        <v>4</v>
      </c>
      <c r="AW717">
        <v>7</v>
      </c>
      <c r="AX717">
        <v>0</v>
      </c>
      <c r="AY717">
        <v>0</v>
      </c>
      <c r="AZ717">
        <v>0</v>
      </c>
      <c r="BA717">
        <v>0</v>
      </c>
      <c r="BB717">
        <v>1.513173460960388</v>
      </c>
      <c r="BC717"/>
      <c r="BD717"/>
      <c r="BE717"/>
      <c r="BF717">
        <v>25000</v>
      </c>
      <c r="BG717" t="s">
        <v>427</v>
      </c>
      <c r="BH717" t="s">
        <v>5</v>
      </c>
      <c r="BI717" t="s">
        <v>1100</v>
      </c>
      <c r="BJ717"/>
      <c r="BK717" t="s">
        <v>5</v>
      </c>
      <c r="BL717"/>
      <c r="BM717">
        <v>25</v>
      </c>
      <c r="BN717"/>
      <c r="BO717" t="s">
        <v>5</v>
      </c>
      <c r="BP717"/>
      <c r="BQ717"/>
      <c r="BR717"/>
      <c r="BS717"/>
      <c r="BT717" t="s">
        <v>5</v>
      </c>
      <c r="BU717"/>
      <c r="BV717"/>
      <c r="BW717"/>
      <c r="BX717"/>
      <c r="BY717" t="s">
        <v>6</v>
      </c>
      <c r="BZ717" t="s">
        <v>428</v>
      </c>
      <c r="CA717"/>
    </row>
    <row r="718" spans="1:79" ht="15" x14ac:dyDescent="0.25">
      <c r="A718">
        <v>657</v>
      </c>
      <c r="B718" t="s">
        <v>928</v>
      </c>
      <c r="C718" t="s">
        <v>929</v>
      </c>
      <c r="D718" t="s">
        <v>504</v>
      </c>
      <c r="E718">
        <v>9</v>
      </c>
      <c r="F718" t="s">
        <v>418</v>
      </c>
      <c r="G718" t="s">
        <v>681</v>
      </c>
      <c r="H718" t="s">
        <v>753</v>
      </c>
      <c r="I718" t="s">
        <v>754</v>
      </c>
      <c r="J718" t="s">
        <v>754</v>
      </c>
      <c r="K718" t="s">
        <v>921</v>
      </c>
      <c r="L718" t="s">
        <v>922</v>
      </c>
      <c r="M718">
        <v>988.8865966796875</v>
      </c>
      <c r="N718" t="s">
        <v>5</v>
      </c>
      <c r="O718" t="s">
        <v>5</v>
      </c>
      <c r="P718" t="s">
        <v>5</v>
      </c>
      <c r="Q718" t="s">
        <v>5</v>
      </c>
      <c r="R718" t="s">
        <v>5</v>
      </c>
      <c r="S718" t="s">
        <v>717</v>
      </c>
      <c r="T718" t="s">
        <v>717</v>
      </c>
      <c r="U718" t="s">
        <v>5</v>
      </c>
      <c r="V718" t="s">
        <v>4</v>
      </c>
      <c r="W718">
        <v>100000</v>
      </c>
      <c r="X718">
        <v>0</v>
      </c>
      <c r="Y718" t="s">
        <v>6</v>
      </c>
      <c r="Z718"/>
      <c r="AA718"/>
      <c r="AB718">
        <v>57587.33203125</v>
      </c>
      <c r="AC718">
        <v>14.754075050354</v>
      </c>
      <c r="AD718">
        <v>57587.33203125</v>
      </c>
      <c r="AE718">
        <v>103</v>
      </c>
      <c r="AF718">
        <v>63</v>
      </c>
      <c r="AG718">
        <v>52</v>
      </c>
      <c r="AH718">
        <v>16</v>
      </c>
      <c r="AI718">
        <v>77</v>
      </c>
      <c r="AJ718">
        <v>78</v>
      </c>
      <c r="AK718">
        <v>0</v>
      </c>
      <c r="AL718">
        <v>4</v>
      </c>
      <c r="AM718">
        <v>24</v>
      </c>
      <c r="AN718">
        <v>0</v>
      </c>
      <c r="AO718">
        <v>12259.0703125</v>
      </c>
      <c r="AP718"/>
      <c r="AQ718"/>
      <c r="AR718"/>
      <c r="AS718">
        <v>26</v>
      </c>
      <c r="AT718">
        <v>26</v>
      </c>
      <c r="AU718">
        <v>15</v>
      </c>
      <c r="AV718">
        <v>13</v>
      </c>
      <c r="AW718">
        <v>19</v>
      </c>
      <c r="AX718">
        <v>0</v>
      </c>
      <c r="AY718">
        <v>1</v>
      </c>
      <c r="AZ718">
        <v>6</v>
      </c>
      <c r="BA718">
        <v>0</v>
      </c>
      <c r="BB718">
        <v>3064.767578125</v>
      </c>
      <c r="BC718"/>
      <c r="BD718"/>
      <c r="BE718"/>
      <c r="BF718">
        <v>25000</v>
      </c>
      <c r="BG718" t="s">
        <v>427</v>
      </c>
      <c r="BH718" t="s">
        <v>5</v>
      </c>
      <c r="BI718" t="s">
        <v>1100</v>
      </c>
      <c r="BJ718"/>
      <c r="BK718" t="s">
        <v>5</v>
      </c>
      <c r="BL718"/>
      <c r="BM718">
        <v>25</v>
      </c>
      <c r="BN718"/>
      <c r="BO718" t="s">
        <v>5</v>
      </c>
      <c r="BP718"/>
      <c r="BQ718"/>
      <c r="BR718"/>
      <c r="BS718"/>
      <c r="BT718" t="s">
        <v>5</v>
      </c>
      <c r="BU718"/>
      <c r="BV718"/>
      <c r="BW718"/>
      <c r="BX718"/>
      <c r="BY718" t="s">
        <v>6</v>
      </c>
      <c r="BZ718" t="s">
        <v>428</v>
      </c>
      <c r="CA718"/>
    </row>
    <row r="719" spans="1:79" ht="15" x14ac:dyDescent="0.25">
      <c r="A719">
        <v>658</v>
      </c>
      <c r="B719" t="s">
        <v>930</v>
      </c>
      <c r="C719" t="s">
        <v>931</v>
      </c>
      <c r="D719" t="s">
        <v>932</v>
      </c>
      <c r="E719">
        <v>9</v>
      </c>
      <c r="F719" t="s">
        <v>418</v>
      </c>
      <c r="G719" t="s">
        <v>681</v>
      </c>
      <c r="H719" t="s">
        <v>753</v>
      </c>
      <c r="I719" t="s">
        <v>754</v>
      </c>
      <c r="J719" t="s">
        <v>754</v>
      </c>
      <c r="K719" t="s">
        <v>921</v>
      </c>
      <c r="L719" t="s">
        <v>922</v>
      </c>
      <c r="M719">
        <v>988.8865966796875</v>
      </c>
      <c r="N719" t="s">
        <v>5</v>
      </c>
      <c r="O719" t="s">
        <v>5</v>
      </c>
      <c r="P719" t="s">
        <v>5</v>
      </c>
      <c r="Q719" t="s">
        <v>5</v>
      </c>
      <c r="R719" t="s">
        <v>5</v>
      </c>
      <c r="S719" t="s">
        <v>717</v>
      </c>
      <c r="T719" t="s">
        <v>717</v>
      </c>
      <c r="U719" t="s">
        <v>5</v>
      </c>
      <c r="V719" t="s">
        <v>4</v>
      </c>
      <c r="W719">
        <v>5000</v>
      </c>
      <c r="X719">
        <v>0</v>
      </c>
      <c r="Y719" t="s">
        <v>6</v>
      </c>
      <c r="Z719"/>
      <c r="AA719"/>
      <c r="AB719">
        <v>57587.33203125</v>
      </c>
      <c r="AC719">
        <v>14.754075050354</v>
      </c>
      <c r="AD719">
        <v>57587.33203125</v>
      </c>
      <c r="AE719">
        <v>103</v>
      </c>
      <c r="AF719">
        <v>63</v>
      </c>
      <c r="AG719">
        <v>52</v>
      </c>
      <c r="AH719">
        <v>16</v>
      </c>
      <c r="AI719">
        <v>77</v>
      </c>
      <c r="AJ719">
        <v>78</v>
      </c>
      <c r="AK719">
        <v>0</v>
      </c>
      <c r="AL719">
        <v>4</v>
      </c>
      <c r="AM719">
        <v>24</v>
      </c>
      <c r="AN719">
        <v>0</v>
      </c>
      <c r="AO719">
        <v>12259.0703125</v>
      </c>
      <c r="AP719"/>
      <c r="AQ719"/>
      <c r="AR719"/>
      <c r="AS719">
        <v>26</v>
      </c>
      <c r="AT719">
        <v>26</v>
      </c>
      <c r="AU719">
        <v>15</v>
      </c>
      <c r="AV719">
        <v>13</v>
      </c>
      <c r="AW719">
        <v>19</v>
      </c>
      <c r="AX719">
        <v>0</v>
      </c>
      <c r="AY719">
        <v>1</v>
      </c>
      <c r="AZ719">
        <v>6</v>
      </c>
      <c r="BA719">
        <v>0</v>
      </c>
      <c r="BB719">
        <v>3064.767578125</v>
      </c>
      <c r="BC719"/>
      <c r="BD719"/>
      <c r="BE719"/>
      <c r="BF719">
        <v>25000</v>
      </c>
      <c r="BG719" t="s">
        <v>427</v>
      </c>
      <c r="BH719" t="s">
        <v>5</v>
      </c>
      <c r="BI719" t="s">
        <v>1100</v>
      </c>
      <c r="BJ719"/>
      <c r="BK719" t="s">
        <v>5</v>
      </c>
      <c r="BL719"/>
      <c r="BM719">
        <v>25</v>
      </c>
      <c r="BN719"/>
      <c r="BO719" t="s">
        <v>5</v>
      </c>
      <c r="BP719"/>
      <c r="BQ719"/>
      <c r="BR719"/>
      <c r="BS719"/>
      <c r="BT719" t="s">
        <v>5</v>
      </c>
      <c r="BU719"/>
      <c r="BV719"/>
      <c r="BW719"/>
      <c r="BX719"/>
      <c r="BY719" t="s">
        <v>6</v>
      </c>
      <c r="BZ719" t="s">
        <v>428</v>
      </c>
      <c r="CA719"/>
    </row>
    <row r="720" spans="1:79" ht="15" x14ac:dyDescent="0.25">
      <c r="A720">
        <v>659</v>
      </c>
      <c r="B720" t="s">
        <v>933</v>
      </c>
      <c r="C720" t="s">
        <v>934</v>
      </c>
      <c r="D720" t="s">
        <v>932</v>
      </c>
      <c r="E720">
        <v>9</v>
      </c>
      <c r="F720" t="s">
        <v>418</v>
      </c>
      <c r="G720" t="s">
        <v>681</v>
      </c>
      <c r="H720" t="s">
        <v>832</v>
      </c>
      <c r="I720" t="s">
        <v>935</v>
      </c>
      <c r="J720" t="s">
        <v>936</v>
      </c>
      <c r="K720" t="s">
        <v>921</v>
      </c>
      <c r="L720" t="s">
        <v>922</v>
      </c>
      <c r="M720">
        <v>1.637254595756531</v>
      </c>
      <c r="N720" t="s">
        <v>5</v>
      </c>
      <c r="O720" t="s">
        <v>5</v>
      </c>
      <c r="P720" t="s">
        <v>5</v>
      </c>
      <c r="Q720" t="s">
        <v>5</v>
      </c>
      <c r="R720" t="s">
        <v>5</v>
      </c>
      <c r="S720" t="s">
        <v>937</v>
      </c>
      <c r="T720" t="s">
        <v>937</v>
      </c>
      <c r="U720" t="s">
        <v>5</v>
      </c>
      <c r="V720" t="s">
        <v>4</v>
      </c>
      <c r="W720">
        <v>5000</v>
      </c>
      <c r="X720">
        <v>0</v>
      </c>
      <c r="Y720" t="s">
        <v>6</v>
      </c>
      <c r="Z720"/>
      <c r="AA720"/>
      <c r="AB720">
        <v>445.23797607421881</v>
      </c>
      <c r="AC720">
        <v>0.17102496325969699</v>
      </c>
      <c r="AD720">
        <v>445.23797607421881</v>
      </c>
      <c r="AE720">
        <v>9</v>
      </c>
      <c r="AF720">
        <v>19</v>
      </c>
      <c r="AG720">
        <v>7</v>
      </c>
      <c r="AH720">
        <v>1</v>
      </c>
      <c r="AI720">
        <v>7</v>
      </c>
      <c r="AJ720">
        <v>7</v>
      </c>
      <c r="AK720">
        <v>0</v>
      </c>
      <c r="AL720">
        <v>1</v>
      </c>
      <c r="AM720">
        <v>1</v>
      </c>
      <c r="AN720">
        <v>0</v>
      </c>
      <c r="AO720">
        <v>139.32440185546881</v>
      </c>
      <c r="AP720"/>
      <c r="AQ720"/>
      <c r="AR720"/>
      <c r="AS720">
        <v>3</v>
      </c>
      <c r="AT720">
        <v>3</v>
      </c>
      <c r="AU720">
        <v>4</v>
      </c>
      <c r="AV720">
        <v>1</v>
      </c>
      <c r="AW720">
        <v>1</v>
      </c>
      <c r="AX720">
        <v>0</v>
      </c>
      <c r="AY720">
        <v>0</v>
      </c>
      <c r="AZ720">
        <v>0</v>
      </c>
      <c r="BA720">
        <v>0</v>
      </c>
      <c r="BB720">
        <v>34.831100463867188</v>
      </c>
      <c r="BC720"/>
      <c r="BD720"/>
      <c r="BE720"/>
      <c r="BF720">
        <v>25000</v>
      </c>
      <c r="BG720" t="s">
        <v>427</v>
      </c>
      <c r="BH720" t="s">
        <v>5</v>
      </c>
      <c r="BI720" t="s">
        <v>1100</v>
      </c>
      <c r="BJ720"/>
      <c r="BK720" t="s">
        <v>5</v>
      </c>
      <c r="BL720"/>
      <c r="BM720">
        <v>25</v>
      </c>
      <c r="BN720"/>
      <c r="BO720" t="s">
        <v>5</v>
      </c>
      <c r="BP720"/>
      <c r="BQ720"/>
      <c r="BR720"/>
      <c r="BS720"/>
      <c r="BT720" t="s">
        <v>5</v>
      </c>
      <c r="BU720"/>
      <c r="BV720"/>
      <c r="BW720"/>
      <c r="BX720"/>
      <c r="BY720" t="s">
        <v>6</v>
      </c>
      <c r="BZ720" t="s">
        <v>428</v>
      </c>
      <c r="CA720"/>
    </row>
    <row r="721" spans="1:79" ht="15" x14ac:dyDescent="0.25">
      <c r="A721">
        <v>660</v>
      </c>
      <c r="B721" t="s">
        <v>938</v>
      </c>
      <c r="C721" t="s">
        <v>939</v>
      </c>
      <c r="D721" t="s">
        <v>940</v>
      </c>
      <c r="E721">
        <v>9</v>
      </c>
      <c r="F721" t="s">
        <v>418</v>
      </c>
      <c r="G721" t="s">
        <v>759</v>
      </c>
      <c r="H721" t="s">
        <v>941</v>
      </c>
      <c r="I721" t="s">
        <v>761</v>
      </c>
      <c r="J721" t="s">
        <v>762</v>
      </c>
      <c r="K721" t="s">
        <v>921</v>
      </c>
      <c r="L721" t="s">
        <v>922</v>
      </c>
      <c r="M721">
        <v>2797.10546875</v>
      </c>
      <c r="N721" t="s">
        <v>5</v>
      </c>
      <c r="O721" t="s">
        <v>5</v>
      </c>
      <c r="P721" t="s">
        <v>5</v>
      </c>
      <c r="Q721" t="s">
        <v>5</v>
      </c>
      <c r="R721" t="s">
        <v>5</v>
      </c>
      <c r="S721" t="s">
        <v>942</v>
      </c>
      <c r="T721" t="s">
        <v>942</v>
      </c>
      <c r="U721" t="s">
        <v>5</v>
      </c>
      <c r="V721" t="s">
        <v>4</v>
      </c>
      <c r="W721">
        <v>100000</v>
      </c>
      <c r="X721">
        <v>0</v>
      </c>
      <c r="Y721" t="s">
        <v>6</v>
      </c>
      <c r="Z721"/>
      <c r="AA721"/>
      <c r="AB721">
        <v>7259.15771484375</v>
      </c>
      <c r="AC721">
        <v>1.5286275148391719</v>
      </c>
      <c r="AD721">
        <v>7259.15771484375</v>
      </c>
      <c r="AE721">
        <v>9</v>
      </c>
      <c r="AF721">
        <v>1</v>
      </c>
      <c r="AG721">
        <v>9</v>
      </c>
      <c r="AH721">
        <v>99</v>
      </c>
      <c r="AI721">
        <v>99</v>
      </c>
      <c r="AJ721">
        <v>99</v>
      </c>
      <c r="AK721">
        <v>0</v>
      </c>
      <c r="AL721">
        <v>0</v>
      </c>
      <c r="AM721">
        <v>1</v>
      </c>
      <c r="AN721">
        <v>0</v>
      </c>
      <c r="AO721">
        <v>5.3486952781677246</v>
      </c>
      <c r="AP721"/>
      <c r="AQ721"/>
      <c r="AR721"/>
      <c r="AS721">
        <v>3</v>
      </c>
      <c r="AT721">
        <v>3</v>
      </c>
      <c r="AU721">
        <v>0</v>
      </c>
      <c r="AV721">
        <v>2</v>
      </c>
      <c r="AW721">
        <v>24</v>
      </c>
      <c r="AX721">
        <v>0</v>
      </c>
      <c r="AY721">
        <v>0</v>
      </c>
      <c r="AZ721">
        <v>0</v>
      </c>
      <c r="BA721">
        <v>0</v>
      </c>
      <c r="BB721">
        <v>1.3371738195419309</v>
      </c>
      <c r="BC721"/>
      <c r="BD721"/>
      <c r="BE721"/>
      <c r="BF721">
        <v>25000</v>
      </c>
      <c r="BG721" t="s">
        <v>427</v>
      </c>
      <c r="BH721" t="s">
        <v>5</v>
      </c>
      <c r="BI721" t="s">
        <v>1100</v>
      </c>
      <c r="BJ721"/>
      <c r="BK721" t="s">
        <v>5</v>
      </c>
      <c r="BL721"/>
      <c r="BM721">
        <v>25</v>
      </c>
      <c r="BN721"/>
      <c r="BO721" t="s">
        <v>5</v>
      </c>
      <c r="BP721"/>
      <c r="BQ721"/>
      <c r="BR721"/>
      <c r="BS721"/>
      <c r="BT721" t="s">
        <v>5</v>
      </c>
      <c r="BU721"/>
      <c r="BV721"/>
      <c r="BW721"/>
      <c r="BX721"/>
      <c r="BY721" t="s">
        <v>6</v>
      </c>
      <c r="BZ721" t="s">
        <v>428</v>
      </c>
      <c r="CA721"/>
    </row>
    <row r="722" spans="1:79" ht="15" x14ac:dyDescent="0.25">
      <c r="A722">
        <v>661</v>
      </c>
      <c r="B722" t="s">
        <v>943</v>
      </c>
      <c r="C722" t="s">
        <v>944</v>
      </c>
      <c r="D722" t="s">
        <v>504</v>
      </c>
      <c r="E722">
        <v>9</v>
      </c>
      <c r="F722" t="s">
        <v>418</v>
      </c>
      <c r="G722" t="s">
        <v>812</v>
      </c>
      <c r="H722" t="s">
        <v>813</v>
      </c>
      <c r="I722" t="s">
        <v>824</v>
      </c>
      <c r="J722" t="s">
        <v>824</v>
      </c>
      <c r="K722" t="s">
        <v>825</v>
      </c>
      <c r="L722" t="s">
        <v>922</v>
      </c>
      <c r="M722">
        <v>1170.904541015625</v>
      </c>
      <c r="N722" t="s">
        <v>5</v>
      </c>
      <c r="O722" t="s">
        <v>5</v>
      </c>
      <c r="P722" t="s">
        <v>5</v>
      </c>
      <c r="Q722" t="s">
        <v>5</v>
      </c>
      <c r="R722" t="s">
        <v>5</v>
      </c>
      <c r="S722" t="s">
        <v>817</v>
      </c>
      <c r="T722" t="s">
        <v>817</v>
      </c>
      <c r="U722" t="s">
        <v>5</v>
      </c>
      <c r="V722" t="s">
        <v>4</v>
      </c>
      <c r="W722">
        <v>100000</v>
      </c>
      <c r="X722">
        <v>0</v>
      </c>
      <c r="Y722" t="s">
        <v>6</v>
      </c>
      <c r="Z722"/>
      <c r="AA722"/>
      <c r="AB722">
        <v>122272.0859375</v>
      </c>
      <c r="AC722">
        <v>59.778446197509773</v>
      </c>
      <c r="AD722">
        <v>122272.0859375</v>
      </c>
      <c r="AE722">
        <v>161</v>
      </c>
      <c r="AF722">
        <v>139</v>
      </c>
      <c r="AG722">
        <v>79</v>
      </c>
      <c r="AH722">
        <v>184</v>
      </c>
      <c r="AI722">
        <v>200</v>
      </c>
      <c r="AJ722">
        <v>258</v>
      </c>
      <c r="AK722">
        <v>0</v>
      </c>
      <c r="AL722">
        <v>2</v>
      </c>
      <c r="AM722">
        <v>39</v>
      </c>
      <c r="AN722">
        <v>0</v>
      </c>
      <c r="AO722">
        <v>13305.9736328125</v>
      </c>
      <c r="AP722"/>
      <c r="AQ722"/>
      <c r="AR722"/>
      <c r="AS722">
        <v>41</v>
      </c>
      <c r="AT722">
        <v>41</v>
      </c>
      <c r="AU722">
        <v>34</v>
      </c>
      <c r="AV722">
        <v>19</v>
      </c>
      <c r="AW722">
        <v>64</v>
      </c>
      <c r="AX722">
        <v>0</v>
      </c>
      <c r="AY722">
        <v>0</v>
      </c>
      <c r="AZ722">
        <v>10</v>
      </c>
      <c r="BA722">
        <v>0</v>
      </c>
      <c r="BB722">
        <v>3326.493408203125</v>
      </c>
      <c r="BC722"/>
      <c r="BD722"/>
      <c r="BE722"/>
      <c r="BF722">
        <v>25000</v>
      </c>
      <c r="BG722" t="s">
        <v>427</v>
      </c>
      <c r="BH722" t="s">
        <v>5</v>
      </c>
      <c r="BI722" t="s">
        <v>1100</v>
      </c>
      <c r="BJ722"/>
      <c r="BK722" t="s">
        <v>5</v>
      </c>
      <c r="BL722"/>
      <c r="BM722">
        <v>25</v>
      </c>
      <c r="BN722"/>
      <c r="BO722" t="s">
        <v>5</v>
      </c>
      <c r="BP722"/>
      <c r="BQ722"/>
      <c r="BR722"/>
      <c r="BS722"/>
      <c r="BT722" t="s">
        <v>5</v>
      </c>
      <c r="BU722"/>
      <c r="BV722"/>
      <c r="BW722"/>
      <c r="BX722"/>
      <c r="BY722" t="s">
        <v>6</v>
      </c>
      <c r="BZ722" t="s">
        <v>428</v>
      </c>
      <c r="CA722"/>
    </row>
    <row r="723" spans="1:79" ht="15" x14ac:dyDescent="0.25">
      <c r="A723">
        <v>662</v>
      </c>
      <c r="B723" t="s">
        <v>945</v>
      </c>
      <c r="C723" t="s">
        <v>946</v>
      </c>
      <c r="D723" t="s">
        <v>932</v>
      </c>
      <c r="E723">
        <v>9</v>
      </c>
      <c r="F723" t="s">
        <v>418</v>
      </c>
      <c r="G723" t="s">
        <v>862</v>
      </c>
      <c r="H723" t="s">
        <v>947</v>
      </c>
      <c r="I723" t="s">
        <v>947</v>
      </c>
      <c r="J723" t="s">
        <v>947</v>
      </c>
      <c r="K723" t="s">
        <v>921</v>
      </c>
      <c r="L723" t="s">
        <v>922</v>
      </c>
      <c r="M723">
        <v>1308.805053710938</v>
      </c>
      <c r="N723" t="s">
        <v>5</v>
      </c>
      <c r="O723" t="s">
        <v>5</v>
      </c>
      <c r="P723" t="s">
        <v>5</v>
      </c>
      <c r="Q723" t="s">
        <v>5</v>
      </c>
      <c r="R723" t="s">
        <v>5</v>
      </c>
      <c r="S723" t="s">
        <v>764</v>
      </c>
      <c r="T723" t="s">
        <v>764</v>
      </c>
      <c r="U723" t="s">
        <v>5</v>
      </c>
      <c r="V723" t="s">
        <v>4</v>
      </c>
      <c r="W723">
        <v>5000</v>
      </c>
      <c r="X723">
        <v>0</v>
      </c>
      <c r="Y723" t="s">
        <v>6</v>
      </c>
      <c r="Z723"/>
      <c r="AA723"/>
      <c r="AB723">
        <v>41420.5859375</v>
      </c>
      <c r="AC723">
        <v>7.5213537216186523</v>
      </c>
      <c r="AD723">
        <v>41420.5859375</v>
      </c>
      <c r="AE723">
        <v>99</v>
      </c>
      <c r="AF723">
        <v>51</v>
      </c>
      <c r="AG723">
        <v>40</v>
      </c>
      <c r="AH723">
        <v>191</v>
      </c>
      <c r="AI723">
        <v>72</v>
      </c>
      <c r="AJ723">
        <v>248</v>
      </c>
      <c r="AK723">
        <v>0</v>
      </c>
      <c r="AL723">
        <v>2</v>
      </c>
      <c r="AM723">
        <v>17</v>
      </c>
      <c r="AN723">
        <v>0</v>
      </c>
      <c r="AO723">
        <v>1263.988647460938</v>
      </c>
      <c r="AP723"/>
      <c r="AQ723"/>
      <c r="AR723"/>
      <c r="AS723">
        <v>25</v>
      </c>
      <c r="AT723">
        <v>25</v>
      </c>
      <c r="AU723">
        <v>12</v>
      </c>
      <c r="AV723">
        <v>10</v>
      </c>
      <c r="AW723">
        <v>62</v>
      </c>
      <c r="AX723">
        <v>0</v>
      </c>
      <c r="AY723">
        <v>0</v>
      </c>
      <c r="AZ723">
        <v>4</v>
      </c>
      <c r="BA723">
        <v>0</v>
      </c>
      <c r="BB723">
        <v>315.99716186523438</v>
      </c>
      <c r="BC723"/>
      <c r="BD723"/>
      <c r="BE723"/>
      <c r="BF723">
        <v>25000</v>
      </c>
      <c r="BG723" t="s">
        <v>427</v>
      </c>
      <c r="BH723" t="s">
        <v>5</v>
      </c>
      <c r="BI723" t="s">
        <v>1100</v>
      </c>
      <c r="BJ723"/>
      <c r="BK723" t="s">
        <v>5</v>
      </c>
      <c r="BL723"/>
      <c r="BM723">
        <v>25</v>
      </c>
      <c r="BN723"/>
      <c r="BO723" t="s">
        <v>5</v>
      </c>
      <c r="BP723"/>
      <c r="BQ723"/>
      <c r="BR723"/>
      <c r="BS723"/>
      <c r="BT723" t="s">
        <v>5</v>
      </c>
      <c r="BU723"/>
      <c r="BV723"/>
      <c r="BW723"/>
      <c r="BX723"/>
      <c r="BY723" t="s">
        <v>6</v>
      </c>
      <c r="BZ723" t="s">
        <v>428</v>
      </c>
      <c r="CA723"/>
    </row>
    <row r="724" spans="1:79" ht="15" x14ac:dyDescent="0.25">
      <c r="A724">
        <v>663</v>
      </c>
      <c r="B724" t="s">
        <v>948</v>
      </c>
      <c r="C724" t="s">
        <v>949</v>
      </c>
      <c r="D724" t="s">
        <v>792</v>
      </c>
      <c r="E724">
        <v>9</v>
      </c>
      <c r="F724" t="s">
        <v>418</v>
      </c>
      <c r="G724" t="s">
        <v>886</v>
      </c>
      <c r="H724" t="s">
        <v>950</v>
      </c>
      <c r="I724" t="s">
        <v>950</v>
      </c>
      <c r="J724" t="s">
        <v>950</v>
      </c>
      <c r="K724" t="s">
        <v>921</v>
      </c>
      <c r="L724" t="s">
        <v>922</v>
      </c>
      <c r="M724">
        <v>919.22491455078125</v>
      </c>
      <c r="N724" t="s">
        <v>5</v>
      </c>
      <c r="O724" t="s">
        <v>5</v>
      </c>
      <c r="P724" t="s">
        <v>5</v>
      </c>
      <c r="Q724" t="s">
        <v>5</v>
      </c>
      <c r="R724" t="s">
        <v>5</v>
      </c>
      <c r="S724" t="s">
        <v>890</v>
      </c>
      <c r="T724" t="s">
        <v>890</v>
      </c>
      <c r="U724" t="s">
        <v>5</v>
      </c>
      <c r="V724" t="s">
        <v>4</v>
      </c>
      <c r="W724">
        <v>30000</v>
      </c>
      <c r="X724">
        <v>0</v>
      </c>
      <c r="Y724" t="s">
        <v>6</v>
      </c>
      <c r="Z724"/>
      <c r="AA724"/>
      <c r="AB724">
        <v>103861.9375</v>
      </c>
      <c r="AC724">
        <v>18.578517913818359</v>
      </c>
      <c r="AD724">
        <v>103861.9375</v>
      </c>
      <c r="AE724">
        <v>179</v>
      </c>
      <c r="AF724">
        <v>77</v>
      </c>
      <c r="AG724">
        <v>97</v>
      </c>
      <c r="AH724">
        <v>180</v>
      </c>
      <c r="AI724">
        <v>133</v>
      </c>
      <c r="AJ724">
        <v>276</v>
      </c>
      <c r="AK724">
        <v>0</v>
      </c>
      <c r="AL724">
        <v>7</v>
      </c>
      <c r="AM724">
        <v>30</v>
      </c>
      <c r="AN724">
        <v>0</v>
      </c>
      <c r="AO724">
        <v>2288.6865234375</v>
      </c>
      <c r="AP724"/>
      <c r="AQ724"/>
      <c r="AR724"/>
      <c r="AS724">
        <v>45</v>
      </c>
      <c r="AT724">
        <v>45</v>
      </c>
      <c r="AU724">
        <v>19</v>
      </c>
      <c r="AV724">
        <v>24</v>
      </c>
      <c r="AW724">
        <v>69</v>
      </c>
      <c r="AX724">
        <v>0</v>
      </c>
      <c r="AY724">
        <v>1</v>
      </c>
      <c r="AZ724">
        <v>8</v>
      </c>
      <c r="BA724">
        <v>0</v>
      </c>
      <c r="BB724">
        <v>572.171630859375</v>
      </c>
      <c r="BC724"/>
      <c r="BD724"/>
      <c r="BE724"/>
      <c r="BF724">
        <v>25000</v>
      </c>
      <c r="BG724" t="s">
        <v>427</v>
      </c>
      <c r="BH724" t="s">
        <v>5</v>
      </c>
      <c r="BI724" t="s">
        <v>1100</v>
      </c>
      <c r="BJ724"/>
      <c r="BK724" t="s">
        <v>5</v>
      </c>
      <c r="BL724"/>
      <c r="BM724">
        <v>25</v>
      </c>
      <c r="BN724"/>
      <c r="BO724" t="s">
        <v>5</v>
      </c>
      <c r="BP724"/>
      <c r="BQ724"/>
      <c r="BR724"/>
      <c r="BS724"/>
      <c r="BT724" t="s">
        <v>5</v>
      </c>
      <c r="BU724"/>
      <c r="BV724"/>
      <c r="BW724"/>
      <c r="BX724"/>
      <c r="BY724" t="s">
        <v>6</v>
      </c>
      <c r="BZ724" t="s">
        <v>428</v>
      </c>
      <c r="CA724"/>
    </row>
    <row r="725" spans="1:79" ht="15" x14ac:dyDescent="0.25">
      <c r="A725">
        <v>664</v>
      </c>
      <c r="B725" t="s">
        <v>951</v>
      </c>
      <c r="C725" t="s">
        <v>952</v>
      </c>
      <c r="D725" t="s">
        <v>504</v>
      </c>
      <c r="E725">
        <v>9</v>
      </c>
      <c r="F725" t="s">
        <v>418</v>
      </c>
      <c r="G725" t="s">
        <v>886</v>
      </c>
      <c r="H725" t="s">
        <v>950</v>
      </c>
      <c r="I725" t="s">
        <v>950</v>
      </c>
      <c r="J725" t="s">
        <v>950</v>
      </c>
      <c r="K725" t="s">
        <v>921</v>
      </c>
      <c r="L725" t="s">
        <v>922</v>
      </c>
      <c r="M725">
        <v>919.22491455078125</v>
      </c>
      <c r="N725" t="s">
        <v>5</v>
      </c>
      <c r="O725" t="s">
        <v>5</v>
      </c>
      <c r="P725" t="s">
        <v>5</v>
      </c>
      <c r="Q725" t="s">
        <v>5</v>
      </c>
      <c r="R725" t="s">
        <v>5</v>
      </c>
      <c r="S725" t="s">
        <v>890</v>
      </c>
      <c r="T725" t="s">
        <v>890</v>
      </c>
      <c r="U725" t="s">
        <v>5</v>
      </c>
      <c r="V725" t="s">
        <v>4</v>
      </c>
      <c r="W725">
        <v>100000</v>
      </c>
      <c r="X725">
        <v>0</v>
      </c>
      <c r="Y725" t="s">
        <v>6</v>
      </c>
      <c r="Z725"/>
      <c r="AA725"/>
      <c r="AB725">
        <v>103861.9375</v>
      </c>
      <c r="AC725">
        <v>18.578517913818359</v>
      </c>
      <c r="AD725">
        <v>103861.9375</v>
      </c>
      <c r="AE725">
        <v>179</v>
      </c>
      <c r="AF725">
        <v>77</v>
      </c>
      <c r="AG725">
        <v>97</v>
      </c>
      <c r="AH725">
        <v>180</v>
      </c>
      <c r="AI725">
        <v>133</v>
      </c>
      <c r="AJ725">
        <v>276</v>
      </c>
      <c r="AK725">
        <v>0</v>
      </c>
      <c r="AL725">
        <v>7</v>
      </c>
      <c r="AM725">
        <v>30</v>
      </c>
      <c r="AN725">
        <v>0</v>
      </c>
      <c r="AO725">
        <v>2288.6865234375</v>
      </c>
      <c r="AP725"/>
      <c r="AQ725"/>
      <c r="AR725"/>
      <c r="AS725">
        <v>45</v>
      </c>
      <c r="AT725">
        <v>45</v>
      </c>
      <c r="AU725">
        <v>19</v>
      </c>
      <c r="AV725">
        <v>24</v>
      </c>
      <c r="AW725">
        <v>69</v>
      </c>
      <c r="AX725">
        <v>0</v>
      </c>
      <c r="AY725">
        <v>1</v>
      </c>
      <c r="AZ725">
        <v>8</v>
      </c>
      <c r="BA725">
        <v>0</v>
      </c>
      <c r="BB725">
        <v>572.171630859375</v>
      </c>
      <c r="BC725"/>
      <c r="BD725"/>
      <c r="BE725"/>
      <c r="BF725">
        <v>25000</v>
      </c>
      <c r="BG725" t="s">
        <v>427</v>
      </c>
      <c r="BH725" t="s">
        <v>5</v>
      </c>
      <c r="BI725" t="s">
        <v>1100</v>
      </c>
      <c r="BJ725"/>
      <c r="BK725" t="s">
        <v>5</v>
      </c>
      <c r="BL725"/>
      <c r="BM725">
        <v>25</v>
      </c>
      <c r="BN725"/>
      <c r="BO725" t="s">
        <v>5</v>
      </c>
      <c r="BP725"/>
      <c r="BQ725"/>
      <c r="BR725"/>
      <c r="BS725"/>
      <c r="BT725" t="s">
        <v>5</v>
      </c>
      <c r="BU725"/>
      <c r="BV725"/>
      <c r="BW725"/>
      <c r="BX725"/>
      <c r="BY725" t="s">
        <v>6</v>
      </c>
      <c r="BZ725" t="s">
        <v>428</v>
      </c>
      <c r="CA725"/>
    </row>
    <row r="726" spans="1:79" ht="15" x14ac:dyDescent="0.25">
      <c r="A726">
        <v>665</v>
      </c>
      <c r="B726" t="s">
        <v>953</v>
      </c>
      <c r="C726" t="s">
        <v>954</v>
      </c>
      <c r="D726" t="s">
        <v>932</v>
      </c>
      <c r="E726">
        <v>9</v>
      </c>
      <c r="F726" t="s">
        <v>418</v>
      </c>
      <c r="G726" t="s">
        <v>886</v>
      </c>
      <c r="H726" t="s">
        <v>950</v>
      </c>
      <c r="I726" t="s">
        <v>950</v>
      </c>
      <c r="J726" t="s">
        <v>950</v>
      </c>
      <c r="K726" t="s">
        <v>921</v>
      </c>
      <c r="L726" t="s">
        <v>922</v>
      </c>
      <c r="M726">
        <v>919.22491455078125</v>
      </c>
      <c r="N726" t="s">
        <v>5</v>
      </c>
      <c r="O726" t="s">
        <v>5</v>
      </c>
      <c r="P726" t="s">
        <v>5</v>
      </c>
      <c r="Q726" t="s">
        <v>5</v>
      </c>
      <c r="R726" t="s">
        <v>5</v>
      </c>
      <c r="S726" t="s">
        <v>890</v>
      </c>
      <c r="T726" t="s">
        <v>890</v>
      </c>
      <c r="U726" t="s">
        <v>5</v>
      </c>
      <c r="V726" t="s">
        <v>4</v>
      </c>
      <c r="W726">
        <v>5000</v>
      </c>
      <c r="X726">
        <v>0</v>
      </c>
      <c r="Y726" t="s">
        <v>6</v>
      </c>
      <c r="Z726"/>
      <c r="AA726"/>
      <c r="AB726">
        <v>103861.9375</v>
      </c>
      <c r="AC726">
        <v>18.578517913818359</v>
      </c>
      <c r="AD726">
        <v>103861.9375</v>
      </c>
      <c r="AE726">
        <v>179</v>
      </c>
      <c r="AF726">
        <v>77</v>
      </c>
      <c r="AG726">
        <v>97</v>
      </c>
      <c r="AH726">
        <v>180</v>
      </c>
      <c r="AI726">
        <v>133</v>
      </c>
      <c r="AJ726">
        <v>276</v>
      </c>
      <c r="AK726">
        <v>0</v>
      </c>
      <c r="AL726">
        <v>7</v>
      </c>
      <c r="AM726">
        <v>30</v>
      </c>
      <c r="AN726">
        <v>0</v>
      </c>
      <c r="AO726">
        <v>2288.6865234375</v>
      </c>
      <c r="AP726"/>
      <c r="AQ726"/>
      <c r="AR726"/>
      <c r="AS726">
        <v>45</v>
      </c>
      <c r="AT726">
        <v>45</v>
      </c>
      <c r="AU726">
        <v>19</v>
      </c>
      <c r="AV726">
        <v>24</v>
      </c>
      <c r="AW726">
        <v>69</v>
      </c>
      <c r="AX726">
        <v>0</v>
      </c>
      <c r="AY726">
        <v>1</v>
      </c>
      <c r="AZ726">
        <v>8</v>
      </c>
      <c r="BA726">
        <v>0</v>
      </c>
      <c r="BB726">
        <v>572.171630859375</v>
      </c>
      <c r="BC726"/>
      <c r="BD726"/>
      <c r="BE726"/>
      <c r="BF726">
        <v>25000</v>
      </c>
      <c r="BG726" t="s">
        <v>427</v>
      </c>
      <c r="BH726" t="s">
        <v>5</v>
      </c>
      <c r="BI726" t="s">
        <v>1100</v>
      </c>
      <c r="BJ726"/>
      <c r="BK726" t="s">
        <v>5</v>
      </c>
      <c r="BL726"/>
      <c r="BM726">
        <v>25</v>
      </c>
      <c r="BN726"/>
      <c r="BO726" t="s">
        <v>5</v>
      </c>
      <c r="BP726"/>
      <c r="BQ726"/>
      <c r="BR726"/>
      <c r="BS726"/>
      <c r="BT726" t="s">
        <v>5</v>
      </c>
      <c r="BU726"/>
      <c r="BV726"/>
      <c r="BW726"/>
      <c r="BX726"/>
      <c r="BY726" t="s">
        <v>6</v>
      </c>
      <c r="BZ726" t="s">
        <v>428</v>
      </c>
      <c r="CA726"/>
    </row>
    <row r="727" spans="1:79" ht="15" x14ac:dyDescent="0.25">
      <c r="A727">
        <v>666</v>
      </c>
      <c r="B727" t="s">
        <v>955</v>
      </c>
      <c r="C727" t="s">
        <v>956</v>
      </c>
      <c r="D727" t="s">
        <v>957</v>
      </c>
      <c r="E727">
        <v>9</v>
      </c>
      <c r="F727" t="s">
        <v>418</v>
      </c>
      <c r="G727" t="s">
        <v>778</v>
      </c>
      <c r="H727" t="s">
        <v>863</v>
      </c>
      <c r="I727" t="s">
        <v>958</v>
      </c>
      <c r="J727" t="s">
        <v>959</v>
      </c>
      <c r="K727" t="s">
        <v>960</v>
      </c>
      <c r="L727" t="s">
        <v>922</v>
      </c>
      <c r="M727">
        <v>1.5129935741424561</v>
      </c>
      <c r="N727" t="s">
        <v>5</v>
      </c>
      <c r="O727" t="s">
        <v>5</v>
      </c>
      <c r="P727" t="s">
        <v>5</v>
      </c>
      <c r="Q727" t="s">
        <v>5</v>
      </c>
      <c r="R727" t="s">
        <v>5</v>
      </c>
      <c r="S727" t="s">
        <v>961</v>
      </c>
      <c r="T727" t="s">
        <v>961</v>
      </c>
      <c r="U727" t="s">
        <v>5</v>
      </c>
      <c r="V727" t="s">
        <v>4</v>
      </c>
      <c r="W727">
        <v>5000</v>
      </c>
      <c r="X727">
        <v>0</v>
      </c>
      <c r="Y727" t="s">
        <v>6</v>
      </c>
      <c r="Z727"/>
      <c r="AA727"/>
      <c r="AB727">
        <v>161.14332580566409</v>
      </c>
      <c r="AC727">
        <v>7.7345140278339386E-2</v>
      </c>
      <c r="AD727">
        <v>161.14332580566409</v>
      </c>
      <c r="AE727">
        <v>96</v>
      </c>
      <c r="AF727">
        <v>43</v>
      </c>
      <c r="AG727">
        <v>46</v>
      </c>
      <c r="AH727">
        <v>83</v>
      </c>
      <c r="AI727">
        <v>62</v>
      </c>
      <c r="AJ727">
        <v>103</v>
      </c>
      <c r="AK727">
        <v>0</v>
      </c>
      <c r="AL727">
        <v>4</v>
      </c>
      <c r="AM727">
        <v>2</v>
      </c>
      <c r="AN727">
        <v>0</v>
      </c>
      <c r="AO727">
        <v>0.68501776456832886</v>
      </c>
      <c r="AP727"/>
      <c r="AQ727"/>
      <c r="AR727"/>
      <c r="AS727">
        <v>24</v>
      </c>
      <c r="AT727">
        <v>24</v>
      </c>
      <c r="AU727">
        <v>10</v>
      </c>
      <c r="AV727">
        <v>11</v>
      </c>
      <c r="AW727">
        <v>25</v>
      </c>
      <c r="AX727">
        <v>0</v>
      </c>
      <c r="AY727">
        <v>1</v>
      </c>
      <c r="AZ727">
        <v>0</v>
      </c>
      <c r="BA727">
        <v>0</v>
      </c>
      <c r="BB727">
        <v>0.17125444114208219</v>
      </c>
      <c r="BC727"/>
      <c r="BD727"/>
      <c r="BE727"/>
      <c r="BF727">
        <v>25000</v>
      </c>
      <c r="BG727" t="s">
        <v>427</v>
      </c>
      <c r="BH727" t="s">
        <v>5</v>
      </c>
      <c r="BI727" t="s">
        <v>1100</v>
      </c>
      <c r="BJ727"/>
      <c r="BK727" t="s">
        <v>5</v>
      </c>
      <c r="BL727"/>
      <c r="BM727">
        <v>25</v>
      </c>
      <c r="BN727"/>
      <c r="BO727" t="s">
        <v>5</v>
      </c>
      <c r="BP727"/>
      <c r="BQ727"/>
      <c r="BR727"/>
      <c r="BS727"/>
      <c r="BT727" t="s">
        <v>5</v>
      </c>
      <c r="BU727"/>
      <c r="BV727"/>
      <c r="BW727"/>
      <c r="BX727"/>
      <c r="BY727" t="s">
        <v>6</v>
      </c>
      <c r="BZ727" t="s">
        <v>428</v>
      </c>
      <c r="CA727"/>
    </row>
    <row r="728" spans="1:79" ht="15" x14ac:dyDescent="0.25">
      <c r="A728">
        <v>667</v>
      </c>
      <c r="B728" t="s">
        <v>962</v>
      </c>
      <c r="C728" t="s">
        <v>963</v>
      </c>
      <c r="D728" t="s">
        <v>932</v>
      </c>
      <c r="E728">
        <v>9</v>
      </c>
      <c r="F728" t="s">
        <v>418</v>
      </c>
      <c r="G728" t="s">
        <v>664</v>
      </c>
      <c r="H728" t="s">
        <v>534</v>
      </c>
      <c r="I728" t="s">
        <v>964</v>
      </c>
      <c r="J728" t="s">
        <v>965</v>
      </c>
      <c r="K728" t="s">
        <v>667</v>
      </c>
      <c r="L728" t="s">
        <v>922</v>
      </c>
      <c r="M728">
        <v>773.5640869140625</v>
      </c>
      <c r="N728" t="s">
        <v>5</v>
      </c>
      <c r="O728" t="s">
        <v>5</v>
      </c>
      <c r="P728" t="s">
        <v>5</v>
      </c>
      <c r="Q728" t="s">
        <v>5</v>
      </c>
      <c r="R728" t="s">
        <v>5</v>
      </c>
      <c r="S728" t="s">
        <v>740</v>
      </c>
      <c r="T728" t="s">
        <v>740</v>
      </c>
      <c r="U728" t="s">
        <v>5</v>
      </c>
      <c r="V728" t="s">
        <v>4</v>
      </c>
      <c r="W728">
        <v>5000</v>
      </c>
      <c r="X728">
        <v>0</v>
      </c>
      <c r="Y728" t="s">
        <v>6</v>
      </c>
      <c r="Z728"/>
      <c r="AA728"/>
      <c r="AB728">
        <v>64306.2578125</v>
      </c>
      <c r="AC728">
        <v>37.270698547363281</v>
      </c>
      <c r="AD728">
        <v>64306.2578125</v>
      </c>
      <c r="AE728">
        <v>23</v>
      </c>
      <c r="AF728">
        <v>6</v>
      </c>
      <c r="AG728">
        <v>12</v>
      </c>
      <c r="AH728">
        <v>17</v>
      </c>
      <c r="AI728">
        <v>53</v>
      </c>
      <c r="AJ728">
        <v>53</v>
      </c>
      <c r="AK728">
        <v>0</v>
      </c>
      <c r="AL728">
        <v>0</v>
      </c>
      <c r="AM728">
        <v>144</v>
      </c>
      <c r="AN728">
        <v>0</v>
      </c>
      <c r="AO728">
        <v>15614.3564453125</v>
      </c>
      <c r="AP728"/>
      <c r="AQ728"/>
      <c r="AR728"/>
      <c r="AS728">
        <v>6</v>
      </c>
      <c r="AT728">
        <v>6</v>
      </c>
      <c r="AU728">
        <v>1</v>
      </c>
      <c r="AV728">
        <v>3</v>
      </c>
      <c r="AW728">
        <v>13</v>
      </c>
      <c r="AX728">
        <v>0</v>
      </c>
      <c r="AY728">
        <v>0</v>
      </c>
      <c r="AZ728">
        <v>36</v>
      </c>
      <c r="BA728">
        <v>0</v>
      </c>
      <c r="BB728">
        <v>3903.589111328125</v>
      </c>
      <c r="BC728"/>
      <c r="BD728"/>
      <c r="BE728"/>
      <c r="BF728">
        <v>25000</v>
      </c>
      <c r="BG728" t="s">
        <v>427</v>
      </c>
      <c r="BH728" t="s">
        <v>5</v>
      </c>
      <c r="BI728" t="s">
        <v>1100</v>
      </c>
      <c r="BJ728"/>
      <c r="BK728" t="s">
        <v>5</v>
      </c>
      <c r="BL728"/>
      <c r="BM728">
        <v>25</v>
      </c>
      <c r="BN728"/>
      <c r="BO728" t="s">
        <v>5</v>
      </c>
      <c r="BP728"/>
      <c r="BQ728"/>
      <c r="BR728"/>
      <c r="BS728"/>
      <c r="BT728" t="s">
        <v>5</v>
      </c>
      <c r="BU728"/>
      <c r="BV728"/>
      <c r="BW728"/>
      <c r="BX728"/>
      <c r="BY728" t="s">
        <v>6</v>
      </c>
      <c r="BZ728" t="s">
        <v>428</v>
      </c>
      <c r="CA728"/>
    </row>
    <row r="729" spans="1:79" ht="15" x14ac:dyDescent="0.25">
      <c r="A729">
        <v>668</v>
      </c>
      <c r="B729" t="s">
        <v>966</v>
      </c>
      <c r="C729" t="s">
        <v>967</v>
      </c>
      <c r="D729" t="s">
        <v>940</v>
      </c>
      <c r="E729">
        <v>9</v>
      </c>
      <c r="F729" t="s">
        <v>418</v>
      </c>
      <c r="G729" t="s">
        <v>689</v>
      </c>
      <c r="H729" t="s">
        <v>690</v>
      </c>
      <c r="I729" t="s">
        <v>968</v>
      </c>
      <c r="J729" t="s">
        <v>968</v>
      </c>
      <c r="K729" t="s">
        <v>921</v>
      </c>
      <c r="L729" t="s">
        <v>922</v>
      </c>
      <c r="M729">
        <v>899.61016845703125</v>
      </c>
      <c r="N729" t="s">
        <v>5</v>
      </c>
      <c r="O729" t="s">
        <v>5</v>
      </c>
      <c r="P729" t="s">
        <v>5</v>
      </c>
      <c r="Q729" t="s">
        <v>5</v>
      </c>
      <c r="R729" t="s">
        <v>5</v>
      </c>
      <c r="S729" t="s">
        <v>694</v>
      </c>
      <c r="T729" t="s">
        <v>694</v>
      </c>
      <c r="U729" t="s">
        <v>5</v>
      </c>
      <c r="V729" t="s">
        <v>4</v>
      </c>
      <c r="W729">
        <v>100000</v>
      </c>
      <c r="X729">
        <v>0</v>
      </c>
      <c r="Y729" t="s">
        <v>6</v>
      </c>
      <c r="Z729"/>
      <c r="AA729"/>
      <c r="AB729">
        <v>91524.15625</v>
      </c>
      <c r="AC729">
        <v>33.823604583740227</v>
      </c>
      <c r="AD729">
        <v>91524.15625</v>
      </c>
      <c r="AE729">
        <v>13045</v>
      </c>
      <c r="AF729">
        <v>5187</v>
      </c>
      <c r="AG729">
        <v>10079</v>
      </c>
      <c r="AH729">
        <v>32288</v>
      </c>
      <c r="AI729">
        <v>28757</v>
      </c>
      <c r="AJ729">
        <v>53124</v>
      </c>
      <c r="AK729">
        <v>13</v>
      </c>
      <c r="AL729">
        <v>34</v>
      </c>
      <c r="AM729">
        <v>306</v>
      </c>
      <c r="AN729">
        <v>0</v>
      </c>
      <c r="AO729">
        <v>150.4828796386719</v>
      </c>
      <c r="AP729"/>
      <c r="AQ729"/>
      <c r="AR729"/>
      <c r="AS729">
        <v>3261</v>
      </c>
      <c r="AT729">
        <v>3261</v>
      </c>
      <c r="AU729">
        <v>1296</v>
      </c>
      <c r="AV729">
        <v>2519</v>
      </c>
      <c r="AW729">
        <v>13281</v>
      </c>
      <c r="AX729">
        <v>3</v>
      </c>
      <c r="AY729">
        <v>8</v>
      </c>
      <c r="AZ729">
        <v>76</v>
      </c>
      <c r="BA729">
        <v>0</v>
      </c>
      <c r="BB729">
        <v>37.620719909667969</v>
      </c>
      <c r="BC729"/>
      <c r="BD729"/>
      <c r="BE729"/>
      <c r="BF729">
        <v>25000</v>
      </c>
      <c r="BG729" t="s">
        <v>427</v>
      </c>
      <c r="BH729" t="s">
        <v>5</v>
      </c>
      <c r="BI729" t="s">
        <v>1100</v>
      </c>
      <c r="BJ729"/>
      <c r="BK729" t="s">
        <v>5</v>
      </c>
      <c r="BL729"/>
      <c r="BM729">
        <v>25</v>
      </c>
      <c r="BN729"/>
      <c r="BO729" t="s">
        <v>5</v>
      </c>
      <c r="BP729"/>
      <c r="BQ729"/>
      <c r="BR729"/>
      <c r="BS729"/>
      <c r="BT729" t="s">
        <v>5</v>
      </c>
      <c r="BU729"/>
      <c r="BV729"/>
      <c r="BW729"/>
      <c r="BX729"/>
      <c r="BY729" t="s">
        <v>6</v>
      </c>
      <c r="BZ729" t="s">
        <v>428</v>
      </c>
      <c r="CA729"/>
    </row>
    <row r="730" spans="1:79" ht="15" x14ac:dyDescent="0.25">
      <c r="A730">
        <v>669</v>
      </c>
      <c r="B730" t="s">
        <v>969</v>
      </c>
      <c r="C730" t="s">
        <v>970</v>
      </c>
      <c r="D730" t="s">
        <v>940</v>
      </c>
      <c r="E730">
        <v>9</v>
      </c>
      <c r="F730" t="s">
        <v>418</v>
      </c>
      <c r="G730" t="s">
        <v>550</v>
      </c>
      <c r="H730" t="s">
        <v>580</v>
      </c>
      <c r="I730" t="s">
        <v>581</v>
      </c>
      <c r="J730" t="s">
        <v>581</v>
      </c>
      <c r="K730" t="s">
        <v>921</v>
      </c>
      <c r="L730" t="s">
        <v>922</v>
      </c>
      <c r="M730">
        <v>1497.589233398438</v>
      </c>
      <c r="N730" t="s">
        <v>5</v>
      </c>
      <c r="O730" t="s">
        <v>5</v>
      </c>
      <c r="P730" t="s">
        <v>5</v>
      </c>
      <c r="Q730" t="s">
        <v>5</v>
      </c>
      <c r="R730" t="s">
        <v>5</v>
      </c>
      <c r="S730" t="s">
        <v>555</v>
      </c>
      <c r="T730" t="s">
        <v>555</v>
      </c>
      <c r="U730" t="s">
        <v>5</v>
      </c>
      <c r="V730" t="s">
        <v>4</v>
      </c>
      <c r="W730">
        <v>100000</v>
      </c>
      <c r="X730">
        <v>0</v>
      </c>
      <c r="Y730" t="s">
        <v>6</v>
      </c>
      <c r="Z730"/>
      <c r="AA730"/>
      <c r="AB730">
        <v>276508.65625</v>
      </c>
      <c r="AC730">
        <v>132.59907531738281</v>
      </c>
      <c r="AD730">
        <v>276508.65625</v>
      </c>
      <c r="AE730">
        <v>1890</v>
      </c>
      <c r="AF730">
        <v>944</v>
      </c>
      <c r="AG730">
        <v>814</v>
      </c>
      <c r="AH730">
        <v>2071</v>
      </c>
      <c r="AI730">
        <v>2679</v>
      </c>
      <c r="AJ730">
        <v>3984</v>
      </c>
      <c r="AK730">
        <v>1</v>
      </c>
      <c r="AL730">
        <v>5</v>
      </c>
      <c r="AM730">
        <v>434</v>
      </c>
      <c r="AN730">
        <v>0</v>
      </c>
      <c r="AO730">
        <v>145295.46875</v>
      </c>
      <c r="AP730"/>
      <c r="AQ730"/>
      <c r="AR730"/>
      <c r="AS730">
        <v>473</v>
      </c>
      <c r="AT730">
        <v>473</v>
      </c>
      <c r="AU730">
        <v>236</v>
      </c>
      <c r="AV730">
        <v>203</v>
      </c>
      <c r="AW730">
        <v>996</v>
      </c>
      <c r="AX730">
        <v>0</v>
      </c>
      <c r="AY730">
        <v>1</v>
      </c>
      <c r="AZ730">
        <v>108</v>
      </c>
      <c r="BA730">
        <v>0</v>
      </c>
      <c r="BB730">
        <v>36323.8671875</v>
      </c>
      <c r="BC730"/>
      <c r="BD730"/>
      <c r="BE730"/>
      <c r="BF730">
        <v>25000</v>
      </c>
      <c r="BG730" t="s">
        <v>427</v>
      </c>
      <c r="BH730" t="s">
        <v>5</v>
      </c>
      <c r="BI730" t="s">
        <v>1100</v>
      </c>
      <c r="BJ730"/>
      <c r="BK730" t="s">
        <v>5</v>
      </c>
      <c r="BL730"/>
      <c r="BM730">
        <v>25</v>
      </c>
      <c r="BN730"/>
      <c r="BO730" t="s">
        <v>5</v>
      </c>
      <c r="BP730"/>
      <c r="BQ730"/>
      <c r="BR730"/>
      <c r="BS730"/>
      <c r="BT730" t="s">
        <v>5</v>
      </c>
      <c r="BU730"/>
      <c r="BV730"/>
      <c r="BW730"/>
      <c r="BX730"/>
      <c r="BY730" t="s">
        <v>6</v>
      </c>
      <c r="BZ730" t="s">
        <v>428</v>
      </c>
      <c r="CA730"/>
    </row>
    <row r="731" spans="1:79" ht="15" x14ac:dyDescent="0.25">
      <c r="A731">
        <v>670</v>
      </c>
      <c r="B731" t="s">
        <v>971</v>
      </c>
      <c r="C731" t="s">
        <v>972</v>
      </c>
      <c r="D731" t="s">
        <v>504</v>
      </c>
      <c r="E731">
        <v>9</v>
      </c>
      <c r="F731" t="s">
        <v>418</v>
      </c>
      <c r="G731" t="s">
        <v>973</v>
      </c>
      <c r="H731" t="s">
        <v>974</v>
      </c>
      <c r="I731" t="s">
        <v>974</v>
      </c>
      <c r="J731" t="s">
        <v>974</v>
      </c>
      <c r="K731" t="s">
        <v>921</v>
      </c>
      <c r="L731" t="s">
        <v>922</v>
      </c>
      <c r="M731">
        <v>897.15911865234375</v>
      </c>
      <c r="N731" t="s">
        <v>5</v>
      </c>
      <c r="O731" t="s">
        <v>5</v>
      </c>
      <c r="P731" t="s">
        <v>5</v>
      </c>
      <c r="Q731" t="s">
        <v>5</v>
      </c>
      <c r="R731" t="s">
        <v>5</v>
      </c>
      <c r="S731" t="s">
        <v>975</v>
      </c>
      <c r="T731" t="s">
        <v>975</v>
      </c>
      <c r="U731" t="s">
        <v>5</v>
      </c>
      <c r="V731" t="s">
        <v>4</v>
      </c>
      <c r="W731">
        <v>100000</v>
      </c>
      <c r="X731">
        <v>0</v>
      </c>
      <c r="Y731" t="s">
        <v>6</v>
      </c>
      <c r="Z731"/>
      <c r="AA731"/>
      <c r="AB731">
        <v>105929.6015625</v>
      </c>
      <c r="AC731">
        <v>47.442615509033203</v>
      </c>
      <c r="AD731">
        <v>105929.6015625</v>
      </c>
      <c r="AE731">
        <v>141</v>
      </c>
      <c r="AF731">
        <v>59</v>
      </c>
      <c r="AG731">
        <v>3</v>
      </c>
      <c r="AH731">
        <v>36</v>
      </c>
      <c r="AI731">
        <v>74</v>
      </c>
      <c r="AJ731">
        <v>85</v>
      </c>
      <c r="AK731">
        <v>0</v>
      </c>
      <c r="AL731">
        <v>0</v>
      </c>
      <c r="AM731">
        <v>34</v>
      </c>
      <c r="AN731">
        <v>0</v>
      </c>
      <c r="AO731">
        <v>25211.564453125</v>
      </c>
      <c r="AP731"/>
      <c r="AQ731"/>
      <c r="AR731"/>
      <c r="AS731">
        <v>36</v>
      </c>
      <c r="AT731">
        <v>36</v>
      </c>
      <c r="AU731">
        <v>14</v>
      </c>
      <c r="AV731">
        <v>0</v>
      </c>
      <c r="AW731">
        <v>21</v>
      </c>
      <c r="AX731">
        <v>0</v>
      </c>
      <c r="AY731">
        <v>0</v>
      </c>
      <c r="AZ731">
        <v>8</v>
      </c>
      <c r="BA731">
        <v>0</v>
      </c>
      <c r="BB731">
        <v>6302.89111328125</v>
      </c>
      <c r="BC731"/>
      <c r="BD731"/>
      <c r="BE731"/>
      <c r="BF731">
        <v>25000</v>
      </c>
      <c r="BG731" t="s">
        <v>427</v>
      </c>
      <c r="BH731" t="s">
        <v>5</v>
      </c>
      <c r="BI731" t="s">
        <v>1100</v>
      </c>
      <c r="BJ731"/>
      <c r="BK731" t="s">
        <v>5</v>
      </c>
      <c r="BL731"/>
      <c r="BM731">
        <v>25</v>
      </c>
      <c r="BN731"/>
      <c r="BO731" t="s">
        <v>5</v>
      </c>
      <c r="BP731"/>
      <c r="BQ731"/>
      <c r="BR731"/>
      <c r="BS731"/>
      <c r="BT731" t="s">
        <v>5</v>
      </c>
      <c r="BU731"/>
      <c r="BV731"/>
      <c r="BW731"/>
      <c r="BX731"/>
      <c r="BY731" t="s">
        <v>6</v>
      </c>
      <c r="BZ731" t="s">
        <v>428</v>
      </c>
      <c r="CA731"/>
    </row>
    <row r="732" spans="1:79" ht="15" x14ac:dyDescent="0.25">
      <c r="A732">
        <v>671</v>
      </c>
      <c r="B732" t="s">
        <v>976</v>
      </c>
      <c r="C732" t="s">
        <v>977</v>
      </c>
      <c r="D732" t="s">
        <v>932</v>
      </c>
      <c r="E732">
        <v>9</v>
      </c>
      <c r="F732" t="s">
        <v>418</v>
      </c>
      <c r="G732" t="s">
        <v>973</v>
      </c>
      <c r="H732" t="s">
        <v>974</v>
      </c>
      <c r="I732" t="s">
        <v>974</v>
      </c>
      <c r="J732" t="s">
        <v>974</v>
      </c>
      <c r="K732" t="s">
        <v>921</v>
      </c>
      <c r="L732" t="s">
        <v>922</v>
      </c>
      <c r="M732">
        <v>897.15911865234375</v>
      </c>
      <c r="N732" t="s">
        <v>5</v>
      </c>
      <c r="O732" t="s">
        <v>5</v>
      </c>
      <c r="P732" t="s">
        <v>5</v>
      </c>
      <c r="Q732" t="s">
        <v>5</v>
      </c>
      <c r="R732" t="s">
        <v>5</v>
      </c>
      <c r="S732" t="s">
        <v>975</v>
      </c>
      <c r="T732" t="s">
        <v>975</v>
      </c>
      <c r="U732" t="s">
        <v>5</v>
      </c>
      <c r="V732" t="s">
        <v>4</v>
      </c>
      <c r="W732">
        <v>5000</v>
      </c>
      <c r="X732">
        <v>0</v>
      </c>
      <c r="Y732" t="s">
        <v>6</v>
      </c>
      <c r="Z732"/>
      <c r="AA732"/>
      <c r="AB732">
        <v>105929.6015625</v>
      </c>
      <c r="AC732">
        <v>47.442615509033203</v>
      </c>
      <c r="AD732">
        <v>105929.6015625</v>
      </c>
      <c r="AE732">
        <v>141</v>
      </c>
      <c r="AF732">
        <v>59</v>
      </c>
      <c r="AG732">
        <v>3</v>
      </c>
      <c r="AH732">
        <v>36</v>
      </c>
      <c r="AI732">
        <v>74</v>
      </c>
      <c r="AJ732">
        <v>85</v>
      </c>
      <c r="AK732">
        <v>0</v>
      </c>
      <c r="AL732">
        <v>0</v>
      </c>
      <c r="AM732">
        <v>34</v>
      </c>
      <c r="AN732">
        <v>0</v>
      </c>
      <c r="AO732">
        <v>25211.564453125</v>
      </c>
      <c r="AP732"/>
      <c r="AQ732"/>
      <c r="AR732"/>
      <c r="AS732">
        <v>36</v>
      </c>
      <c r="AT732">
        <v>36</v>
      </c>
      <c r="AU732">
        <v>14</v>
      </c>
      <c r="AV732">
        <v>0</v>
      </c>
      <c r="AW732">
        <v>21</v>
      </c>
      <c r="AX732">
        <v>0</v>
      </c>
      <c r="AY732">
        <v>0</v>
      </c>
      <c r="AZ732">
        <v>8</v>
      </c>
      <c r="BA732">
        <v>0</v>
      </c>
      <c r="BB732">
        <v>6302.89111328125</v>
      </c>
      <c r="BC732"/>
      <c r="BD732"/>
      <c r="BE732"/>
      <c r="BF732">
        <v>25000</v>
      </c>
      <c r="BG732" t="s">
        <v>427</v>
      </c>
      <c r="BH732" t="s">
        <v>5</v>
      </c>
      <c r="BI732" t="s">
        <v>1100</v>
      </c>
      <c r="BJ732"/>
      <c r="BK732" t="s">
        <v>5</v>
      </c>
      <c r="BL732"/>
      <c r="BM732">
        <v>25</v>
      </c>
      <c r="BN732"/>
      <c r="BO732" t="s">
        <v>5</v>
      </c>
      <c r="BP732"/>
      <c r="BQ732"/>
      <c r="BR732"/>
      <c r="BS732"/>
      <c r="BT732" t="s">
        <v>5</v>
      </c>
      <c r="BU732"/>
      <c r="BV732"/>
      <c r="BW732"/>
      <c r="BX732"/>
      <c r="BY732" t="s">
        <v>6</v>
      </c>
      <c r="BZ732" t="s">
        <v>428</v>
      </c>
      <c r="CA732"/>
    </row>
    <row r="733" spans="1:79" ht="15" x14ac:dyDescent="0.25">
      <c r="A733">
        <v>672</v>
      </c>
      <c r="B733" t="s">
        <v>978</v>
      </c>
      <c r="C733" t="s">
        <v>979</v>
      </c>
      <c r="D733" t="s">
        <v>504</v>
      </c>
      <c r="E733">
        <v>9</v>
      </c>
      <c r="F733" t="s">
        <v>418</v>
      </c>
      <c r="G733" t="s">
        <v>980</v>
      </c>
      <c r="H733" t="s">
        <v>981</v>
      </c>
      <c r="I733" t="s">
        <v>982</v>
      </c>
      <c r="J733" t="s">
        <v>982</v>
      </c>
      <c r="K733" t="s">
        <v>921</v>
      </c>
      <c r="L733" t="s">
        <v>922</v>
      </c>
      <c r="M733">
        <v>900.69976806640625</v>
      </c>
      <c r="N733" t="s">
        <v>5</v>
      </c>
      <c r="O733" t="s">
        <v>5</v>
      </c>
      <c r="P733" t="s">
        <v>5</v>
      </c>
      <c r="Q733" t="s">
        <v>5</v>
      </c>
      <c r="R733" t="s">
        <v>5</v>
      </c>
      <c r="S733" t="s">
        <v>983</v>
      </c>
      <c r="T733" t="s">
        <v>983</v>
      </c>
      <c r="U733" t="s">
        <v>5</v>
      </c>
      <c r="V733" t="s">
        <v>4</v>
      </c>
      <c r="W733">
        <v>100000</v>
      </c>
      <c r="X733">
        <v>0</v>
      </c>
      <c r="Y733" t="s">
        <v>6</v>
      </c>
      <c r="Z733"/>
      <c r="AA733"/>
      <c r="AB733">
        <v>117504.40625</v>
      </c>
      <c r="AC733">
        <v>42.672176361083977</v>
      </c>
      <c r="AD733">
        <v>117504.40625</v>
      </c>
      <c r="AE733">
        <v>1372</v>
      </c>
      <c r="AF733">
        <v>899</v>
      </c>
      <c r="AG733">
        <v>662</v>
      </c>
      <c r="AH733">
        <v>3981</v>
      </c>
      <c r="AI733">
        <v>1746</v>
      </c>
      <c r="AJ733">
        <v>4995</v>
      </c>
      <c r="AK733">
        <v>1</v>
      </c>
      <c r="AL733">
        <v>20</v>
      </c>
      <c r="AM733">
        <v>196</v>
      </c>
      <c r="AN733">
        <v>0</v>
      </c>
      <c r="AO733">
        <v>35444.83984375</v>
      </c>
      <c r="AP733"/>
      <c r="AQ733"/>
      <c r="AR733"/>
      <c r="AS733">
        <v>343</v>
      </c>
      <c r="AT733">
        <v>343</v>
      </c>
      <c r="AU733">
        <v>224</v>
      </c>
      <c r="AV733">
        <v>165</v>
      </c>
      <c r="AW733">
        <v>1248</v>
      </c>
      <c r="AX733">
        <v>0</v>
      </c>
      <c r="AY733">
        <v>5</v>
      </c>
      <c r="AZ733">
        <v>49</v>
      </c>
      <c r="BA733">
        <v>0</v>
      </c>
      <c r="BB733">
        <v>8861.2099609375</v>
      </c>
      <c r="BC733"/>
      <c r="BD733"/>
      <c r="BE733"/>
      <c r="BF733">
        <v>25000</v>
      </c>
      <c r="BG733" t="s">
        <v>427</v>
      </c>
      <c r="BH733" t="s">
        <v>5</v>
      </c>
      <c r="BI733" t="s">
        <v>1100</v>
      </c>
      <c r="BJ733"/>
      <c r="BK733" t="s">
        <v>5</v>
      </c>
      <c r="BL733"/>
      <c r="BM733">
        <v>25</v>
      </c>
      <c r="BN733"/>
      <c r="BO733" t="s">
        <v>5</v>
      </c>
      <c r="BP733"/>
      <c r="BQ733"/>
      <c r="BR733"/>
      <c r="BS733"/>
      <c r="BT733" t="s">
        <v>5</v>
      </c>
      <c r="BU733"/>
      <c r="BV733"/>
      <c r="BW733"/>
      <c r="BX733"/>
      <c r="BY733" t="s">
        <v>6</v>
      </c>
      <c r="BZ733" t="s">
        <v>428</v>
      </c>
      <c r="CA733"/>
    </row>
    <row r="734" spans="1:79" ht="15" x14ac:dyDescent="0.25">
      <c r="A734">
        <v>673</v>
      </c>
      <c r="B734" t="s">
        <v>984</v>
      </c>
      <c r="C734" t="s">
        <v>985</v>
      </c>
      <c r="D734" t="s">
        <v>957</v>
      </c>
      <c r="E734">
        <v>9</v>
      </c>
      <c r="F734" t="s">
        <v>418</v>
      </c>
      <c r="G734" t="s">
        <v>778</v>
      </c>
      <c r="H734" t="s">
        <v>779</v>
      </c>
      <c r="I734" t="s">
        <v>780</v>
      </c>
      <c r="J734" t="s">
        <v>780</v>
      </c>
      <c r="K734" t="s">
        <v>781</v>
      </c>
      <c r="L734" t="s">
        <v>922</v>
      </c>
      <c r="M734">
        <v>1047.458618164062</v>
      </c>
      <c r="N734" t="s">
        <v>5</v>
      </c>
      <c r="O734" t="s">
        <v>5</v>
      </c>
      <c r="P734" t="s">
        <v>5</v>
      </c>
      <c r="Q734" t="s">
        <v>5</v>
      </c>
      <c r="R734" t="s">
        <v>5</v>
      </c>
      <c r="S734" t="s">
        <v>783</v>
      </c>
      <c r="T734" t="s">
        <v>783</v>
      </c>
      <c r="U734" t="s">
        <v>5</v>
      </c>
      <c r="V734" t="s">
        <v>4</v>
      </c>
      <c r="W734">
        <v>5000</v>
      </c>
      <c r="X734">
        <v>0</v>
      </c>
      <c r="Y734" t="s">
        <v>6</v>
      </c>
      <c r="Z734"/>
      <c r="AA734"/>
      <c r="AB734">
        <v>133920.546875</v>
      </c>
      <c r="AC734">
        <v>23.760713577270511</v>
      </c>
      <c r="AD734">
        <v>133920.546875</v>
      </c>
      <c r="AE734">
        <v>354</v>
      </c>
      <c r="AF734">
        <v>129</v>
      </c>
      <c r="AG734">
        <v>104</v>
      </c>
      <c r="AH734">
        <v>149</v>
      </c>
      <c r="AI734">
        <v>235</v>
      </c>
      <c r="AJ734">
        <v>288</v>
      </c>
      <c r="AK734">
        <v>0</v>
      </c>
      <c r="AL734">
        <v>8</v>
      </c>
      <c r="AM734">
        <v>48</v>
      </c>
      <c r="AN734">
        <v>0</v>
      </c>
      <c r="AO734">
        <v>2458.542236328125</v>
      </c>
      <c r="AP734"/>
      <c r="AQ734"/>
      <c r="AR734"/>
      <c r="AS734">
        <v>89</v>
      </c>
      <c r="AT734">
        <v>89</v>
      </c>
      <c r="AU734">
        <v>32</v>
      </c>
      <c r="AV734">
        <v>26</v>
      </c>
      <c r="AW734">
        <v>72</v>
      </c>
      <c r="AX734">
        <v>0</v>
      </c>
      <c r="AY734">
        <v>2</v>
      </c>
      <c r="AZ734">
        <v>12</v>
      </c>
      <c r="BA734">
        <v>0</v>
      </c>
      <c r="BB734">
        <v>614.63555908203125</v>
      </c>
      <c r="BC734"/>
      <c r="BD734"/>
      <c r="BE734"/>
      <c r="BF734">
        <v>25000</v>
      </c>
      <c r="BG734" t="s">
        <v>427</v>
      </c>
      <c r="BH734" t="s">
        <v>5</v>
      </c>
      <c r="BI734" t="s">
        <v>1100</v>
      </c>
      <c r="BJ734"/>
      <c r="BK734" t="s">
        <v>5</v>
      </c>
      <c r="BL734"/>
      <c r="BM734">
        <v>25</v>
      </c>
      <c r="BN734"/>
      <c r="BO734" t="s">
        <v>5</v>
      </c>
      <c r="BP734"/>
      <c r="BQ734"/>
      <c r="BR734"/>
      <c r="BS734"/>
      <c r="BT734" t="s">
        <v>5</v>
      </c>
      <c r="BU734"/>
      <c r="BV734"/>
      <c r="BW734"/>
      <c r="BX734"/>
      <c r="BY734" t="s">
        <v>6</v>
      </c>
      <c r="BZ734" t="s">
        <v>428</v>
      </c>
      <c r="CA734"/>
    </row>
    <row r="735" spans="1:79" ht="15" x14ac:dyDescent="0.25">
      <c r="A735">
        <v>674</v>
      </c>
      <c r="B735" t="s">
        <v>986</v>
      </c>
      <c r="C735" t="s">
        <v>987</v>
      </c>
      <c r="D735" t="s">
        <v>504</v>
      </c>
      <c r="E735">
        <v>9</v>
      </c>
      <c r="F735" t="s">
        <v>418</v>
      </c>
      <c r="G735" t="s">
        <v>602</v>
      </c>
      <c r="H735" t="s">
        <v>603</v>
      </c>
      <c r="I735" t="s">
        <v>604</v>
      </c>
      <c r="J735" t="s">
        <v>604</v>
      </c>
      <c r="K735" t="s">
        <v>605</v>
      </c>
      <c r="L735" t="s">
        <v>922</v>
      </c>
      <c r="M735">
        <v>912.08465576171875</v>
      </c>
      <c r="N735" t="s">
        <v>5</v>
      </c>
      <c r="O735" t="s">
        <v>5</v>
      </c>
      <c r="P735" t="s">
        <v>5</v>
      </c>
      <c r="Q735" t="s">
        <v>5</v>
      </c>
      <c r="R735" t="s">
        <v>5</v>
      </c>
      <c r="S735" t="s">
        <v>988</v>
      </c>
      <c r="T735" t="s">
        <v>988</v>
      </c>
      <c r="U735" t="s">
        <v>5</v>
      </c>
      <c r="V735" t="s">
        <v>4</v>
      </c>
      <c r="W735">
        <v>100000</v>
      </c>
      <c r="X735">
        <v>0</v>
      </c>
      <c r="Y735" t="s">
        <v>6</v>
      </c>
      <c r="Z735"/>
      <c r="AA735"/>
      <c r="AB735">
        <v>146375.25</v>
      </c>
      <c r="AC735">
        <v>66.840156555175781</v>
      </c>
      <c r="AD735">
        <v>146375.25</v>
      </c>
      <c r="AE735">
        <v>902</v>
      </c>
      <c r="AF735">
        <v>259</v>
      </c>
      <c r="AG735">
        <v>451</v>
      </c>
      <c r="AH735">
        <v>2015</v>
      </c>
      <c r="AI735">
        <v>1266</v>
      </c>
      <c r="AJ735">
        <v>2913</v>
      </c>
      <c r="AK735">
        <v>3</v>
      </c>
      <c r="AL735">
        <v>5</v>
      </c>
      <c r="AM735">
        <v>229</v>
      </c>
      <c r="AN735">
        <v>0</v>
      </c>
      <c r="AO735">
        <v>55702.26953125</v>
      </c>
      <c r="AP735"/>
      <c r="AQ735"/>
      <c r="AR735"/>
      <c r="AS735">
        <v>226</v>
      </c>
      <c r="AT735">
        <v>226</v>
      </c>
      <c r="AU735">
        <v>64</v>
      </c>
      <c r="AV735">
        <v>112</v>
      </c>
      <c r="AW735">
        <v>728</v>
      </c>
      <c r="AX735">
        <v>0</v>
      </c>
      <c r="AY735">
        <v>1</v>
      </c>
      <c r="AZ735">
        <v>57</v>
      </c>
      <c r="BA735">
        <v>0</v>
      </c>
      <c r="BB735">
        <v>13925.5673828125</v>
      </c>
      <c r="BC735"/>
      <c r="BD735"/>
      <c r="BE735"/>
      <c r="BF735">
        <v>25000</v>
      </c>
      <c r="BG735" t="s">
        <v>427</v>
      </c>
      <c r="BH735" t="s">
        <v>5</v>
      </c>
      <c r="BI735" t="s">
        <v>1100</v>
      </c>
      <c r="BJ735"/>
      <c r="BK735" t="s">
        <v>5</v>
      </c>
      <c r="BL735"/>
      <c r="BM735">
        <v>25</v>
      </c>
      <c r="BN735"/>
      <c r="BO735" t="s">
        <v>5</v>
      </c>
      <c r="BP735"/>
      <c r="BQ735"/>
      <c r="BR735"/>
      <c r="BS735"/>
      <c r="BT735" t="s">
        <v>5</v>
      </c>
      <c r="BU735"/>
      <c r="BV735"/>
      <c r="BW735"/>
      <c r="BX735"/>
      <c r="BY735" t="s">
        <v>6</v>
      </c>
      <c r="BZ735" t="s">
        <v>428</v>
      </c>
      <c r="CA735"/>
    </row>
    <row r="736" spans="1:79" ht="15" x14ac:dyDescent="0.25">
      <c r="A736">
        <v>675</v>
      </c>
      <c r="B736" t="s">
        <v>989</v>
      </c>
      <c r="C736" t="s">
        <v>990</v>
      </c>
      <c r="D736" t="s">
        <v>991</v>
      </c>
      <c r="E736">
        <v>9</v>
      </c>
      <c r="F736" t="s">
        <v>418</v>
      </c>
      <c r="G736" t="s">
        <v>713</v>
      </c>
      <c r="H736" t="s">
        <v>845</v>
      </c>
      <c r="I736" t="s">
        <v>845</v>
      </c>
      <c r="J736" t="s">
        <v>845</v>
      </c>
      <c r="K736" t="s">
        <v>921</v>
      </c>
      <c r="L736" t="s">
        <v>922</v>
      </c>
      <c r="M736">
        <v>1051.79541015625</v>
      </c>
      <c r="N736" t="s">
        <v>5</v>
      </c>
      <c r="O736" t="s">
        <v>5</v>
      </c>
      <c r="P736" t="s">
        <v>5</v>
      </c>
      <c r="Q736" t="s">
        <v>5</v>
      </c>
      <c r="R736" t="s">
        <v>5</v>
      </c>
      <c r="S736" t="s">
        <v>722</v>
      </c>
      <c r="T736" t="s">
        <v>722</v>
      </c>
      <c r="U736" t="s">
        <v>5</v>
      </c>
      <c r="V736" t="s">
        <v>4</v>
      </c>
      <c r="W736">
        <v>5000</v>
      </c>
      <c r="X736">
        <v>0</v>
      </c>
      <c r="Y736" t="s">
        <v>6</v>
      </c>
      <c r="Z736"/>
      <c r="AA736"/>
      <c r="AB736">
        <v>128515.78125</v>
      </c>
      <c r="AC736">
        <v>35.341163635253913</v>
      </c>
      <c r="AD736">
        <v>128515.78125</v>
      </c>
      <c r="AE736">
        <v>164</v>
      </c>
      <c r="AF736">
        <v>68</v>
      </c>
      <c r="AG736">
        <v>41</v>
      </c>
      <c r="AH736">
        <v>172</v>
      </c>
      <c r="AI736">
        <v>178</v>
      </c>
      <c r="AJ736">
        <v>248</v>
      </c>
      <c r="AK736">
        <v>0</v>
      </c>
      <c r="AL736">
        <v>18</v>
      </c>
      <c r="AM736">
        <v>125</v>
      </c>
      <c r="AN736">
        <v>0</v>
      </c>
      <c r="AO736">
        <v>39196.921875</v>
      </c>
      <c r="AP736"/>
      <c r="AQ736"/>
      <c r="AR736"/>
      <c r="AS736">
        <v>41</v>
      </c>
      <c r="AT736">
        <v>41</v>
      </c>
      <c r="AU736">
        <v>17</v>
      </c>
      <c r="AV736">
        <v>10</v>
      </c>
      <c r="AW736">
        <v>62</v>
      </c>
      <c r="AX736">
        <v>0</v>
      </c>
      <c r="AY736">
        <v>4</v>
      </c>
      <c r="AZ736">
        <v>31</v>
      </c>
      <c r="BA736">
        <v>0</v>
      </c>
      <c r="BB736">
        <v>9799.23046875</v>
      </c>
      <c r="BC736"/>
      <c r="BD736"/>
      <c r="BE736"/>
      <c r="BF736">
        <v>25000</v>
      </c>
      <c r="BG736" t="s">
        <v>427</v>
      </c>
      <c r="BH736" t="s">
        <v>5</v>
      </c>
      <c r="BI736" t="s">
        <v>1100</v>
      </c>
      <c r="BJ736"/>
      <c r="BK736" t="s">
        <v>5</v>
      </c>
      <c r="BL736"/>
      <c r="BM736">
        <v>25</v>
      </c>
      <c r="BN736"/>
      <c r="BO736" t="s">
        <v>5</v>
      </c>
      <c r="BP736"/>
      <c r="BQ736"/>
      <c r="BR736"/>
      <c r="BS736"/>
      <c r="BT736" t="s">
        <v>5</v>
      </c>
      <c r="BU736"/>
      <c r="BV736"/>
      <c r="BW736"/>
      <c r="BX736"/>
      <c r="BY736" t="s">
        <v>6</v>
      </c>
      <c r="BZ736" t="s">
        <v>428</v>
      </c>
      <c r="CA736"/>
    </row>
    <row r="737" spans="1:79" ht="15" x14ac:dyDescent="0.25">
      <c r="A737">
        <v>676</v>
      </c>
      <c r="B737" t="s">
        <v>992</v>
      </c>
      <c r="C737" t="s">
        <v>993</v>
      </c>
      <c r="D737" t="s">
        <v>504</v>
      </c>
      <c r="E737">
        <v>9</v>
      </c>
      <c r="F737" t="s">
        <v>418</v>
      </c>
      <c r="G737" t="s">
        <v>656</v>
      </c>
      <c r="H737" t="s">
        <v>657</v>
      </c>
      <c r="I737" t="s">
        <v>657</v>
      </c>
      <c r="J737" t="s">
        <v>657</v>
      </c>
      <c r="K737" t="s">
        <v>921</v>
      </c>
      <c r="L737" t="s">
        <v>922</v>
      </c>
      <c r="M737">
        <v>1533.927368164062</v>
      </c>
      <c r="N737" t="s">
        <v>5</v>
      </c>
      <c r="O737" t="s">
        <v>5</v>
      </c>
      <c r="P737" t="s">
        <v>5</v>
      </c>
      <c r="Q737" t="s">
        <v>5</v>
      </c>
      <c r="R737" t="s">
        <v>5</v>
      </c>
      <c r="S737" t="s">
        <v>900</v>
      </c>
      <c r="T737" t="s">
        <v>900</v>
      </c>
      <c r="U737" t="s">
        <v>5</v>
      </c>
      <c r="V737" t="s">
        <v>4</v>
      </c>
      <c r="W737">
        <v>100000</v>
      </c>
      <c r="X737">
        <v>0</v>
      </c>
      <c r="Y737" t="s">
        <v>6</v>
      </c>
      <c r="Z737"/>
      <c r="AA737"/>
      <c r="AB737">
        <v>211746.359375</v>
      </c>
      <c r="AC737">
        <v>66.949905395507813</v>
      </c>
      <c r="AD737">
        <v>211746.359375</v>
      </c>
      <c r="AE737">
        <v>5166</v>
      </c>
      <c r="AF737">
        <v>2612</v>
      </c>
      <c r="AG737">
        <v>3373</v>
      </c>
      <c r="AH737">
        <v>9948</v>
      </c>
      <c r="AI737">
        <v>9045</v>
      </c>
      <c r="AJ737">
        <v>16034</v>
      </c>
      <c r="AK737">
        <v>7</v>
      </c>
      <c r="AL737">
        <v>47</v>
      </c>
      <c r="AM737">
        <v>253</v>
      </c>
      <c r="AN737">
        <v>0</v>
      </c>
      <c r="AO737">
        <v>48498.69140625</v>
      </c>
      <c r="AP737"/>
      <c r="AQ737"/>
      <c r="AR737"/>
      <c r="AS737">
        <v>1292</v>
      </c>
      <c r="AT737">
        <v>1292</v>
      </c>
      <c r="AU737">
        <v>653</v>
      </c>
      <c r="AV737">
        <v>843</v>
      </c>
      <c r="AW737">
        <v>4008</v>
      </c>
      <c r="AX737">
        <v>1</v>
      </c>
      <c r="AY737">
        <v>11</v>
      </c>
      <c r="AZ737">
        <v>63</v>
      </c>
      <c r="BA737">
        <v>0</v>
      </c>
      <c r="BB737">
        <v>12124.6728515625</v>
      </c>
      <c r="BC737"/>
      <c r="BD737"/>
      <c r="BE737"/>
      <c r="BF737">
        <v>25000</v>
      </c>
      <c r="BG737" t="s">
        <v>427</v>
      </c>
      <c r="BH737" t="s">
        <v>5</v>
      </c>
      <c r="BI737" t="s">
        <v>1100</v>
      </c>
      <c r="BJ737"/>
      <c r="BK737" t="s">
        <v>5</v>
      </c>
      <c r="BL737"/>
      <c r="BM737">
        <v>25</v>
      </c>
      <c r="BN737"/>
      <c r="BO737" t="s">
        <v>5</v>
      </c>
      <c r="BP737"/>
      <c r="BQ737"/>
      <c r="BR737"/>
      <c r="BS737"/>
      <c r="BT737" t="s">
        <v>5</v>
      </c>
      <c r="BU737"/>
      <c r="BV737"/>
      <c r="BW737"/>
      <c r="BX737"/>
      <c r="BY737" t="s">
        <v>6</v>
      </c>
      <c r="BZ737" t="s">
        <v>428</v>
      </c>
      <c r="CA737"/>
    </row>
    <row r="738" spans="1:79" ht="15" x14ac:dyDescent="0.25">
      <c r="A738">
        <v>677</v>
      </c>
      <c r="B738" t="s">
        <v>994</v>
      </c>
      <c r="C738" t="s">
        <v>995</v>
      </c>
      <c r="D738" t="s">
        <v>996</v>
      </c>
      <c r="E738">
        <v>9</v>
      </c>
      <c r="F738" t="s">
        <v>418</v>
      </c>
      <c r="G738" t="s">
        <v>533</v>
      </c>
      <c r="H738" t="s">
        <v>534</v>
      </c>
      <c r="I738" t="s">
        <v>534</v>
      </c>
      <c r="J738" t="s">
        <v>534</v>
      </c>
      <c r="K738" t="s">
        <v>921</v>
      </c>
      <c r="L738" t="s">
        <v>922</v>
      </c>
      <c r="M738">
        <v>1.6031638383865361</v>
      </c>
      <c r="N738" t="s">
        <v>5</v>
      </c>
      <c r="O738" t="s">
        <v>5</v>
      </c>
      <c r="P738" t="s">
        <v>5</v>
      </c>
      <c r="Q738" t="s">
        <v>5</v>
      </c>
      <c r="R738" t="s">
        <v>5</v>
      </c>
      <c r="S738" t="s">
        <v>997</v>
      </c>
      <c r="T738" t="s">
        <v>997</v>
      </c>
      <c r="U738" t="s">
        <v>5</v>
      </c>
      <c r="V738" t="s">
        <v>4</v>
      </c>
      <c r="W738">
        <v>5000</v>
      </c>
      <c r="X738">
        <v>0</v>
      </c>
      <c r="Y738" t="s">
        <v>6</v>
      </c>
      <c r="Z738"/>
      <c r="AA738"/>
      <c r="AB738">
        <v>297.4261474609375</v>
      </c>
      <c r="AC738">
        <v>0.1981716454029083</v>
      </c>
      <c r="AD738">
        <v>297.4261474609375</v>
      </c>
      <c r="AE738">
        <v>14</v>
      </c>
      <c r="AF738">
        <v>15</v>
      </c>
      <c r="AG738">
        <v>5</v>
      </c>
      <c r="AH738">
        <v>9</v>
      </c>
      <c r="AI738">
        <v>6</v>
      </c>
      <c r="AJ738">
        <v>14</v>
      </c>
      <c r="AK738">
        <v>0</v>
      </c>
      <c r="AL738">
        <v>0</v>
      </c>
      <c r="AM738">
        <v>2</v>
      </c>
      <c r="AN738">
        <v>0</v>
      </c>
      <c r="AO738">
        <v>267.89047241210938</v>
      </c>
      <c r="AP738"/>
      <c r="AQ738"/>
      <c r="AR738"/>
      <c r="AS738">
        <v>4</v>
      </c>
      <c r="AT738">
        <v>4</v>
      </c>
      <c r="AU738">
        <v>3</v>
      </c>
      <c r="AV738">
        <v>1</v>
      </c>
      <c r="AW738">
        <v>3</v>
      </c>
      <c r="AX738">
        <v>0</v>
      </c>
      <c r="AY738">
        <v>0</v>
      </c>
      <c r="AZ738">
        <v>0</v>
      </c>
      <c r="BA738">
        <v>0</v>
      </c>
      <c r="BB738">
        <v>66.972618103027344</v>
      </c>
      <c r="BC738"/>
      <c r="BD738"/>
      <c r="BE738"/>
      <c r="BF738">
        <v>25000</v>
      </c>
      <c r="BG738" t="s">
        <v>427</v>
      </c>
      <c r="BH738" t="s">
        <v>5</v>
      </c>
      <c r="BI738" t="s">
        <v>1100</v>
      </c>
      <c r="BJ738"/>
      <c r="BK738" t="s">
        <v>5</v>
      </c>
      <c r="BL738"/>
      <c r="BM738">
        <v>25</v>
      </c>
      <c r="BN738"/>
      <c r="BO738" t="s">
        <v>5</v>
      </c>
      <c r="BP738"/>
      <c r="BQ738"/>
      <c r="BR738"/>
      <c r="BS738"/>
      <c r="BT738" t="s">
        <v>5</v>
      </c>
      <c r="BU738"/>
      <c r="BV738"/>
      <c r="BW738"/>
      <c r="BX738"/>
      <c r="BY738" t="s">
        <v>6</v>
      </c>
      <c r="BZ738" t="s">
        <v>428</v>
      </c>
      <c r="CA738"/>
    </row>
    <row r="739" spans="1:79" ht="15" x14ac:dyDescent="0.25">
      <c r="A739">
        <v>678</v>
      </c>
      <c r="B739" t="s">
        <v>998</v>
      </c>
      <c r="C739" t="s">
        <v>999</v>
      </c>
      <c r="D739" t="s">
        <v>1000</v>
      </c>
      <c r="E739">
        <v>9</v>
      </c>
      <c r="F739" t="s">
        <v>418</v>
      </c>
      <c r="G739" t="s">
        <v>1001</v>
      </c>
      <c r="H739" t="s">
        <v>646</v>
      </c>
      <c r="I739" t="s">
        <v>646</v>
      </c>
      <c r="J739" t="s">
        <v>646</v>
      </c>
      <c r="K739" t="s">
        <v>921</v>
      </c>
      <c r="L739" t="s">
        <v>922</v>
      </c>
      <c r="M739">
        <v>21171.580078125</v>
      </c>
      <c r="N739" t="s">
        <v>5</v>
      </c>
      <c r="O739" t="s">
        <v>5</v>
      </c>
      <c r="P739" t="s">
        <v>5</v>
      </c>
      <c r="Q739" t="s">
        <v>5</v>
      </c>
      <c r="R739" t="s">
        <v>5</v>
      </c>
      <c r="S739" t="s">
        <v>922</v>
      </c>
      <c r="T739" t="s">
        <v>922</v>
      </c>
      <c r="U739" t="s">
        <v>5</v>
      </c>
      <c r="V739" t="s">
        <v>4</v>
      </c>
      <c r="W739">
        <v>25000</v>
      </c>
      <c r="X739">
        <v>0</v>
      </c>
      <c r="Y739" t="s">
        <v>6</v>
      </c>
      <c r="Z739"/>
      <c r="AA739"/>
      <c r="AB739">
        <v>2893507.75</v>
      </c>
      <c r="AC739">
        <v>1127.2216796875</v>
      </c>
      <c r="AD739">
        <v>2893507.75</v>
      </c>
      <c r="AE739">
        <v>36361</v>
      </c>
      <c r="AF739">
        <v>17273</v>
      </c>
      <c r="AG739">
        <v>23637</v>
      </c>
      <c r="AH739">
        <v>81457</v>
      </c>
      <c r="AI739">
        <v>68653</v>
      </c>
      <c r="AJ739">
        <v>130886</v>
      </c>
      <c r="AK739">
        <v>54</v>
      </c>
      <c r="AL739">
        <v>255</v>
      </c>
      <c r="AM739">
        <v>4338</v>
      </c>
      <c r="AN739">
        <v>0</v>
      </c>
      <c r="AO739">
        <v>719367.3125</v>
      </c>
      <c r="AP739"/>
      <c r="AQ739"/>
      <c r="AR739"/>
      <c r="AS739">
        <v>9090</v>
      </c>
      <c r="AT739">
        <v>9090</v>
      </c>
      <c r="AU739">
        <v>4318</v>
      </c>
      <c r="AV739">
        <v>5909</v>
      </c>
      <c r="AW739">
        <v>32721</v>
      </c>
      <c r="AX739">
        <v>13</v>
      </c>
      <c r="AY739">
        <v>63</v>
      </c>
      <c r="AZ739">
        <v>1084</v>
      </c>
      <c r="BA739">
        <v>0</v>
      </c>
      <c r="BB739">
        <v>179841.828125</v>
      </c>
      <c r="BC739"/>
      <c r="BD739"/>
      <c r="BE739"/>
      <c r="BF739">
        <v>25000</v>
      </c>
      <c r="BG739" t="s">
        <v>427</v>
      </c>
      <c r="BH739" t="s">
        <v>5</v>
      </c>
      <c r="BI739" t="s">
        <v>1100</v>
      </c>
      <c r="BJ739"/>
      <c r="BK739" t="s">
        <v>5</v>
      </c>
      <c r="BL739"/>
      <c r="BM739">
        <v>25</v>
      </c>
      <c r="BN739"/>
      <c r="BO739" t="s">
        <v>5</v>
      </c>
      <c r="BP739"/>
      <c r="BQ739"/>
      <c r="BR739"/>
      <c r="BS739"/>
      <c r="BT739" t="s">
        <v>5</v>
      </c>
      <c r="BU739"/>
      <c r="BV739"/>
      <c r="BW739"/>
      <c r="BX739"/>
      <c r="BY739" t="s">
        <v>6</v>
      </c>
      <c r="BZ739" t="s">
        <v>428</v>
      </c>
      <c r="CA739"/>
    </row>
    <row r="740" spans="1:79" ht="15" x14ac:dyDescent="0.25">
      <c r="A740">
        <v>679</v>
      </c>
      <c r="B740" t="s">
        <v>1002</v>
      </c>
      <c r="C740" t="s">
        <v>1003</v>
      </c>
      <c r="D740" t="s">
        <v>504</v>
      </c>
      <c r="E740">
        <v>9</v>
      </c>
      <c r="F740" t="s">
        <v>418</v>
      </c>
      <c r="G740" t="s">
        <v>1004</v>
      </c>
      <c r="H740" t="s">
        <v>1005</v>
      </c>
      <c r="I740" t="s">
        <v>1005</v>
      </c>
      <c r="J740" t="s">
        <v>1005</v>
      </c>
      <c r="K740" t="s">
        <v>921</v>
      </c>
      <c r="L740" t="s">
        <v>922</v>
      </c>
      <c r="M740">
        <v>1235.946533203125</v>
      </c>
      <c r="N740" t="s">
        <v>5</v>
      </c>
      <c r="O740" t="s">
        <v>5</v>
      </c>
      <c r="P740" t="s">
        <v>5</v>
      </c>
      <c r="Q740" t="s">
        <v>5</v>
      </c>
      <c r="R740" t="s">
        <v>5</v>
      </c>
      <c r="S740" t="s">
        <v>1006</v>
      </c>
      <c r="T740" t="s">
        <v>1006</v>
      </c>
      <c r="U740" t="s">
        <v>5</v>
      </c>
      <c r="V740" t="s">
        <v>4</v>
      </c>
      <c r="W740">
        <v>100000</v>
      </c>
      <c r="X740">
        <v>0</v>
      </c>
      <c r="Y740" t="s">
        <v>6</v>
      </c>
      <c r="Z740"/>
      <c r="AA740"/>
      <c r="AB740">
        <v>64197.37109375</v>
      </c>
      <c r="AC740">
        <v>51.206695556640618</v>
      </c>
      <c r="AD740">
        <v>64197.37109375</v>
      </c>
      <c r="AE740">
        <v>41</v>
      </c>
      <c r="AF740">
        <v>23</v>
      </c>
      <c r="AG740">
        <v>16</v>
      </c>
      <c r="AH740">
        <v>23</v>
      </c>
      <c r="AI740">
        <v>10</v>
      </c>
      <c r="AJ740">
        <v>32</v>
      </c>
      <c r="AK740">
        <v>0</v>
      </c>
      <c r="AL740">
        <v>1</v>
      </c>
      <c r="AM740">
        <v>34</v>
      </c>
      <c r="AN740">
        <v>0</v>
      </c>
      <c r="AO740">
        <v>6036.39404296875</v>
      </c>
      <c r="AP740"/>
      <c r="AQ740"/>
      <c r="AR740"/>
      <c r="AS740">
        <v>11</v>
      </c>
      <c r="AT740">
        <v>11</v>
      </c>
      <c r="AU740">
        <v>5</v>
      </c>
      <c r="AV740">
        <v>4</v>
      </c>
      <c r="AW740">
        <v>8</v>
      </c>
      <c r="AX740">
        <v>0</v>
      </c>
      <c r="AY740">
        <v>0</v>
      </c>
      <c r="AZ740">
        <v>8</v>
      </c>
      <c r="BA740">
        <v>0</v>
      </c>
      <c r="BB740">
        <v>1509.098510742188</v>
      </c>
      <c r="BC740"/>
      <c r="BD740"/>
      <c r="BE740"/>
      <c r="BF740">
        <v>25000</v>
      </c>
      <c r="BG740" t="s">
        <v>427</v>
      </c>
      <c r="BH740" t="s">
        <v>5</v>
      </c>
      <c r="BI740" t="s">
        <v>1100</v>
      </c>
      <c r="BJ740"/>
      <c r="BK740" t="s">
        <v>5</v>
      </c>
      <c r="BL740"/>
      <c r="BM740">
        <v>25</v>
      </c>
      <c r="BN740"/>
      <c r="BO740" t="s">
        <v>5</v>
      </c>
      <c r="BP740"/>
      <c r="BQ740"/>
      <c r="BR740"/>
      <c r="BS740"/>
      <c r="BT740" t="s">
        <v>5</v>
      </c>
      <c r="BU740"/>
      <c r="BV740"/>
      <c r="BW740"/>
      <c r="BX740"/>
      <c r="BY740" t="s">
        <v>6</v>
      </c>
      <c r="BZ740" t="s">
        <v>428</v>
      </c>
      <c r="CA740"/>
    </row>
    <row r="741" spans="1:79" ht="15" x14ac:dyDescent="0.25">
      <c r="A741">
        <v>680</v>
      </c>
      <c r="B741" t="s">
        <v>1007</v>
      </c>
      <c r="C741" t="s">
        <v>1008</v>
      </c>
      <c r="D741" t="s">
        <v>932</v>
      </c>
      <c r="E741">
        <v>9</v>
      </c>
      <c r="F741" t="s">
        <v>418</v>
      </c>
      <c r="G741" t="s">
        <v>1004</v>
      </c>
      <c r="H741" t="s">
        <v>1005</v>
      </c>
      <c r="I741" t="s">
        <v>1005</v>
      </c>
      <c r="J741" t="s">
        <v>1005</v>
      </c>
      <c r="K741" t="s">
        <v>921</v>
      </c>
      <c r="L741" t="s">
        <v>922</v>
      </c>
      <c r="M741">
        <v>1235.946533203125</v>
      </c>
      <c r="N741" t="s">
        <v>5</v>
      </c>
      <c r="O741" t="s">
        <v>5</v>
      </c>
      <c r="P741" t="s">
        <v>5</v>
      </c>
      <c r="Q741" t="s">
        <v>5</v>
      </c>
      <c r="R741" t="s">
        <v>5</v>
      </c>
      <c r="S741" t="s">
        <v>1006</v>
      </c>
      <c r="T741" t="s">
        <v>1006</v>
      </c>
      <c r="U741" t="s">
        <v>5</v>
      </c>
      <c r="V741" t="s">
        <v>4</v>
      </c>
      <c r="W741">
        <v>5000</v>
      </c>
      <c r="X741">
        <v>0</v>
      </c>
      <c r="Y741" t="s">
        <v>6</v>
      </c>
      <c r="Z741"/>
      <c r="AA741"/>
      <c r="AB741">
        <v>64197.37109375</v>
      </c>
      <c r="AC741">
        <v>51.206695556640618</v>
      </c>
      <c r="AD741">
        <v>64197.37109375</v>
      </c>
      <c r="AE741">
        <v>41</v>
      </c>
      <c r="AF741">
        <v>23</v>
      </c>
      <c r="AG741">
        <v>16</v>
      </c>
      <c r="AH741">
        <v>23</v>
      </c>
      <c r="AI741">
        <v>10</v>
      </c>
      <c r="AJ741">
        <v>32</v>
      </c>
      <c r="AK741">
        <v>0</v>
      </c>
      <c r="AL741">
        <v>1</v>
      </c>
      <c r="AM741">
        <v>34</v>
      </c>
      <c r="AN741">
        <v>0</v>
      </c>
      <c r="AO741">
        <v>6036.39404296875</v>
      </c>
      <c r="AP741"/>
      <c r="AQ741"/>
      <c r="AR741"/>
      <c r="AS741">
        <v>11</v>
      </c>
      <c r="AT741">
        <v>11</v>
      </c>
      <c r="AU741">
        <v>5</v>
      </c>
      <c r="AV741">
        <v>4</v>
      </c>
      <c r="AW741">
        <v>8</v>
      </c>
      <c r="AX741">
        <v>0</v>
      </c>
      <c r="AY741">
        <v>0</v>
      </c>
      <c r="AZ741">
        <v>8</v>
      </c>
      <c r="BA741">
        <v>0</v>
      </c>
      <c r="BB741">
        <v>1509.098510742188</v>
      </c>
      <c r="BC741"/>
      <c r="BD741"/>
      <c r="BE741"/>
      <c r="BF741">
        <v>25000</v>
      </c>
      <c r="BG741" t="s">
        <v>427</v>
      </c>
      <c r="BH741" t="s">
        <v>5</v>
      </c>
      <c r="BI741" t="s">
        <v>1100</v>
      </c>
      <c r="BJ741"/>
      <c r="BK741" t="s">
        <v>5</v>
      </c>
      <c r="BL741"/>
      <c r="BM741">
        <v>25</v>
      </c>
      <c r="BN741"/>
      <c r="BO741" t="s">
        <v>5</v>
      </c>
      <c r="BP741"/>
      <c r="BQ741"/>
      <c r="BR741"/>
      <c r="BS741"/>
      <c r="BT741" t="s">
        <v>5</v>
      </c>
      <c r="BU741"/>
      <c r="BV741"/>
      <c r="BW741"/>
      <c r="BX741"/>
      <c r="BY741" t="s">
        <v>6</v>
      </c>
      <c r="BZ741" t="s">
        <v>428</v>
      </c>
      <c r="CA741"/>
    </row>
    <row r="742" spans="1:79" ht="15" x14ac:dyDescent="0.25">
      <c r="A742">
        <v>681</v>
      </c>
      <c r="B742" t="s">
        <v>1009</v>
      </c>
      <c r="C742" t="s">
        <v>1010</v>
      </c>
      <c r="D742" t="s">
        <v>504</v>
      </c>
      <c r="E742">
        <v>9</v>
      </c>
      <c r="F742" t="s">
        <v>418</v>
      </c>
      <c r="G742" t="s">
        <v>624</v>
      </c>
      <c r="H742" t="s">
        <v>1011</v>
      </c>
      <c r="I742" t="s">
        <v>1011</v>
      </c>
      <c r="J742" t="s">
        <v>1011</v>
      </c>
      <c r="K742" t="s">
        <v>921</v>
      </c>
      <c r="L742" t="s">
        <v>922</v>
      </c>
      <c r="M742">
        <v>797.708251953125</v>
      </c>
      <c r="N742" t="s">
        <v>5</v>
      </c>
      <c r="O742" t="s">
        <v>5</v>
      </c>
      <c r="P742" t="s">
        <v>5</v>
      </c>
      <c r="Q742" t="s">
        <v>5</v>
      </c>
      <c r="R742" t="s">
        <v>5</v>
      </c>
      <c r="S742" t="s">
        <v>1012</v>
      </c>
      <c r="T742" t="s">
        <v>1012</v>
      </c>
      <c r="U742" t="s">
        <v>5</v>
      </c>
      <c r="V742" t="s">
        <v>4</v>
      </c>
      <c r="W742">
        <v>100000</v>
      </c>
      <c r="X742">
        <v>0</v>
      </c>
      <c r="Y742" t="s">
        <v>6</v>
      </c>
      <c r="Z742"/>
      <c r="AA742"/>
      <c r="AB742">
        <v>150121.515625</v>
      </c>
      <c r="AC742">
        <v>68.129417419433594</v>
      </c>
      <c r="AD742">
        <v>150121.515625</v>
      </c>
      <c r="AE742">
        <v>543</v>
      </c>
      <c r="AF742">
        <v>169</v>
      </c>
      <c r="AG742">
        <v>263</v>
      </c>
      <c r="AH742">
        <v>758</v>
      </c>
      <c r="AI742">
        <v>799</v>
      </c>
      <c r="AJ742">
        <v>1312</v>
      </c>
      <c r="AK742">
        <v>0</v>
      </c>
      <c r="AL742">
        <v>2</v>
      </c>
      <c r="AM742">
        <v>292</v>
      </c>
      <c r="AN742">
        <v>0</v>
      </c>
      <c r="AO742">
        <v>63670.59765625</v>
      </c>
      <c r="AP742"/>
      <c r="AQ742"/>
      <c r="AR742"/>
      <c r="AS742">
        <v>136</v>
      </c>
      <c r="AT742">
        <v>136</v>
      </c>
      <c r="AU742">
        <v>42</v>
      </c>
      <c r="AV742">
        <v>65</v>
      </c>
      <c r="AW742">
        <v>328</v>
      </c>
      <c r="AX742">
        <v>0</v>
      </c>
      <c r="AY742">
        <v>0</v>
      </c>
      <c r="AZ742">
        <v>73</v>
      </c>
      <c r="BA742">
        <v>0</v>
      </c>
      <c r="BB742">
        <v>15917.6494140625</v>
      </c>
      <c r="BC742"/>
      <c r="BD742"/>
      <c r="BE742"/>
      <c r="BF742">
        <v>25000</v>
      </c>
      <c r="BG742" t="s">
        <v>427</v>
      </c>
      <c r="BH742" t="s">
        <v>5</v>
      </c>
      <c r="BI742" t="s">
        <v>1100</v>
      </c>
      <c r="BJ742"/>
      <c r="BK742" t="s">
        <v>5</v>
      </c>
      <c r="BL742"/>
      <c r="BM742">
        <v>25</v>
      </c>
      <c r="BN742"/>
      <c r="BO742" t="s">
        <v>5</v>
      </c>
      <c r="BP742"/>
      <c r="BQ742"/>
      <c r="BR742"/>
      <c r="BS742"/>
      <c r="BT742" t="s">
        <v>5</v>
      </c>
      <c r="BU742"/>
      <c r="BV742"/>
      <c r="BW742"/>
      <c r="BX742"/>
      <c r="BY742" t="s">
        <v>6</v>
      </c>
      <c r="BZ742" t="s">
        <v>428</v>
      </c>
      <c r="CA742"/>
    </row>
    <row r="743" spans="1:79" ht="15" x14ac:dyDescent="0.25">
      <c r="A743">
        <v>682</v>
      </c>
      <c r="B743" t="s">
        <v>1013</v>
      </c>
      <c r="C743" t="s">
        <v>1014</v>
      </c>
      <c r="D743" t="s">
        <v>932</v>
      </c>
      <c r="E743">
        <v>9</v>
      </c>
      <c r="F743" t="s">
        <v>418</v>
      </c>
      <c r="G743" t="s">
        <v>812</v>
      </c>
      <c r="H743" t="s">
        <v>813</v>
      </c>
      <c r="I743" t="s">
        <v>824</v>
      </c>
      <c r="J743" t="s">
        <v>824</v>
      </c>
      <c r="K743" t="s">
        <v>825</v>
      </c>
      <c r="L743" t="s">
        <v>922</v>
      </c>
      <c r="M743">
        <v>1170.904541015625</v>
      </c>
      <c r="N743" t="s">
        <v>5</v>
      </c>
      <c r="O743" t="s">
        <v>5</v>
      </c>
      <c r="P743" t="s">
        <v>5</v>
      </c>
      <c r="Q743" t="s">
        <v>5</v>
      </c>
      <c r="R743" t="s">
        <v>5</v>
      </c>
      <c r="S743" t="s">
        <v>817</v>
      </c>
      <c r="T743" t="s">
        <v>817</v>
      </c>
      <c r="U743" t="s">
        <v>5</v>
      </c>
      <c r="V743" t="s">
        <v>4</v>
      </c>
      <c r="W743">
        <v>5000</v>
      </c>
      <c r="X743">
        <v>0</v>
      </c>
      <c r="Y743" t="s">
        <v>6</v>
      </c>
      <c r="Z743"/>
      <c r="AA743"/>
      <c r="AB743">
        <v>122272.0859375</v>
      </c>
      <c r="AC743">
        <v>59.778446197509773</v>
      </c>
      <c r="AD743">
        <v>122272.0859375</v>
      </c>
      <c r="AE743">
        <v>161</v>
      </c>
      <c r="AF743">
        <v>139</v>
      </c>
      <c r="AG743">
        <v>79</v>
      </c>
      <c r="AH743">
        <v>184</v>
      </c>
      <c r="AI743">
        <v>200</v>
      </c>
      <c r="AJ743">
        <v>258</v>
      </c>
      <c r="AK743">
        <v>0</v>
      </c>
      <c r="AL743">
        <v>2</v>
      </c>
      <c r="AM743">
        <v>39</v>
      </c>
      <c r="AN743">
        <v>0</v>
      </c>
      <c r="AO743">
        <v>13305.9736328125</v>
      </c>
      <c r="AP743"/>
      <c r="AQ743"/>
      <c r="AR743"/>
      <c r="AS743">
        <v>40</v>
      </c>
      <c r="AT743">
        <v>40</v>
      </c>
      <c r="AU743">
        <v>34</v>
      </c>
      <c r="AV743">
        <v>19</v>
      </c>
      <c r="AW743">
        <v>64</v>
      </c>
      <c r="AX743">
        <v>0</v>
      </c>
      <c r="AY743">
        <v>0</v>
      </c>
      <c r="AZ743">
        <v>10</v>
      </c>
      <c r="BA743">
        <v>0</v>
      </c>
      <c r="BB743">
        <v>3326.493408203125</v>
      </c>
      <c r="BC743"/>
      <c r="BD743"/>
      <c r="BE743"/>
      <c r="BF743">
        <v>25000</v>
      </c>
      <c r="BG743" t="s">
        <v>427</v>
      </c>
      <c r="BH743" t="s">
        <v>5</v>
      </c>
      <c r="BI743" t="s">
        <v>1100</v>
      </c>
      <c r="BJ743"/>
      <c r="BK743" t="s">
        <v>5</v>
      </c>
      <c r="BL743"/>
      <c r="BM743">
        <v>25</v>
      </c>
      <c r="BN743"/>
      <c r="BO743" t="s">
        <v>5</v>
      </c>
      <c r="BP743"/>
      <c r="BQ743"/>
      <c r="BR743"/>
      <c r="BS743"/>
      <c r="BT743" t="s">
        <v>5</v>
      </c>
      <c r="BU743"/>
      <c r="BV743"/>
      <c r="BW743"/>
      <c r="BX743"/>
      <c r="BY743" t="s">
        <v>6</v>
      </c>
      <c r="BZ743" t="s">
        <v>428</v>
      </c>
      <c r="CA743"/>
    </row>
    <row r="744" spans="1:79" ht="15" x14ac:dyDescent="0.25">
      <c r="A744">
        <v>683</v>
      </c>
      <c r="B744" t="s">
        <v>1015</v>
      </c>
      <c r="C744" t="s">
        <v>1016</v>
      </c>
      <c r="D744" t="s">
        <v>703</v>
      </c>
      <c r="E744">
        <v>9</v>
      </c>
      <c r="F744" t="s">
        <v>418</v>
      </c>
      <c r="G744" t="s">
        <v>812</v>
      </c>
      <c r="H744" t="s">
        <v>813</v>
      </c>
      <c r="I744" t="s">
        <v>814</v>
      </c>
      <c r="J744" t="s">
        <v>815</v>
      </c>
      <c r="K744" t="s">
        <v>816</v>
      </c>
      <c r="L744" t="s">
        <v>922</v>
      </c>
      <c r="M744">
        <v>2.3781611919403081</v>
      </c>
      <c r="N744" t="s">
        <v>5</v>
      </c>
      <c r="O744" t="s">
        <v>5</v>
      </c>
      <c r="P744" t="s">
        <v>5</v>
      </c>
      <c r="Q744" t="s">
        <v>5</v>
      </c>
      <c r="R744" t="s">
        <v>5</v>
      </c>
      <c r="S744" t="s">
        <v>1017</v>
      </c>
      <c r="T744" t="s">
        <v>1017</v>
      </c>
      <c r="U744" t="s">
        <v>5</v>
      </c>
      <c r="V744" t="s">
        <v>4</v>
      </c>
      <c r="W744">
        <v>25000</v>
      </c>
      <c r="X744">
        <v>0</v>
      </c>
      <c r="Y744" t="s">
        <v>6</v>
      </c>
      <c r="Z744"/>
      <c r="AA744"/>
      <c r="AB744">
        <v>94.960365295410156</v>
      </c>
      <c r="AC744">
        <v>7.5819984078407288E-2</v>
      </c>
      <c r="AD744">
        <v>94.960365295410156</v>
      </c>
      <c r="AE744">
        <v>75</v>
      </c>
      <c r="AF744">
        <v>80</v>
      </c>
      <c r="AG744">
        <v>53</v>
      </c>
      <c r="AH744">
        <v>142</v>
      </c>
      <c r="AI744">
        <v>115</v>
      </c>
      <c r="AJ744">
        <v>168</v>
      </c>
      <c r="AK744">
        <v>0</v>
      </c>
      <c r="AL744">
        <v>2</v>
      </c>
      <c r="AM744">
        <v>2</v>
      </c>
      <c r="AN744">
        <v>0</v>
      </c>
      <c r="AO744">
        <v>3.9354839324951172</v>
      </c>
      <c r="AP744"/>
      <c r="AQ744"/>
      <c r="AR744"/>
      <c r="AS744">
        <v>19</v>
      </c>
      <c r="AT744">
        <v>19</v>
      </c>
      <c r="AU744">
        <v>20</v>
      </c>
      <c r="AV744">
        <v>13</v>
      </c>
      <c r="AW744">
        <v>42</v>
      </c>
      <c r="AX744">
        <v>0</v>
      </c>
      <c r="AY744">
        <v>0</v>
      </c>
      <c r="AZ744">
        <v>0</v>
      </c>
      <c r="BA744">
        <v>0</v>
      </c>
      <c r="BB744">
        <v>0.9838709831237793</v>
      </c>
      <c r="BC744"/>
      <c r="BD744"/>
      <c r="BE744"/>
      <c r="BF744">
        <v>25000</v>
      </c>
      <c r="BG744" t="s">
        <v>427</v>
      </c>
      <c r="BH744" t="s">
        <v>5</v>
      </c>
      <c r="BI744" t="s">
        <v>1100</v>
      </c>
      <c r="BJ744"/>
      <c r="BK744" t="s">
        <v>5</v>
      </c>
      <c r="BL744"/>
      <c r="BM744">
        <v>25</v>
      </c>
      <c r="BN744"/>
      <c r="BO744" t="s">
        <v>5</v>
      </c>
      <c r="BP744"/>
      <c r="BQ744"/>
      <c r="BR744"/>
      <c r="BS744"/>
      <c r="BT744" t="s">
        <v>5</v>
      </c>
      <c r="BU744"/>
      <c r="BV744"/>
      <c r="BW744"/>
      <c r="BX744"/>
      <c r="BY744" t="s">
        <v>6</v>
      </c>
      <c r="BZ744" t="s">
        <v>428</v>
      </c>
      <c r="CA744"/>
    </row>
    <row r="745" spans="1:79" ht="15" x14ac:dyDescent="0.25">
      <c r="A745">
        <v>684</v>
      </c>
      <c r="B745" t="s">
        <v>1018</v>
      </c>
      <c r="C745" t="s">
        <v>1019</v>
      </c>
      <c r="D745" t="s">
        <v>1020</v>
      </c>
      <c r="E745">
        <v>9</v>
      </c>
      <c r="F745" t="s">
        <v>418</v>
      </c>
      <c r="G745" t="s">
        <v>713</v>
      </c>
      <c r="H745" t="s">
        <v>839</v>
      </c>
      <c r="I745" t="s">
        <v>853</v>
      </c>
      <c r="J745" t="s">
        <v>853</v>
      </c>
      <c r="K745" t="s">
        <v>854</v>
      </c>
      <c r="L745" t="s">
        <v>922</v>
      </c>
      <c r="M745">
        <v>3.3985908031463619</v>
      </c>
      <c r="N745" t="s">
        <v>5</v>
      </c>
      <c r="O745" t="s">
        <v>5</v>
      </c>
      <c r="P745" t="s">
        <v>5</v>
      </c>
      <c r="Q745" t="s">
        <v>5</v>
      </c>
      <c r="R745" t="s">
        <v>5</v>
      </c>
      <c r="S745" t="s">
        <v>722</v>
      </c>
      <c r="T745" t="s">
        <v>855</v>
      </c>
      <c r="U745" t="s">
        <v>5</v>
      </c>
      <c r="V745" t="s">
        <v>4</v>
      </c>
      <c r="W745">
        <v>100000</v>
      </c>
      <c r="X745">
        <v>0</v>
      </c>
      <c r="Y745" t="s">
        <v>6</v>
      </c>
      <c r="Z745"/>
      <c r="AA745"/>
      <c r="AB745">
        <v>810.5125732421875</v>
      </c>
      <c r="AC745">
        <v>0.13504146039485929</v>
      </c>
      <c r="AD745">
        <v>810.5125732421875</v>
      </c>
      <c r="AE745">
        <v>13</v>
      </c>
      <c r="AF745">
        <v>1</v>
      </c>
      <c r="AG745">
        <v>7</v>
      </c>
      <c r="AH745">
        <v>127</v>
      </c>
      <c r="AI745">
        <v>61</v>
      </c>
      <c r="AJ745">
        <v>131</v>
      </c>
      <c r="AK745">
        <v>0</v>
      </c>
      <c r="AL745">
        <v>0</v>
      </c>
      <c r="AM745">
        <v>15</v>
      </c>
      <c r="AN745">
        <v>0</v>
      </c>
      <c r="AO745">
        <v>99.603057861328125</v>
      </c>
      <c r="AP745"/>
      <c r="AQ745"/>
      <c r="AR745"/>
      <c r="AS745">
        <v>4</v>
      </c>
      <c r="AT745">
        <v>4</v>
      </c>
      <c r="AU745">
        <v>0</v>
      </c>
      <c r="AV745">
        <v>1</v>
      </c>
      <c r="AW745">
        <v>32</v>
      </c>
      <c r="AX745">
        <v>0</v>
      </c>
      <c r="AY745">
        <v>0</v>
      </c>
      <c r="AZ745">
        <v>4</v>
      </c>
      <c r="BA745">
        <v>0</v>
      </c>
      <c r="BB745">
        <v>24.900764465332031</v>
      </c>
      <c r="BC745"/>
      <c r="BD745"/>
      <c r="BE745"/>
      <c r="BF745">
        <v>25000</v>
      </c>
      <c r="BG745" t="s">
        <v>427</v>
      </c>
      <c r="BH745" t="s">
        <v>5</v>
      </c>
      <c r="BI745" t="s">
        <v>1100</v>
      </c>
      <c r="BJ745"/>
      <c r="BK745" t="s">
        <v>5</v>
      </c>
      <c r="BL745"/>
      <c r="BM745">
        <v>25</v>
      </c>
      <c r="BN745"/>
      <c r="BO745" t="s">
        <v>5</v>
      </c>
      <c r="BP745"/>
      <c r="BQ745"/>
      <c r="BR745"/>
      <c r="BS745"/>
      <c r="BT745" t="s">
        <v>5</v>
      </c>
      <c r="BU745"/>
      <c r="BV745"/>
      <c r="BW745"/>
      <c r="BX745"/>
      <c r="BY745" t="s">
        <v>6</v>
      </c>
      <c r="BZ745" t="s">
        <v>428</v>
      </c>
      <c r="CA745"/>
    </row>
    <row r="746" spans="1:79" ht="15" x14ac:dyDescent="0.25">
      <c r="A746">
        <v>685</v>
      </c>
      <c r="B746" t="s">
        <v>1021</v>
      </c>
      <c r="C746" t="s">
        <v>1022</v>
      </c>
      <c r="D746" t="s">
        <v>1023</v>
      </c>
      <c r="E746">
        <v>9</v>
      </c>
      <c r="F746" t="s">
        <v>418</v>
      </c>
      <c r="G746" t="s">
        <v>610</v>
      </c>
      <c r="H746" t="s">
        <v>611</v>
      </c>
      <c r="I746" t="s">
        <v>612</v>
      </c>
      <c r="J746" t="s">
        <v>612</v>
      </c>
      <c r="K746" t="s">
        <v>614</v>
      </c>
      <c r="L746" t="s">
        <v>922</v>
      </c>
      <c r="M746">
        <v>910.702880859375</v>
      </c>
      <c r="N746" t="s">
        <v>5</v>
      </c>
      <c r="O746" t="s">
        <v>5</v>
      </c>
      <c r="P746" t="s">
        <v>5</v>
      </c>
      <c r="Q746" t="s">
        <v>5</v>
      </c>
      <c r="R746" t="s">
        <v>5</v>
      </c>
      <c r="S746" t="s">
        <v>1024</v>
      </c>
      <c r="T746" t="s">
        <v>1024</v>
      </c>
      <c r="U746" t="s">
        <v>5</v>
      </c>
      <c r="V746" t="s">
        <v>4</v>
      </c>
      <c r="W746">
        <v>367972</v>
      </c>
      <c r="X746">
        <v>0</v>
      </c>
      <c r="Y746" t="s">
        <v>6</v>
      </c>
      <c r="Z746"/>
      <c r="AA746"/>
      <c r="AB746">
        <v>44376.2109375</v>
      </c>
      <c r="AC746">
        <v>7.8159141540527344</v>
      </c>
      <c r="AD746">
        <v>44376.2109375</v>
      </c>
      <c r="AE746">
        <v>90</v>
      </c>
      <c r="AF746">
        <v>10</v>
      </c>
      <c r="AG746">
        <v>16</v>
      </c>
      <c r="AH746">
        <v>12</v>
      </c>
      <c r="AI746">
        <v>23</v>
      </c>
      <c r="AJ746">
        <v>29</v>
      </c>
      <c r="AK746">
        <v>0</v>
      </c>
      <c r="AL746">
        <v>5</v>
      </c>
      <c r="AM746">
        <v>21</v>
      </c>
      <c r="AN746">
        <v>0</v>
      </c>
      <c r="AO746">
        <v>3888.37744140625</v>
      </c>
      <c r="AP746"/>
      <c r="AQ746"/>
      <c r="AR746"/>
      <c r="AS746">
        <v>23</v>
      </c>
      <c r="AT746">
        <v>23</v>
      </c>
      <c r="AU746">
        <v>2</v>
      </c>
      <c r="AV746">
        <v>4</v>
      </c>
      <c r="AW746">
        <v>7</v>
      </c>
      <c r="AX746">
        <v>0</v>
      </c>
      <c r="AY746">
        <v>1</v>
      </c>
      <c r="AZ746">
        <v>5</v>
      </c>
      <c r="BA746">
        <v>0</v>
      </c>
      <c r="BB746">
        <v>972.0943603515625</v>
      </c>
      <c r="BC746"/>
      <c r="BD746"/>
      <c r="BE746"/>
      <c r="BF746">
        <v>25000</v>
      </c>
      <c r="BG746" t="s">
        <v>427</v>
      </c>
      <c r="BH746" t="s">
        <v>5</v>
      </c>
      <c r="BI746" t="s">
        <v>1100</v>
      </c>
      <c r="BJ746"/>
      <c r="BK746" t="s">
        <v>5</v>
      </c>
      <c r="BL746"/>
      <c r="BM746">
        <v>25</v>
      </c>
      <c r="BN746"/>
      <c r="BO746" t="s">
        <v>5</v>
      </c>
      <c r="BP746"/>
      <c r="BQ746"/>
      <c r="BR746"/>
      <c r="BS746"/>
      <c r="BT746" t="s">
        <v>5</v>
      </c>
      <c r="BU746"/>
      <c r="BV746"/>
      <c r="BW746"/>
      <c r="BX746"/>
      <c r="BY746" t="s">
        <v>6</v>
      </c>
      <c r="BZ746" t="s">
        <v>428</v>
      </c>
      <c r="CA746"/>
    </row>
    <row r="747" spans="1:79" ht="15" x14ac:dyDescent="0.25">
      <c r="A747">
        <v>686</v>
      </c>
      <c r="B747" t="s">
        <v>1025</v>
      </c>
      <c r="C747" t="s">
        <v>1026</v>
      </c>
      <c r="D747" t="s">
        <v>1027</v>
      </c>
      <c r="E747">
        <v>9</v>
      </c>
      <c r="F747" t="s">
        <v>418</v>
      </c>
      <c r="G747" t="s">
        <v>778</v>
      </c>
      <c r="H747" t="s">
        <v>863</v>
      </c>
      <c r="I747" t="s">
        <v>958</v>
      </c>
      <c r="J747" t="s">
        <v>959</v>
      </c>
      <c r="K747" t="s">
        <v>960</v>
      </c>
      <c r="L747" t="s">
        <v>922</v>
      </c>
      <c r="M747">
        <v>1.5129935741424561</v>
      </c>
      <c r="N747" t="s">
        <v>5</v>
      </c>
      <c r="O747" t="s">
        <v>5</v>
      </c>
      <c r="P747" t="s">
        <v>5</v>
      </c>
      <c r="Q747" t="s">
        <v>5</v>
      </c>
      <c r="R747" t="s">
        <v>5</v>
      </c>
      <c r="S747" t="s">
        <v>961</v>
      </c>
      <c r="T747" t="s">
        <v>961</v>
      </c>
      <c r="U747" t="s">
        <v>5</v>
      </c>
      <c r="V747" t="s">
        <v>4</v>
      </c>
      <c r="W747">
        <v>30000</v>
      </c>
      <c r="X747">
        <v>0</v>
      </c>
      <c r="Y747" t="s">
        <v>6</v>
      </c>
      <c r="Z747"/>
      <c r="AA747"/>
      <c r="AB747">
        <v>161.14332580566409</v>
      </c>
      <c r="AC747">
        <v>7.7345140278339386E-2</v>
      </c>
      <c r="AD747">
        <v>161.14332580566409</v>
      </c>
      <c r="AE747">
        <v>96</v>
      </c>
      <c r="AF747">
        <v>43</v>
      </c>
      <c r="AG747">
        <v>46</v>
      </c>
      <c r="AH747">
        <v>83</v>
      </c>
      <c r="AI747">
        <v>62</v>
      </c>
      <c r="AJ747">
        <v>103</v>
      </c>
      <c r="AK747">
        <v>0</v>
      </c>
      <c r="AL747">
        <v>4</v>
      </c>
      <c r="AM747">
        <v>2</v>
      </c>
      <c r="AN747">
        <v>0</v>
      </c>
      <c r="AO747">
        <v>0.68501776456832886</v>
      </c>
      <c r="AP747"/>
      <c r="AQ747"/>
      <c r="AR747"/>
      <c r="AS747">
        <v>24</v>
      </c>
      <c r="AT747">
        <v>24</v>
      </c>
      <c r="AU747">
        <v>10</v>
      </c>
      <c r="AV747">
        <v>11</v>
      </c>
      <c r="AW747">
        <v>25</v>
      </c>
      <c r="AX747">
        <v>0</v>
      </c>
      <c r="AY747">
        <v>1</v>
      </c>
      <c r="AZ747">
        <v>0</v>
      </c>
      <c r="BA747">
        <v>0</v>
      </c>
      <c r="BB747">
        <v>0.17125444114208219</v>
      </c>
      <c r="BC747"/>
      <c r="BD747"/>
      <c r="BE747"/>
      <c r="BF747">
        <v>25000</v>
      </c>
      <c r="BG747" t="s">
        <v>427</v>
      </c>
      <c r="BH747" t="s">
        <v>5</v>
      </c>
      <c r="BI747" t="s">
        <v>1100</v>
      </c>
      <c r="BJ747"/>
      <c r="BK747" t="s">
        <v>5</v>
      </c>
      <c r="BL747"/>
      <c r="BM747">
        <v>25</v>
      </c>
      <c r="BN747"/>
      <c r="BO747" t="s">
        <v>5</v>
      </c>
      <c r="BP747"/>
      <c r="BQ747"/>
      <c r="BR747"/>
      <c r="BS747"/>
      <c r="BT747" t="s">
        <v>5</v>
      </c>
      <c r="BU747"/>
      <c r="BV747"/>
      <c r="BW747"/>
      <c r="BX747"/>
      <c r="BY747" t="s">
        <v>6</v>
      </c>
      <c r="BZ747" t="s">
        <v>428</v>
      </c>
      <c r="CA747"/>
    </row>
    <row r="748" spans="1:79" ht="15" x14ac:dyDescent="0.25">
      <c r="A748">
        <v>687</v>
      </c>
      <c r="B748" t="s">
        <v>1028</v>
      </c>
      <c r="C748" t="s">
        <v>1029</v>
      </c>
      <c r="D748" t="s">
        <v>1030</v>
      </c>
      <c r="E748">
        <v>9</v>
      </c>
      <c r="F748" t="s">
        <v>418</v>
      </c>
      <c r="G748" t="s">
        <v>632</v>
      </c>
      <c r="H748" t="s">
        <v>633</v>
      </c>
      <c r="I748" t="s">
        <v>634</v>
      </c>
      <c r="J748" t="s">
        <v>634</v>
      </c>
      <c r="K748" t="s">
        <v>636</v>
      </c>
      <c r="L748" t="s">
        <v>922</v>
      </c>
      <c r="M748">
        <v>915.6199951171875</v>
      </c>
      <c r="N748" t="s">
        <v>5</v>
      </c>
      <c r="O748" t="s">
        <v>5</v>
      </c>
      <c r="P748" t="s">
        <v>5</v>
      </c>
      <c r="Q748" t="s">
        <v>5</v>
      </c>
      <c r="R748" t="s">
        <v>5</v>
      </c>
      <c r="S748" t="s">
        <v>1031</v>
      </c>
      <c r="T748" t="s">
        <v>1031</v>
      </c>
      <c r="U748" t="s">
        <v>5</v>
      </c>
      <c r="V748" t="s">
        <v>4</v>
      </c>
      <c r="W748">
        <v>151200</v>
      </c>
      <c r="X748">
        <v>0</v>
      </c>
      <c r="Y748" t="s">
        <v>6</v>
      </c>
      <c r="Z748"/>
      <c r="AA748"/>
      <c r="AB748">
        <v>21048.634765625</v>
      </c>
      <c r="AC748">
        <v>4.3354191780090332</v>
      </c>
      <c r="AD748">
        <v>21048.634765625</v>
      </c>
      <c r="AE748">
        <v>70</v>
      </c>
      <c r="AF748">
        <v>20</v>
      </c>
      <c r="AG748">
        <v>51</v>
      </c>
      <c r="AH748">
        <v>4</v>
      </c>
      <c r="AI748">
        <v>46</v>
      </c>
      <c r="AJ748">
        <v>46</v>
      </c>
      <c r="AK748">
        <v>0</v>
      </c>
      <c r="AL748">
        <v>10</v>
      </c>
      <c r="AM748">
        <v>18</v>
      </c>
      <c r="AN748">
        <v>0</v>
      </c>
      <c r="AO748">
        <v>3492.507568359375</v>
      </c>
      <c r="AP748"/>
      <c r="AQ748"/>
      <c r="AR748"/>
      <c r="AS748">
        <v>18</v>
      </c>
      <c r="AT748">
        <v>18</v>
      </c>
      <c r="AU748">
        <v>5</v>
      </c>
      <c r="AV748">
        <v>12</v>
      </c>
      <c r="AW748">
        <v>11</v>
      </c>
      <c r="AX748">
        <v>0</v>
      </c>
      <c r="AY748">
        <v>2</v>
      </c>
      <c r="AZ748">
        <v>4</v>
      </c>
      <c r="BA748">
        <v>0</v>
      </c>
      <c r="BB748">
        <v>873.12689208984375</v>
      </c>
      <c r="BC748"/>
      <c r="BD748"/>
      <c r="BE748"/>
      <c r="BF748">
        <v>25000</v>
      </c>
      <c r="BG748" t="s">
        <v>427</v>
      </c>
      <c r="BH748" t="s">
        <v>5</v>
      </c>
      <c r="BI748" t="s">
        <v>1100</v>
      </c>
      <c r="BJ748"/>
      <c r="BK748" t="s">
        <v>5</v>
      </c>
      <c r="BL748"/>
      <c r="BM748">
        <v>25</v>
      </c>
      <c r="BN748"/>
      <c r="BO748" t="s">
        <v>5</v>
      </c>
      <c r="BP748"/>
      <c r="BQ748"/>
      <c r="BR748"/>
      <c r="BS748"/>
      <c r="BT748" t="s">
        <v>5</v>
      </c>
      <c r="BU748"/>
      <c r="BV748"/>
      <c r="BW748"/>
      <c r="BX748"/>
      <c r="BY748" t="s">
        <v>6</v>
      </c>
      <c r="BZ748" t="s">
        <v>428</v>
      </c>
      <c r="CA748"/>
    </row>
    <row r="749" spans="1:79" ht="15" x14ac:dyDescent="0.25">
      <c r="A749">
        <v>688</v>
      </c>
      <c r="B749" t="s">
        <v>1032</v>
      </c>
      <c r="C749" t="s">
        <v>1033</v>
      </c>
      <c r="D749" t="s">
        <v>1034</v>
      </c>
      <c r="E749">
        <v>9</v>
      </c>
      <c r="F749" t="s">
        <v>418</v>
      </c>
      <c r="G749" t="s">
        <v>980</v>
      </c>
      <c r="H749" t="s">
        <v>981</v>
      </c>
      <c r="I749" t="s">
        <v>982</v>
      </c>
      <c r="J749" t="s">
        <v>982</v>
      </c>
      <c r="K749" t="s">
        <v>921</v>
      </c>
      <c r="L749" t="s">
        <v>922</v>
      </c>
      <c r="M749">
        <v>900.69976806640625</v>
      </c>
      <c r="N749" t="s">
        <v>5</v>
      </c>
      <c r="O749" t="s">
        <v>5</v>
      </c>
      <c r="P749" t="s">
        <v>5</v>
      </c>
      <c r="Q749" t="s">
        <v>5</v>
      </c>
      <c r="R749" t="s">
        <v>5</v>
      </c>
      <c r="S749" t="s">
        <v>983</v>
      </c>
      <c r="T749" t="s">
        <v>983</v>
      </c>
      <c r="U749" t="s">
        <v>5</v>
      </c>
      <c r="V749" t="s">
        <v>4</v>
      </c>
      <c r="W749">
        <v>5000</v>
      </c>
      <c r="X749">
        <v>0</v>
      </c>
      <c r="Y749" t="s">
        <v>6</v>
      </c>
      <c r="Z749"/>
      <c r="AA749"/>
      <c r="AB749">
        <v>117504.40625</v>
      </c>
      <c r="AC749">
        <v>42.672176361083977</v>
      </c>
      <c r="AD749">
        <v>117504.40625</v>
      </c>
      <c r="AE749">
        <v>1372</v>
      </c>
      <c r="AF749">
        <v>899</v>
      </c>
      <c r="AG749">
        <v>662</v>
      </c>
      <c r="AH749">
        <v>3981</v>
      </c>
      <c r="AI749">
        <v>1746</v>
      </c>
      <c r="AJ749">
        <v>4995</v>
      </c>
      <c r="AK749">
        <v>1</v>
      </c>
      <c r="AL749">
        <v>20</v>
      </c>
      <c r="AM749">
        <v>196</v>
      </c>
      <c r="AN749">
        <v>0</v>
      </c>
      <c r="AO749">
        <v>35444.83984375</v>
      </c>
      <c r="AP749"/>
      <c r="AQ749"/>
      <c r="AR749"/>
      <c r="AS749">
        <v>343</v>
      </c>
      <c r="AT749">
        <v>343</v>
      </c>
      <c r="AU749">
        <v>224</v>
      </c>
      <c r="AV749">
        <v>165</v>
      </c>
      <c r="AW749">
        <v>1248</v>
      </c>
      <c r="AX749">
        <v>0</v>
      </c>
      <c r="AY749">
        <v>5</v>
      </c>
      <c r="AZ749">
        <v>49</v>
      </c>
      <c r="BA749">
        <v>0</v>
      </c>
      <c r="BB749">
        <v>8861.2099609375</v>
      </c>
      <c r="BC749"/>
      <c r="BD749"/>
      <c r="BE749"/>
      <c r="BF749">
        <v>25000</v>
      </c>
      <c r="BG749" t="s">
        <v>427</v>
      </c>
      <c r="BH749" t="s">
        <v>5</v>
      </c>
      <c r="BI749" t="s">
        <v>1100</v>
      </c>
      <c r="BJ749"/>
      <c r="BK749" t="s">
        <v>5</v>
      </c>
      <c r="BL749"/>
      <c r="BM749">
        <v>25</v>
      </c>
      <c r="BN749"/>
      <c r="BO749" t="s">
        <v>5</v>
      </c>
      <c r="BP749"/>
      <c r="BQ749"/>
      <c r="BR749"/>
      <c r="BS749"/>
      <c r="BT749" t="s">
        <v>5</v>
      </c>
      <c r="BU749"/>
      <c r="BV749"/>
      <c r="BW749"/>
      <c r="BX749"/>
      <c r="BY749" t="s">
        <v>6</v>
      </c>
      <c r="BZ749" t="s">
        <v>428</v>
      </c>
      <c r="CA749"/>
    </row>
    <row r="750" spans="1:79" ht="15" x14ac:dyDescent="0.25">
      <c r="A750">
        <v>689</v>
      </c>
      <c r="B750" t="s">
        <v>1035</v>
      </c>
      <c r="C750" t="s">
        <v>1036</v>
      </c>
      <c r="D750" t="s">
        <v>1020</v>
      </c>
      <c r="E750">
        <v>9</v>
      </c>
      <c r="F750" t="s">
        <v>418</v>
      </c>
      <c r="G750" t="s">
        <v>862</v>
      </c>
      <c r="H750" t="s">
        <v>947</v>
      </c>
      <c r="I750" t="s">
        <v>947</v>
      </c>
      <c r="J750" t="s">
        <v>947</v>
      </c>
      <c r="K750" t="s">
        <v>921</v>
      </c>
      <c r="L750" t="s">
        <v>922</v>
      </c>
      <c r="M750">
        <v>1308.805053710938</v>
      </c>
      <c r="N750" t="s">
        <v>5</v>
      </c>
      <c r="O750" t="s">
        <v>5</v>
      </c>
      <c r="P750" t="s">
        <v>5</v>
      </c>
      <c r="Q750" t="s">
        <v>5</v>
      </c>
      <c r="R750" t="s">
        <v>5</v>
      </c>
      <c r="S750" t="s">
        <v>764</v>
      </c>
      <c r="T750" t="s">
        <v>764</v>
      </c>
      <c r="U750" t="s">
        <v>5</v>
      </c>
      <c r="V750" t="s">
        <v>4</v>
      </c>
      <c r="W750">
        <v>100000</v>
      </c>
      <c r="X750">
        <v>0</v>
      </c>
      <c r="Y750" t="s">
        <v>6</v>
      </c>
      <c r="Z750"/>
      <c r="AA750"/>
      <c r="AB750">
        <v>41420.5859375</v>
      </c>
      <c r="AC750">
        <v>7.5213537216186523</v>
      </c>
      <c r="AD750">
        <v>41420.5859375</v>
      </c>
      <c r="AE750">
        <v>99</v>
      </c>
      <c r="AF750">
        <v>51</v>
      </c>
      <c r="AG750">
        <v>40</v>
      </c>
      <c r="AH750">
        <v>191</v>
      </c>
      <c r="AI750">
        <v>72</v>
      </c>
      <c r="AJ750">
        <v>248</v>
      </c>
      <c r="AK750">
        <v>0</v>
      </c>
      <c r="AL750">
        <v>2</v>
      </c>
      <c r="AM750">
        <v>17</v>
      </c>
      <c r="AN750">
        <v>0</v>
      </c>
      <c r="AO750">
        <v>1263.988647460938</v>
      </c>
      <c r="AP750"/>
      <c r="AQ750"/>
      <c r="AR750"/>
      <c r="AS750">
        <v>25</v>
      </c>
      <c r="AT750">
        <v>25</v>
      </c>
      <c r="AU750">
        <v>12</v>
      </c>
      <c r="AV750">
        <v>10</v>
      </c>
      <c r="AW750">
        <v>62</v>
      </c>
      <c r="AX750">
        <v>0</v>
      </c>
      <c r="AY750">
        <v>0</v>
      </c>
      <c r="AZ750">
        <v>4</v>
      </c>
      <c r="BA750">
        <v>0</v>
      </c>
      <c r="BB750">
        <v>315.99716186523438</v>
      </c>
      <c r="BC750"/>
      <c r="BD750"/>
      <c r="BE750"/>
      <c r="BF750">
        <v>25000</v>
      </c>
      <c r="BG750" t="s">
        <v>427</v>
      </c>
      <c r="BH750" t="s">
        <v>5</v>
      </c>
      <c r="BI750" t="s">
        <v>1100</v>
      </c>
      <c r="BJ750"/>
      <c r="BK750" t="s">
        <v>5</v>
      </c>
      <c r="BL750"/>
      <c r="BM750">
        <v>25</v>
      </c>
      <c r="BN750"/>
      <c r="BO750" t="s">
        <v>5</v>
      </c>
      <c r="BP750"/>
      <c r="BQ750"/>
      <c r="BR750"/>
      <c r="BS750"/>
      <c r="BT750" t="s">
        <v>5</v>
      </c>
      <c r="BU750"/>
      <c r="BV750"/>
      <c r="BW750"/>
      <c r="BX750"/>
      <c r="BY750" t="s">
        <v>6</v>
      </c>
      <c r="BZ750" t="s">
        <v>428</v>
      </c>
      <c r="CA750"/>
    </row>
    <row r="751" spans="1:79" ht="15" x14ac:dyDescent="0.25">
      <c r="A751">
        <v>690</v>
      </c>
      <c r="B751" t="s">
        <v>1037</v>
      </c>
      <c r="C751" t="s">
        <v>1038</v>
      </c>
      <c r="D751" t="s">
        <v>1039</v>
      </c>
      <c r="E751">
        <v>9</v>
      </c>
      <c r="F751" t="s">
        <v>418</v>
      </c>
      <c r="G751" t="s">
        <v>470</v>
      </c>
      <c r="H751" t="s">
        <v>471</v>
      </c>
      <c r="I751" t="s">
        <v>472</v>
      </c>
      <c r="J751" t="s">
        <v>473</v>
      </c>
      <c r="K751" t="s">
        <v>474</v>
      </c>
      <c r="L751" t="s">
        <v>424</v>
      </c>
      <c r="M751">
        <v>0.58877921104431152</v>
      </c>
      <c r="N751" t="s">
        <v>5</v>
      </c>
      <c r="O751" t="s">
        <v>5</v>
      </c>
      <c r="P751" t="s">
        <v>5</v>
      </c>
      <c r="Q751" t="s">
        <v>5</v>
      </c>
      <c r="R751" t="s">
        <v>5</v>
      </c>
      <c r="S751" t="s">
        <v>475</v>
      </c>
      <c r="T751" t="s">
        <v>476</v>
      </c>
      <c r="U751" t="s">
        <v>5</v>
      </c>
      <c r="V751" t="s">
        <v>4</v>
      </c>
      <c r="W751">
        <v>60000</v>
      </c>
      <c r="X751">
        <v>0</v>
      </c>
      <c r="Y751" t="s">
        <v>6</v>
      </c>
      <c r="Z751"/>
      <c r="AA751"/>
      <c r="AB751">
        <v>23.00979042053223</v>
      </c>
      <c r="AC751">
        <v>9.6232164651155472E-3</v>
      </c>
      <c r="AD751">
        <v>23.00979042053223</v>
      </c>
      <c r="AE751">
        <v>9</v>
      </c>
      <c r="AF751">
        <v>3</v>
      </c>
      <c r="AG751">
        <v>3</v>
      </c>
      <c r="AH751">
        <v>4</v>
      </c>
      <c r="AI751">
        <v>14</v>
      </c>
      <c r="AJ751">
        <v>14</v>
      </c>
      <c r="AK751">
        <v>0</v>
      </c>
      <c r="AL751">
        <v>0</v>
      </c>
      <c r="AM751">
        <v>0</v>
      </c>
      <c r="AN751">
        <v>0</v>
      </c>
      <c r="AO751">
        <v>5.9681897982954979E-4</v>
      </c>
      <c r="AP751"/>
      <c r="AQ751"/>
      <c r="AR751"/>
      <c r="AS751">
        <v>3</v>
      </c>
      <c r="AT751">
        <v>3</v>
      </c>
      <c r="AU751">
        <v>0</v>
      </c>
      <c r="AV751">
        <v>0</v>
      </c>
      <c r="AW751">
        <v>3</v>
      </c>
      <c r="AX751">
        <v>0</v>
      </c>
      <c r="AY751">
        <v>0</v>
      </c>
      <c r="AZ751">
        <v>0</v>
      </c>
      <c r="BA751">
        <v>0</v>
      </c>
      <c r="BB751">
        <v>1.4920500689186161E-4</v>
      </c>
      <c r="BC751"/>
      <c r="BD751"/>
      <c r="BE751"/>
      <c r="BF751">
        <v>25000</v>
      </c>
      <c r="BG751" t="s">
        <v>427</v>
      </c>
      <c r="BH751" t="s">
        <v>5</v>
      </c>
      <c r="BI751" t="s">
        <v>1100</v>
      </c>
      <c r="BJ751"/>
      <c r="BK751" t="s">
        <v>5</v>
      </c>
      <c r="BL751"/>
      <c r="BM751">
        <v>25</v>
      </c>
      <c r="BN751"/>
      <c r="BO751" t="s">
        <v>5</v>
      </c>
      <c r="BP751"/>
      <c r="BQ751"/>
      <c r="BR751"/>
      <c r="BS751"/>
      <c r="BT751" t="s">
        <v>5</v>
      </c>
      <c r="BU751"/>
      <c r="BV751"/>
      <c r="BW751"/>
      <c r="BX751"/>
      <c r="BY751" t="s">
        <v>6</v>
      </c>
      <c r="BZ751" t="s">
        <v>428</v>
      </c>
      <c r="CA751"/>
    </row>
    <row r="752" spans="1:79" ht="15" x14ac:dyDescent="0.25">
      <c r="A752">
        <v>691</v>
      </c>
      <c r="B752" t="s">
        <v>1040</v>
      </c>
      <c r="C752" t="s">
        <v>1041</v>
      </c>
      <c r="D752" t="s">
        <v>1042</v>
      </c>
      <c r="E752">
        <v>9</v>
      </c>
      <c r="F752" t="s">
        <v>418</v>
      </c>
      <c r="G752" t="s">
        <v>862</v>
      </c>
      <c r="H752" t="s">
        <v>947</v>
      </c>
      <c r="I752" t="s">
        <v>947</v>
      </c>
      <c r="J752" t="s">
        <v>947</v>
      </c>
      <c r="K752" t="s">
        <v>921</v>
      </c>
      <c r="L752" t="s">
        <v>922</v>
      </c>
      <c r="M752">
        <v>1308.805053710938</v>
      </c>
      <c r="N752" t="s">
        <v>5</v>
      </c>
      <c r="O752" t="s">
        <v>5</v>
      </c>
      <c r="P752" t="s">
        <v>5</v>
      </c>
      <c r="Q752" t="s">
        <v>5</v>
      </c>
      <c r="R752" t="s">
        <v>5</v>
      </c>
      <c r="S752" t="s">
        <v>764</v>
      </c>
      <c r="T752" t="s">
        <v>764</v>
      </c>
      <c r="U752" t="s">
        <v>5</v>
      </c>
      <c r="V752" t="s">
        <v>4</v>
      </c>
      <c r="W752">
        <v>30000</v>
      </c>
      <c r="X752">
        <v>0</v>
      </c>
      <c r="Y752" t="s">
        <v>6</v>
      </c>
      <c r="Z752"/>
      <c r="AA752"/>
      <c r="AB752">
        <v>41420.5859375</v>
      </c>
      <c r="AC752">
        <v>7.5213537216186523</v>
      </c>
      <c r="AD752">
        <v>41420.5859375</v>
      </c>
      <c r="AE752">
        <v>99</v>
      </c>
      <c r="AF752">
        <v>51</v>
      </c>
      <c r="AG752">
        <v>40</v>
      </c>
      <c r="AH752">
        <v>191</v>
      </c>
      <c r="AI752">
        <v>72</v>
      </c>
      <c r="AJ752">
        <v>248</v>
      </c>
      <c r="AK752">
        <v>0</v>
      </c>
      <c r="AL752">
        <v>2</v>
      </c>
      <c r="AM752">
        <v>17</v>
      </c>
      <c r="AN752">
        <v>0</v>
      </c>
      <c r="AO752">
        <v>1263.988647460938</v>
      </c>
      <c r="AP752"/>
      <c r="AQ752"/>
      <c r="AR752"/>
      <c r="AS752">
        <v>25</v>
      </c>
      <c r="AT752">
        <v>25</v>
      </c>
      <c r="AU752">
        <v>12</v>
      </c>
      <c r="AV752">
        <v>10</v>
      </c>
      <c r="AW752">
        <v>62</v>
      </c>
      <c r="AX752">
        <v>0</v>
      </c>
      <c r="AY752">
        <v>0</v>
      </c>
      <c r="AZ752">
        <v>4</v>
      </c>
      <c r="BA752">
        <v>0</v>
      </c>
      <c r="BB752">
        <v>315.99716186523438</v>
      </c>
      <c r="BC752"/>
      <c r="BD752"/>
      <c r="BE752"/>
      <c r="BF752">
        <v>25000</v>
      </c>
      <c r="BG752" t="s">
        <v>427</v>
      </c>
      <c r="BH752" t="s">
        <v>5</v>
      </c>
      <c r="BI752" t="s">
        <v>1100</v>
      </c>
      <c r="BJ752"/>
      <c r="BK752" t="s">
        <v>5</v>
      </c>
      <c r="BL752"/>
      <c r="BM752">
        <v>25</v>
      </c>
      <c r="BN752"/>
      <c r="BO752" t="s">
        <v>5</v>
      </c>
      <c r="BP752"/>
      <c r="BQ752"/>
      <c r="BR752"/>
      <c r="BS752"/>
      <c r="BT752" t="s">
        <v>5</v>
      </c>
      <c r="BU752"/>
      <c r="BV752"/>
      <c r="BW752"/>
      <c r="BX752"/>
      <c r="BY752" t="s">
        <v>6</v>
      </c>
      <c r="BZ752" t="s">
        <v>428</v>
      </c>
      <c r="CA752"/>
    </row>
    <row r="753" spans="1:79" ht="15" x14ac:dyDescent="0.25">
      <c r="A753">
        <v>692</v>
      </c>
      <c r="B753" t="s">
        <v>1043</v>
      </c>
      <c r="C753" t="s">
        <v>1044</v>
      </c>
      <c r="D753" t="s">
        <v>1034</v>
      </c>
      <c r="E753">
        <v>9</v>
      </c>
      <c r="F753" t="s">
        <v>418</v>
      </c>
      <c r="G753" t="s">
        <v>745</v>
      </c>
      <c r="H753" t="s">
        <v>1045</v>
      </c>
      <c r="I753" t="s">
        <v>920</v>
      </c>
      <c r="J753" t="s">
        <v>920</v>
      </c>
      <c r="K753" t="s">
        <v>748</v>
      </c>
      <c r="L753" t="s">
        <v>432</v>
      </c>
      <c r="M753">
        <v>924.57940673828125</v>
      </c>
      <c r="N753" t="s">
        <v>5</v>
      </c>
      <c r="O753" t="s">
        <v>5</v>
      </c>
      <c r="P753" t="s">
        <v>5</v>
      </c>
      <c r="Q753" t="s">
        <v>5</v>
      </c>
      <c r="R753" t="s">
        <v>5</v>
      </c>
      <c r="S753" t="s">
        <v>475</v>
      </c>
      <c r="T753" t="s">
        <v>475</v>
      </c>
      <c r="U753" t="s">
        <v>5</v>
      </c>
      <c r="V753" t="s">
        <v>4</v>
      </c>
      <c r="W753">
        <v>100000</v>
      </c>
      <c r="X753">
        <v>0</v>
      </c>
      <c r="Y753" t="s">
        <v>6</v>
      </c>
      <c r="Z753"/>
      <c r="AA753"/>
      <c r="AB753">
        <v>110299.9296875</v>
      </c>
      <c r="AC753">
        <v>22.855375289916989</v>
      </c>
      <c r="AD753">
        <v>110299.9296875</v>
      </c>
      <c r="AE753">
        <v>245</v>
      </c>
      <c r="AF753">
        <v>201</v>
      </c>
      <c r="AG753">
        <v>104</v>
      </c>
      <c r="AH753">
        <v>97</v>
      </c>
      <c r="AI753">
        <v>124</v>
      </c>
      <c r="AJ753">
        <v>173</v>
      </c>
      <c r="AK753">
        <v>0</v>
      </c>
      <c r="AL753">
        <v>14</v>
      </c>
      <c r="AM753">
        <v>55</v>
      </c>
      <c r="AN753">
        <v>0</v>
      </c>
      <c r="AO753">
        <v>5435.48291015625</v>
      </c>
      <c r="AP753"/>
      <c r="AQ753"/>
      <c r="AR753"/>
      <c r="AS753">
        <v>62</v>
      </c>
      <c r="AT753">
        <v>62</v>
      </c>
      <c r="AU753">
        <v>50</v>
      </c>
      <c r="AV753">
        <v>26</v>
      </c>
      <c r="AW753">
        <v>43</v>
      </c>
      <c r="AX753">
        <v>0</v>
      </c>
      <c r="AY753">
        <v>3</v>
      </c>
      <c r="AZ753">
        <v>14</v>
      </c>
      <c r="BA753">
        <v>0</v>
      </c>
      <c r="BB753">
        <v>1358.870727539062</v>
      </c>
      <c r="BC753"/>
      <c r="BD753"/>
      <c r="BE753"/>
      <c r="BF753">
        <v>25000</v>
      </c>
      <c r="BG753" t="s">
        <v>427</v>
      </c>
      <c r="BH753" t="s">
        <v>5</v>
      </c>
      <c r="BI753" t="s">
        <v>1100</v>
      </c>
      <c r="BJ753"/>
      <c r="BK753" t="s">
        <v>5</v>
      </c>
      <c r="BL753"/>
      <c r="BM753">
        <v>25</v>
      </c>
      <c r="BN753"/>
      <c r="BO753" t="s">
        <v>5</v>
      </c>
      <c r="BP753"/>
      <c r="BQ753"/>
      <c r="BR753"/>
      <c r="BS753"/>
      <c r="BT753" t="s">
        <v>5</v>
      </c>
      <c r="BU753"/>
      <c r="BV753"/>
      <c r="BW753"/>
      <c r="BX753"/>
      <c r="BY753" t="s">
        <v>6</v>
      </c>
      <c r="BZ753" t="s">
        <v>428</v>
      </c>
      <c r="CA753"/>
    </row>
    <row r="754" spans="1:79" ht="15" x14ac:dyDescent="0.25">
      <c r="A754">
        <v>693</v>
      </c>
      <c r="B754" t="s">
        <v>1046</v>
      </c>
      <c r="C754" t="s">
        <v>1047</v>
      </c>
      <c r="D754" t="s">
        <v>1048</v>
      </c>
      <c r="E754">
        <v>9</v>
      </c>
      <c r="F754" t="s">
        <v>418</v>
      </c>
      <c r="G754" t="s">
        <v>470</v>
      </c>
      <c r="H754" t="s">
        <v>471</v>
      </c>
      <c r="I754" t="s">
        <v>472</v>
      </c>
      <c r="J754" t="s">
        <v>473</v>
      </c>
      <c r="K754" t="s">
        <v>474</v>
      </c>
      <c r="L754" t="s">
        <v>424</v>
      </c>
      <c r="M754">
        <v>0.58877921104431152</v>
      </c>
      <c r="N754" t="s">
        <v>5</v>
      </c>
      <c r="O754" t="s">
        <v>5</v>
      </c>
      <c r="P754" t="s">
        <v>5</v>
      </c>
      <c r="Q754" t="s">
        <v>5</v>
      </c>
      <c r="R754" t="s">
        <v>5</v>
      </c>
      <c r="S754" t="s">
        <v>475</v>
      </c>
      <c r="T754" t="s">
        <v>476</v>
      </c>
      <c r="U754" t="s">
        <v>5</v>
      </c>
      <c r="V754" t="s">
        <v>4</v>
      </c>
      <c r="W754">
        <v>60000</v>
      </c>
      <c r="X754">
        <v>0</v>
      </c>
      <c r="Y754" t="s">
        <v>6</v>
      </c>
      <c r="Z754"/>
      <c r="AA754"/>
      <c r="AB754">
        <v>23.00979042053223</v>
      </c>
      <c r="AC754">
        <v>9.6232164651155472E-3</v>
      </c>
      <c r="AD754">
        <v>23.00979042053223</v>
      </c>
      <c r="AE754">
        <v>9</v>
      </c>
      <c r="AF754">
        <v>3</v>
      </c>
      <c r="AG754">
        <v>3</v>
      </c>
      <c r="AH754">
        <v>4</v>
      </c>
      <c r="AI754">
        <v>14</v>
      </c>
      <c r="AJ754">
        <v>14</v>
      </c>
      <c r="AK754">
        <v>0</v>
      </c>
      <c r="AL754">
        <v>0</v>
      </c>
      <c r="AM754">
        <v>0</v>
      </c>
      <c r="AN754">
        <v>0</v>
      </c>
      <c r="AO754">
        <v>5.9681897982954979E-4</v>
      </c>
      <c r="AP754"/>
      <c r="AQ754"/>
      <c r="AR754"/>
      <c r="AS754">
        <v>3</v>
      </c>
      <c r="AT754">
        <v>3</v>
      </c>
      <c r="AU754">
        <v>0</v>
      </c>
      <c r="AV754">
        <v>0</v>
      </c>
      <c r="AW754">
        <v>3</v>
      </c>
      <c r="AX754">
        <v>0</v>
      </c>
      <c r="AY754">
        <v>0</v>
      </c>
      <c r="AZ754">
        <v>0</v>
      </c>
      <c r="BA754">
        <v>0</v>
      </c>
      <c r="BB754">
        <v>1.4920500689186161E-4</v>
      </c>
      <c r="BC754"/>
      <c r="BD754"/>
      <c r="BE754"/>
      <c r="BF754">
        <v>25000</v>
      </c>
      <c r="BG754" t="s">
        <v>427</v>
      </c>
      <c r="BH754" t="s">
        <v>5</v>
      </c>
      <c r="BI754" t="s">
        <v>1100</v>
      </c>
      <c r="BJ754"/>
      <c r="BK754" t="s">
        <v>5</v>
      </c>
      <c r="BL754"/>
      <c r="BM754">
        <v>25</v>
      </c>
      <c r="BN754"/>
      <c r="BO754" t="s">
        <v>5</v>
      </c>
      <c r="BP754"/>
      <c r="BQ754"/>
      <c r="BR754"/>
      <c r="BS754"/>
      <c r="BT754" t="s">
        <v>5</v>
      </c>
      <c r="BU754"/>
      <c r="BV754"/>
      <c r="BW754"/>
      <c r="BX754"/>
      <c r="BY754" t="s">
        <v>6</v>
      </c>
      <c r="BZ754" t="s">
        <v>428</v>
      </c>
      <c r="CA754"/>
    </row>
    <row r="755" spans="1:79" ht="15" x14ac:dyDescent="0.25">
      <c r="A755">
        <v>694</v>
      </c>
      <c r="B755" t="s">
        <v>1049</v>
      </c>
      <c r="C755" t="s">
        <v>1050</v>
      </c>
      <c r="D755" t="s">
        <v>703</v>
      </c>
      <c r="E755">
        <v>9</v>
      </c>
      <c r="F755" t="s">
        <v>418</v>
      </c>
      <c r="G755" t="s">
        <v>812</v>
      </c>
      <c r="H755" t="s">
        <v>813</v>
      </c>
      <c r="I755" t="s">
        <v>824</v>
      </c>
      <c r="J755" t="s">
        <v>824</v>
      </c>
      <c r="K755" t="s">
        <v>825</v>
      </c>
      <c r="L755" t="s">
        <v>432</v>
      </c>
      <c r="M755">
        <v>1170.904907226562</v>
      </c>
      <c r="N755" t="s">
        <v>5</v>
      </c>
      <c r="O755" t="s">
        <v>5</v>
      </c>
      <c r="P755" t="s">
        <v>5</v>
      </c>
      <c r="Q755" t="s">
        <v>5</v>
      </c>
      <c r="R755" t="s">
        <v>5</v>
      </c>
      <c r="S755" t="s">
        <v>817</v>
      </c>
      <c r="T755" t="s">
        <v>826</v>
      </c>
      <c r="U755" t="s">
        <v>5</v>
      </c>
      <c r="V755" t="s">
        <v>4</v>
      </c>
      <c r="W755">
        <v>15000</v>
      </c>
      <c r="X755">
        <v>0</v>
      </c>
      <c r="Y755" t="s">
        <v>6</v>
      </c>
      <c r="Z755"/>
      <c r="AA755"/>
      <c r="AB755">
        <v>122272.5859375</v>
      </c>
      <c r="AC755">
        <v>59.781017303466797</v>
      </c>
      <c r="AD755">
        <v>122272.5859375</v>
      </c>
      <c r="AE755">
        <v>161</v>
      </c>
      <c r="AF755">
        <v>139</v>
      </c>
      <c r="AG755">
        <v>79</v>
      </c>
      <c r="AH755">
        <v>184</v>
      </c>
      <c r="AI755">
        <v>200</v>
      </c>
      <c r="AJ755">
        <v>258</v>
      </c>
      <c r="AK755">
        <v>0</v>
      </c>
      <c r="AL755">
        <v>2</v>
      </c>
      <c r="AM755">
        <v>39</v>
      </c>
      <c r="AN755">
        <v>0</v>
      </c>
      <c r="AO755">
        <v>13306.9638671875</v>
      </c>
      <c r="AP755"/>
      <c r="AQ755"/>
      <c r="AR755"/>
      <c r="AS755">
        <v>41</v>
      </c>
      <c r="AT755">
        <v>41</v>
      </c>
      <c r="AU755">
        <v>34</v>
      </c>
      <c r="AV755">
        <v>19</v>
      </c>
      <c r="AW755">
        <v>64</v>
      </c>
      <c r="AX755">
        <v>0</v>
      </c>
      <c r="AY755">
        <v>0</v>
      </c>
      <c r="AZ755">
        <v>10</v>
      </c>
      <c r="BA755">
        <v>0</v>
      </c>
      <c r="BB755">
        <v>3326.740966796875</v>
      </c>
      <c r="BC755"/>
      <c r="BD755"/>
      <c r="BE755"/>
      <c r="BF755">
        <v>25000</v>
      </c>
      <c r="BG755" t="s">
        <v>427</v>
      </c>
      <c r="BH755" t="s">
        <v>5</v>
      </c>
      <c r="BI755" t="s">
        <v>1100</v>
      </c>
      <c r="BJ755"/>
      <c r="BK755" t="s">
        <v>5</v>
      </c>
      <c r="BL755"/>
      <c r="BM755">
        <v>25</v>
      </c>
      <c r="BN755"/>
      <c r="BO755" t="s">
        <v>5</v>
      </c>
      <c r="BP755"/>
      <c r="BQ755"/>
      <c r="BR755"/>
      <c r="BS755"/>
      <c r="BT755" t="s">
        <v>5</v>
      </c>
      <c r="BU755"/>
      <c r="BV755"/>
      <c r="BW755"/>
      <c r="BX755"/>
      <c r="BY755" t="s">
        <v>6</v>
      </c>
      <c r="BZ755" t="s">
        <v>428</v>
      </c>
      <c r="CA755"/>
    </row>
    <row r="756" spans="1:79" ht="15" x14ac:dyDescent="0.25">
      <c r="A756">
        <v>695</v>
      </c>
      <c r="B756" t="s">
        <v>1051</v>
      </c>
      <c r="C756" t="s">
        <v>1052</v>
      </c>
      <c r="D756" t="s">
        <v>703</v>
      </c>
      <c r="E756">
        <v>9</v>
      </c>
      <c r="F756" t="s">
        <v>418</v>
      </c>
      <c r="G756" t="s">
        <v>632</v>
      </c>
      <c r="H756" t="s">
        <v>633</v>
      </c>
      <c r="I756" t="s">
        <v>634</v>
      </c>
      <c r="J756" t="s">
        <v>634</v>
      </c>
      <c r="K756" t="s">
        <v>636</v>
      </c>
      <c r="L756" t="s">
        <v>922</v>
      </c>
      <c r="M756">
        <v>915.6199951171875</v>
      </c>
      <c r="N756" t="s">
        <v>5</v>
      </c>
      <c r="O756" t="s">
        <v>5</v>
      </c>
      <c r="P756" t="s">
        <v>5</v>
      </c>
      <c r="Q756" t="s">
        <v>5</v>
      </c>
      <c r="R756" t="s">
        <v>5</v>
      </c>
      <c r="S756" t="s">
        <v>1031</v>
      </c>
      <c r="T756" t="s">
        <v>1031</v>
      </c>
      <c r="U756" t="s">
        <v>5</v>
      </c>
      <c r="V756" t="s">
        <v>4</v>
      </c>
      <c r="W756">
        <v>151200</v>
      </c>
      <c r="X756">
        <v>0</v>
      </c>
      <c r="Y756" t="s">
        <v>6</v>
      </c>
      <c r="Z756"/>
      <c r="AA756"/>
      <c r="AB756">
        <v>21048.634765625</v>
      </c>
      <c r="AC756">
        <v>4.3354191780090332</v>
      </c>
      <c r="AD756">
        <v>21048.634765625</v>
      </c>
      <c r="AE756">
        <v>70</v>
      </c>
      <c r="AF756">
        <v>20</v>
      </c>
      <c r="AG756">
        <v>51</v>
      </c>
      <c r="AH756">
        <v>4</v>
      </c>
      <c r="AI756">
        <v>46</v>
      </c>
      <c r="AJ756">
        <v>46</v>
      </c>
      <c r="AK756">
        <v>0</v>
      </c>
      <c r="AL756">
        <v>10</v>
      </c>
      <c r="AM756">
        <v>18</v>
      </c>
      <c r="AN756">
        <v>0</v>
      </c>
      <c r="AO756">
        <v>3492.507568359375</v>
      </c>
      <c r="AP756"/>
      <c r="AQ756"/>
      <c r="AR756"/>
      <c r="AS756">
        <v>18</v>
      </c>
      <c r="AT756">
        <v>18</v>
      </c>
      <c r="AU756">
        <v>5</v>
      </c>
      <c r="AV756">
        <v>12</v>
      </c>
      <c r="AW756">
        <v>11</v>
      </c>
      <c r="AX756">
        <v>0</v>
      </c>
      <c r="AY756">
        <v>2</v>
      </c>
      <c r="AZ756">
        <v>4</v>
      </c>
      <c r="BA756">
        <v>0</v>
      </c>
      <c r="BB756">
        <v>873.12689208984375</v>
      </c>
      <c r="BC756"/>
      <c r="BD756"/>
      <c r="BE756"/>
      <c r="BF756">
        <v>25000</v>
      </c>
      <c r="BG756" t="s">
        <v>427</v>
      </c>
      <c r="BH756" t="s">
        <v>5</v>
      </c>
      <c r="BI756" t="s">
        <v>1100</v>
      </c>
      <c r="BJ756"/>
      <c r="BK756" t="s">
        <v>5</v>
      </c>
      <c r="BL756"/>
      <c r="BM756">
        <v>25</v>
      </c>
      <c r="BN756"/>
      <c r="BO756" t="s">
        <v>5</v>
      </c>
      <c r="BP756"/>
      <c r="BQ756"/>
      <c r="BR756"/>
      <c r="BS756"/>
      <c r="BT756" t="s">
        <v>5</v>
      </c>
      <c r="BU756"/>
      <c r="BV756"/>
      <c r="BW756"/>
      <c r="BX756"/>
      <c r="BY756" t="s">
        <v>6</v>
      </c>
      <c r="BZ756" t="s">
        <v>428</v>
      </c>
      <c r="CA756"/>
    </row>
    <row r="757" spans="1:79" ht="15" x14ac:dyDescent="0.25">
      <c r="A757">
        <v>696</v>
      </c>
      <c r="B757" t="s">
        <v>1053</v>
      </c>
      <c r="C757" t="s">
        <v>1054</v>
      </c>
      <c r="D757" t="s">
        <v>1055</v>
      </c>
      <c r="E757">
        <v>9</v>
      </c>
      <c r="F757" t="s">
        <v>418</v>
      </c>
      <c r="G757" t="s">
        <v>907</v>
      </c>
      <c r="H757" t="s">
        <v>690</v>
      </c>
      <c r="I757" t="s">
        <v>1056</v>
      </c>
      <c r="J757" t="s">
        <v>1057</v>
      </c>
      <c r="K757" t="s">
        <v>921</v>
      </c>
      <c r="L757" t="s">
        <v>922</v>
      </c>
      <c r="M757">
        <v>41.188228607177727</v>
      </c>
      <c r="N757" t="s">
        <v>5</v>
      </c>
      <c r="O757" t="s">
        <v>5</v>
      </c>
      <c r="P757" t="s">
        <v>5</v>
      </c>
      <c r="Q757" t="s">
        <v>5</v>
      </c>
      <c r="R757" t="s">
        <v>5</v>
      </c>
      <c r="S757" t="s">
        <v>922</v>
      </c>
      <c r="T757" t="s">
        <v>922</v>
      </c>
      <c r="U757" t="s">
        <v>5</v>
      </c>
      <c r="V757" t="s">
        <v>4</v>
      </c>
      <c r="W757">
        <v>25000</v>
      </c>
      <c r="X757">
        <v>0</v>
      </c>
      <c r="Y757" t="s">
        <v>6</v>
      </c>
      <c r="Z757"/>
      <c r="AA757"/>
      <c r="AB757">
        <v>2925.983642578125</v>
      </c>
      <c r="AC757">
        <v>1.416426539421082</v>
      </c>
      <c r="AD757">
        <v>2925.983642578125</v>
      </c>
      <c r="AE757">
        <v>288</v>
      </c>
      <c r="AF757">
        <v>92</v>
      </c>
      <c r="AG757">
        <v>149</v>
      </c>
      <c r="AH757">
        <v>970</v>
      </c>
      <c r="AI757">
        <v>429</v>
      </c>
      <c r="AJ757">
        <v>1346</v>
      </c>
      <c r="AK757">
        <v>0</v>
      </c>
      <c r="AL757">
        <v>0</v>
      </c>
      <c r="AM757">
        <v>22</v>
      </c>
      <c r="AN757">
        <v>0</v>
      </c>
      <c r="AO757">
        <v>16.739406585693359</v>
      </c>
      <c r="AP757"/>
      <c r="AQ757"/>
      <c r="AR757"/>
      <c r="AS757">
        <v>72</v>
      </c>
      <c r="AT757">
        <v>72</v>
      </c>
      <c r="AU757">
        <v>23</v>
      </c>
      <c r="AV757">
        <v>37</v>
      </c>
      <c r="AW757">
        <v>336</v>
      </c>
      <c r="AX757">
        <v>0</v>
      </c>
      <c r="AY757">
        <v>0</v>
      </c>
      <c r="AZ757">
        <v>6</v>
      </c>
      <c r="BA757">
        <v>0</v>
      </c>
      <c r="BB757">
        <v>4.1848516464233398</v>
      </c>
      <c r="BC757"/>
      <c r="BD757"/>
      <c r="BE757"/>
      <c r="BF757">
        <v>25000</v>
      </c>
      <c r="BG757" t="s">
        <v>427</v>
      </c>
      <c r="BH757" t="s">
        <v>5</v>
      </c>
      <c r="BI757" t="s">
        <v>1100</v>
      </c>
      <c r="BJ757"/>
      <c r="BK757" t="s">
        <v>5</v>
      </c>
      <c r="BL757"/>
      <c r="BM757">
        <v>25</v>
      </c>
      <c r="BN757"/>
      <c r="BO757" t="s">
        <v>5</v>
      </c>
      <c r="BP757"/>
      <c r="BQ757"/>
      <c r="BR757"/>
      <c r="BS757"/>
      <c r="BT757" t="s">
        <v>5</v>
      </c>
      <c r="BU757"/>
      <c r="BV757"/>
      <c r="BW757"/>
      <c r="BX757"/>
      <c r="BY757" t="s">
        <v>6</v>
      </c>
      <c r="BZ757" t="s">
        <v>428</v>
      </c>
      <c r="CA757"/>
    </row>
    <row r="758" spans="1:79" ht="15" x14ac:dyDescent="0.25">
      <c r="A758">
        <v>697</v>
      </c>
      <c r="B758" t="s">
        <v>1058</v>
      </c>
      <c r="C758" t="s">
        <v>1059</v>
      </c>
      <c r="D758" t="s">
        <v>1060</v>
      </c>
      <c r="E758">
        <v>9</v>
      </c>
      <c r="F758" t="s">
        <v>418</v>
      </c>
      <c r="G758" t="s">
        <v>907</v>
      </c>
      <c r="H758" t="s">
        <v>690</v>
      </c>
      <c r="I758" t="s">
        <v>1061</v>
      </c>
      <c r="J758" t="s">
        <v>1062</v>
      </c>
      <c r="K758" t="s">
        <v>921</v>
      </c>
      <c r="L758" t="s">
        <v>922</v>
      </c>
      <c r="M758">
        <v>15.450619697570801</v>
      </c>
      <c r="N758" t="s">
        <v>5</v>
      </c>
      <c r="O758" t="s">
        <v>5</v>
      </c>
      <c r="P758" t="s">
        <v>5</v>
      </c>
      <c r="Q758" t="s">
        <v>5</v>
      </c>
      <c r="R758" t="s">
        <v>5</v>
      </c>
      <c r="S758" t="s">
        <v>922</v>
      </c>
      <c r="T758" t="s">
        <v>922</v>
      </c>
      <c r="U758" t="s">
        <v>5</v>
      </c>
      <c r="V758" t="s">
        <v>4</v>
      </c>
      <c r="W758">
        <v>25000</v>
      </c>
      <c r="X758">
        <v>0</v>
      </c>
      <c r="Y758" t="s">
        <v>6</v>
      </c>
      <c r="Z758"/>
      <c r="AA758"/>
      <c r="AB758">
        <v>2709.76806640625</v>
      </c>
      <c r="AC758">
        <v>2.05367112159729</v>
      </c>
      <c r="AD758">
        <v>2709.76806640625</v>
      </c>
      <c r="AE758">
        <v>1109</v>
      </c>
      <c r="AF758">
        <v>471</v>
      </c>
      <c r="AG758">
        <v>720</v>
      </c>
      <c r="AH758">
        <v>2381</v>
      </c>
      <c r="AI758">
        <v>2217</v>
      </c>
      <c r="AJ758">
        <v>4201</v>
      </c>
      <c r="AK758">
        <v>0</v>
      </c>
      <c r="AL758">
        <v>0</v>
      </c>
      <c r="AM758">
        <v>33</v>
      </c>
      <c r="AN758">
        <v>0</v>
      </c>
      <c r="AO758">
        <v>12.2166748046875</v>
      </c>
      <c r="AP758"/>
      <c r="AQ758"/>
      <c r="AR758"/>
      <c r="AS758">
        <v>278</v>
      </c>
      <c r="AT758">
        <v>278</v>
      </c>
      <c r="AU758">
        <v>117</v>
      </c>
      <c r="AV758">
        <v>180</v>
      </c>
      <c r="AW758">
        <v>1050</v>
      </c>
      <c r="AX758">
        <v>0</v>
      </c>
      <c r="AY758">
        <v>0</v>
      </c>
      <c r="AZ758">
        <v>8</v>
      </c>
      <c r="BA758">
        <v>0</v>
      </c>
      <c r="BB758">
        <v>3.054168701171875</v>
      </c>
      <c r="BC758"/>
      <c r="BD758"/>
      <c r="BE758"/>
      <c r="BF758">
        <v>25000</v>
      </c>
      <c r="BG758" t="s">
        <v>427</v>
      </c>
      <c r="BH758" t="s">
        <v>5</v>
      </c>
      <c r="BI758" t="s">
        <v>1100</v>
      </c>
      <c r="BJ758"/>
      <c r="BK758" t="s">
        <v>5</v>
      </c>
      <c r="BL758"/>
      <c r="BM758">
        <v>25</v>
      </c>
      <c r="BN758"/>
      <c r="BO758" t="s">
        <v>5</v>
      </c>
      <c r="BP758"/>
      <c r="BQ758"/>
      <c r="BR758"/>
      <c r="BS758"/>
      <c r="BT758" t="s">
        <v>5</v>
      </c>
      <c r="BU758"/>
      <c r="BV758"/>
      <c r="BW758"/>
      <c r="BX758"/>
      <c r="BY758" t="s">
        <v>6</v>
      </c>
      <c r="BZ758" t="s">
        <v>428</v>
      </c>
      <c r="CA758"/>
    </row>
    <row r="759" spans="1:79" ht="15" x14ac:dyDescent="0.25">
      <c r="A759">
        <v>698</v>
      </c>
      <c r="B759" t="s">
        <v>1063</v>
      </c>
      <c r="C759" t="s">
        <v>1064</v>
      </c>
      <c r="D759" t="s">
        <v>1065</v>
      </c>
      <c r="E759">
        <v>9</v>
      </c>
      <c r="F759" t="s">
        <v>418</v>
      </c>
      <c r="G759" t="s">
        <v>907</v>
      </c>
      <c r="H759" t="s">
        <v>690</v>
      </c>
      <c r="I759" t="s">
        <v>1061</v>
      </c>
      <c r="J759" t="s">
        <v>1066</v>
      </c>
      <c r="K759" t="s">
        <v>921</v>
      </c>
      <c r="L759" t="s">
        <v>922</v>
      </c>
      <c r="M759">
        <v>13.770298004150391</v>
      </c>
      <c r="N759" t="s">
        <v>5</v>
      </c>
      <c r="O759" t="s">
        <v>5</v>
      </c>
      <c r="P759" t="s">
        <v>5</v>
      </c>
      <c r="Q759" t="s">
        <v>5</v>
      </c>
      <c r="R759" t="s">
        <v>5</v>
      </c>
      <c r="S759" t="s">
        <v>922</v>
      </c>
      <c r="T759" t="s">
        <v>922</v>
      </c>
      <c r="U759" t="s">
        <v>5</v>
      </c>
      <c r="V759" t="s">
        <v>4</v>
      </c>
      <c r="W759">
        <v>25000</v>
      </c>
      <c r="X759">
        <v>0</v>
      </c>
      <c r="Y759" t="s">
        <v>6</v>
      </c>
      <c r="Z759"/>
      <c r="AA759"/>
      <c r="AB759">
        <v>3065.01708984375</v>
      </c>
      <c r="AC759">
        <v>1.4357897043228149</v>
      </c>
      <c r="AD759">
        <v>3065.01708984375</v>
      </c>
      <c r="AE759">
        <v>138</v>
      </c>
      <c r="AF759">
        <v>59</v>
      </c>
      <c r="AG759">
        <v>22</v>
      </c>
      <c r="AH759">
        <v>490</v>
      </c>
      <c r="AI759">
        <v>52</v>
      </c>
      <c r="AJ759">
        <v>535</v>
      </c>
      <c r="AK759">
        <v>0</v>
      </c>
      <c r="AL759">
        <v>0</v>
      </c>
      <c r="AM759">
        <v>12</v>
      </c>
      <c r="AN759">
        <v>0</v>
      </c>
      <c r="AO759">
        <v>17.918930053710941</v>
      </c>
      <c r="AP759"/>
      <c r="AQ759"/>
      <c r="AR759"/>
      <c r="AS759">
        <v>35</v>
      </c>
      <c r="AT759">
        <v>35</v>
      </c>
      <c r="AU759">
        <v>14</v>
      </c>
      <c r="AV759">
        <v>5</v>
      </c>
      <c r="AW759">
        <v>133</v>
      </c>
      <c r="AX759">
        <v>0</v>
      </c>
      <c r="AY759">
        <v>0</v>
      </c>
      <c r="AZ759">
        <v>3</v>
      </c>
      <c r="BA759">
        <v>0</v>
      </c>
      <c r="BB759">
        <v>4.4797325134277344</v>
      </c>
      <c r="BC759"/>
      <c r="BD759"/>
      <c r="BE759"/>
      <c r="BF759">
        <v>25000</v>
      </c>
      <c r="BG759" t="s">
        <v>427</v>
      </c>
      <c r="BH759" t="s">
        <v>5</v>
      </c>
      <c r="BI759" t="s">
        <v>1100</v>
      </c>
      <c r="BJ759"/>
      <c r="BK759" t="s">
        <v>5</v>
      </c>
      <c r="BL759"/>
      <c r="BM759">
        <v>25</v>
      </c>
      <c r="BN759"/>
      <c r="BO759" t="s">
        <v>5</v>
      </c>
      <c r="BP759"/>
      <c r="BQ759"/>
      <c r="BR759"/>
      <c r="BS759"/>
      <c r="BT759" t="s">
        <v>5</v>
      </c>
      <c r="BU759"/>
      <c r="BV759"/>
      <c r="BW759"/>
      <c r="BX759"/>
      <c r="BY759" t="s">
        <v>6</v>
      </c>
      <c r="BZ759" t="s">
        <v>428</v>
      </c>
      <c r="CA759"/>
    </row>
    <row r="760" spans="1:79" ht="15" x14ac:dyDescent="0.25">
      <c r="A760">
        <v>699</v>
      </c>
      <c r="B760" t="s">
        <v>1067</v>
      </c>
      <c r="C760" t="s">
        <v>1068</v>
      </c>
      <c r="D760" t="s">
        <v>1069</v>
      </c>
      <c r="E760">
        <v>9</v>
      </c>
      <c r="F760" t="s">
        <v>418</v>
      </c>
      <c r="G760" t="s">
        <v>907</v>
      </c>
      <c r="H760" t="s">
        <v>690</v>
      </c>
      <c r="I760" t="s">
        <v>1070</v>
      </c>
      <c r="J760" t="s">
        <v>1071</v>
      </c>
      <c r="K760" t="s">
        <v>921</v>
      </c>
      <c r="L760" t="s">
        <v>922</v>
      </c>
      <c r="M760">
        <v>85.377655029296875</v>
      </c>
      <c r="N760" t="s">
        <v>5</v>
      </c>
      <c r="O760" t="s">
        <v>5</v>
      </c>
      <c r="P760" t="s">
        <v>5</v>
      </c>
      <c r="Q760" t="s">
        <v>5</v>
      </c>
      <c r="R760" t="s">
        <v>5</v>
      </c>
      <c r="S760" t="s">
        <v>922</v>
      </c>
      <c r="T760" t="s">
        <v>922</v>
      </c>
      <c r="U760" t="s">
        <v>5</v>
      </c>
      <c r="V760" t="s">
        <v>4</v>
      </c>
      <c r="W760">
        <v>25000</v>
      </c>
      <c r="X760">
        <v>0</v>
      </c>
      <c r="Y760" t="s">
        <v>6</v>
      </c>
      <c r="Z760"/>
      <c r="AA760"/>
      <c r="AB760">
        <v>13260.2646484375</v>
      </c>
      <c r="AC760">
        <v>8.2825851440429688</v>
      </c>
      <c r="AD760">
        <v>13260.2646484375</v>
      </c>
      <c r="AE760">
        <v>352</v>
      </c>
      <c r="AF760">
        <v>191</v>
      </c>
      <c r="AG760">
        <v>114</v>
      </c>
      <c r="AH760">
        <v>246</v>
      </c>
      <c r="AI760">
        <v>227</v>
      </c>
      <c r="AJ760">
        <v>440</v>
      </c>
      <c r="AK760">
        <v>0</v>
      </c>
      <c r="AL760">
        <v>1</v>
      </c>
      <c r="AM760">
        <v>12</v>
      </c>
      <c r="AN760">
        <v>0</v>
      </c>
      <c r="AO760">
        <v>136.16941833496091</v>
      </c>
      <c r="AP760"/>
      <c r="AQ760"/>
      <c r="AR760"/>
      <c r="AS760">
        <v>88</v>
      </c>
      <c r="AT760">
        <v>88</v>
      </c>
      <c r="AU760">
        <v>47</v>
      </c>
      <c r="AV760">
        <v>28</v>
      </c>
      <c r="AW760">
        <v>110</v>
      </c>
      <c r="AX760">
        <v>0</v>
      </c>
      <c r="AY760">
        <v>0</v>
      </c>
      <c r="AZ760">
        <v>3</v>
      </c>
      <c r="BA760">
        <v>0</v>
      </c>
      <c r="BB760">
        <v>34.042354583740227</v>
      </c>
      <c r="BC760"/>
      <c r="BD760"/>
      <c r="BE760"/>
      <c r="BF760">
        <v>25000</v>
      </c>
      <c r="BG760" t="s">
        <v>427</v>
      </c>
      <c r="BH760" t="s">
        <v>5</v>
      </c>
      <c r="BI760" t="s">
        <v>1100</v>
      </c>
      <c r="BJ760"/>
      <c r="BK760" t="s">
        <v>5</v>
      </c>
      <c r="BL760"/>
      <c r="BM760">
        <v>25</v>
      </c>
      <c r="BN760"/>
      <c r="BO760" t="s">
        <v>5</v>
      </c>
      <c r="BP760"/>
      <c r="BQ760"/>
      <c r="BR760"/>
      <c r="BS760"/>
      <c r="BT760" t="s">
        <v>5</v>
      </c>
      <c r="BU760"/>
      <c r="BV760"/>
      <c r="BW760"/>
      <c r="BX760"/>
      <c r="BY760" t="s">
        <v>6</v>
      </c>
      <c r="BZ760" t="s">
        <v>428</v>
      </c>
      <c r="CA760"/>
    </row>
    <row r="761" spans="1:79" ht="15" x14ac:dyDescent="0.25">
      <c r="A761">
        <v>700</v>
      </c>
      <c r="B761" t="s">
        <v>1072</v>
      </c>
      <c r="C761" t="s">
        <v>1073</v>
      </c>
      <c r="D761" t="s">
        <v>1074</v>
      </c>
      <c r="E761">
        <v>9</v>
      </c>
      <c r="F761" t="s">
        <v>418</v>
      </c>
      <c r="G761" t="s">
        <v>907</v>
      </c>
      <c r="H761" t="s">
        <v>690</v>
      </c>
      <c r="I761" t="s">
        <v>1075</v>
      </c>
      <c r="J761" t="s">
        <v>1076</v>
      </c>
      <c r="K761" t="s">
        <v>921</v>
      </c>
      <c r="L761" t="s">
        <v>922</v>
      </c>
      <c r="M761">
        <v>76.078666687011719</v>
      </c>
      <c r="N761" t="s">
        <v>5</v>
      </c>
      <c r="O761" t="s">
        <v>5</v>
      </c>
      <c r="P761" t="s">
        <v>5</v>
      </c>
      <c r="Q761" t="s">
        <v>5</v>
      </c>
      <c r="R761" t="s">
        <v>5</v>
      </c>
      <c r="S761" t="s">
        <v>922</v>
      </c>
      <c r="T761" t="s">
        <v>922</v>
      </c>
      <c r="U761" t="s">
        <v>5</v>
      </c>
      <c r="V761" t="s">
        <v>4</v>
      </c>
      <c r="W761">
        <v>25000</v>
      </c>
      <c r="X761">
        <v>0</v>
      </c>
      <c r="Y761" t="s">
        <v>6</v>
      </c>
      <c r="Z761"/>
      <c r="AA761"/>
      <c r="AB761">
        <v>10876.4375</v>
      </c>
      <c r="AC761">
        <v>5.5954232215881348</v>
      </c>
      <c r="AD761">
        <v>10876.4375</v>
      </c>
      <c r="AE761">
        <v>259</v>
      </c>
      <c r="AF761">
        <v>131</v>
      </c>
      <c r="AG761">
        <v>139</v>
      </c>
      <c r="AH761">
        <v>113</v>
      </c>
      <c r="AI761">
        <v>253</v>
      </c>
      <c r="AJ761">
        <v>338</v>
      </c>
      <c r="AK761">
        <v>0</v>
      </c>
      <c r="AL761">
        <v>1</v>
      </c>
      <c r="AM761">
        <v>10</v>
      </c>
      <c r="AN761">
        <v>0</v>
      </c>
      <c r="AO761">
        <v>652.37664794921875</v>
      </c>
      <c r="AP761"/>
      <c r="AQ761"/>
      <c r="AR761"/>
      <c r="AS761">
        <v>65</v>
      </c>
      <c r="AT761">
        <v>65</v>
      </c>
      <c r="AU761">
        <v>32</v>
      </c>
      <c r="AV761">
        <v>34</v>
      </c>
      <c r="AW761">
        <v>84</v>
      </c>
      <c r="AX761">
        <v>0</v>
      </c>
      <c r="AY761">
        <v>0</v>
      </c>
      <c r="AZ761">
        <v>2</v>
      </c>
      <c r="BA761">
        <v>0</v>
      </c>
      <c r="BB761">
        <v>163.09416198730469</v>
      </c>
      <c r="BC761"/>
      <c r="BD761"/>
      <c r="BE761"/>
      <c r="BF761">
        <v>25000</v>
      </c>
      <c r="BG761" t="s">
        <v>427</v>
      </c>
      <c r="BH761" t="s">
        <v>5</v>
      </c>
      <c r="BI761" t="s">
        <v>1100</v>
      </c>
      <c r="BJ761"/>
      <c r="BK761" t="s">
        <v>5</v>
      </c>
      <c r="BL761"/>
      <c r="BM761">
        <v>25</v>
      </c>
      <c r="BN761"/>
      <c r="BO761" t="s">
        <v>5</v>
      </c>
      <c r="BP761"/>
      <c r="BQ761"/>
      <c r="BR761"/>
      <c r="BS761"/>
      <c r="BT761" t="s">
        <v>5</v>
      </c>
      <c r="BU761"/>
      <c r="BV761"/>
      <c r="BW761"/>
      <c r="BX761"/>
      <c r="BY761" t="s">
        <v>6</v>
      </c>
      <c r="BZ761" t="s">
        <v>428</v>
      </c>
      <c r="CA761"/>
    </row>
    <row r="762" spans="1:79" ht="15" x14ac:dyDescent="0.25">
      <c r="A762">
        <v>701</v>
      </c>
      <c r="B762" t="s">
        <v>1077</v>
      </c>
      <c r="C762" t="s">
        <v>1078</v>
      </c>
      <c r="D762" t="s">
        <v>1079</v>
      </c>
      <c r="E762">
        <v>9</v>
      </c>
      <c r="F762" t="s">
        <v>418</v>
      </c>
      <c r="G762" t="s">
        <v>907</v>
      </c>
      <c r="H762" t="s">
        <v>690</v>
      </c>
      <c r="I762" t="s">
        <v>1080</v>
      </c>
      <c r="J762" t="s">
        <v>1081</v>
      </c>
      <c r="K762" t="s">
        <v>921</v>
      </c>
      <c r="L762" t="s">
        <v>922</v>
      </c>
      <c r="M762">
        <v>12.59779739379883</v>
      </c>
      <c r="N762" t="s">
        <v>5</v>
      </c>
      <c r="O762" t="s">
        <v>5</v>
      </c>
      <c r="P762" t="s">
        <v>5</v>
      </c>
      <c r="Q762" t="s">
        <v>5</v>
      </c>
      <c r="R762" t="s">
        <v>5</v>
      </c>
      <c r="S762" t="s">
        <v>922</v>
      </c>
      <c r="T762" t="s">
        <v>922</v>
      </c>
      <c r="U762" t="s">
        <v>5</v>
      </c>
      <c r="V762" t="s">
        <v>4</v>
      </c>
      <c r="W762">
        <v>25000</v>
      </c>
      <c r="X762">
        <v>0</v>
      </c>
      <c r="Y762" t="s">
        <v>6</v>
      </c>
      <c r="Z762"/>
      <c r="AA762"/>
      <c r="AB762">
        <v>1398.321044921875</v>
      </c>
      <c r="AC762">
        <v>0.81207448244094849</v>
      </c>
      <c r="AD762">
        <v>1398.321044921875</v>
      </c>
      <c r="AE762">
        <v>525</v>
      </c>
      <c r="AF762">
        <v>267</v>
      </c>
      <c r="AG762">
        <v>258</v>
      </c>
      <c r="AH762">
        <v>960</v>
      </c>
      <c r="AI762">
        <v>487</v>
      </c>
      <c r="AJ762">
        <v>1384</v>
      </c>
      <c r="AK762">
        <v>0</v>
      </c>
      <c r="AL762">
        <v>0</v>
      </c>
      <c r="AM762">
        <v>16</v>
      </c>
      <c r="AN762">
        <v>0</v>
      </c>
      <c r="AO762">
        <v>19.15266036987305</v>
      </c>
      <c r="AP762"/>
      <c r="AQ762"/>
      <c r="AR762"/>
      <c r="AS762">
        <v>132</v>
      </c>
      <c r="AT762">
        <v>132</v>
      </c>
      <c r="AU762">
        <v>66</v>
      </c>
      <c r="AV762">
        <v>64</v>
      </c>
      <c r="AW762">
        <v>346</v>
      </c>
      <c r="AX762">
        <v>0</v>
      </c>
      <c r="AY762">
        <v>0</v>
      </c>
      <c r="AZ762">
        <v>4</v>
      </c>
      <c r="BA762">
        <v>0</v>
      </c>
      <c r="BB762">
        <v>4.7881650924682617</v>
      </c>
      <c r="BC762"/>
      <c r="BD762"/>
      <c r="BE762"/>
      <c r="BF762">
        <v>25000</v>
      </c>
      <c r="BG762" t="s">
        <v>427</v>
      </c>
      <c r="BH762" t="s">
        <v>5</v>
      </c>
      <c r="BI762" t="s">
        <v>1100</v>
      </c>
      <c r="BJ762"/>
      <c r="BK762" t="s">
        <v>5</v>
      </c>
      <c r="BL762"/>
      <c r="BM762">
        <v>25</v>
      </c>
      <c r="BN762"/>
      <c r="BO762" t="s">
        <v>5</v>
      </c>
      <c r="BP762"/>
      <c r="BQ762"/>
      <c r="BR762"/>
      <c r="BS762"/>
      <c r="BT762" t="s">
        <v>5</v>
      </c>
      <c r="BU762"/>
      <c r="BV762"/>
      <c r="BW762"/>
      <c r="BX762"/>
      <c r="BY762" t="s">
        <v>6</v>
      </c>
      <c r="BZ762" t="s">
        <v>428</v>
      </c>
      <c r="CA762"/>
    </row>
    <row r="763" spans="1:79" ht="15" x14ac:dyDescent="0.25">
      <c r="A763">
        <v>702</v>
      </c>
      <c r="B763" t="s">
        <v>1082</v>
      </c>
      <c r="C763" t="s">
        <v>1083</v>
      </c>
      <c r="D763" t="s">
        <v>1084</v>
      </c>
      <c r="E763">
        <v>9</v>
      </c>
      <c r="F763" t="s">
        <v>418</v>
      </c>
      <c r="G763" t="s">
        <v>907</v>
      </c>
      <c r="H763" t="s">
        <v>690</v>
      </c>
      <c r="I763" t="s">
        <v>1085</v>
      </c>
      <c r="J763" t="s">
        <v>1086</v>
      </c>
      <c r="K763" t="s">
        <v>921</v>
      </c>
      <c r="L763" t="s">
        <v>922</v>
      </c>
      <c r="M763">
        <v>83.064933776855469</v>
      </c>
      <c r="N763" t="s">
        <v>5</v>
      </c>
      <c r="O763" t="s">
        <v>5</v>
      </c>
      <c r="P763" t="s">
        <v>5</v>
      </c>
      <c r="Q763" t="s">
        <v>5</v>
      </c>
      <c r="R763" t="s">
        <v>5</v>
      </c>
      <c r="S763" t="s">
        <v>922</v>
      </c>
      <c r="T763" t="s">
        <v>922</v>
      </c>
      <c r="U763" t="s">
        <v>5</v>
      </c>
      <c r="V763" t="s">
        <v>4</v>
      </c>
      <c r="W763">
        <v>25000</v>
      </c>
      <c r="X763">
        <v>0</v>
      </c>
      <c r="Y763" t="s">
        <v>6</v>
      </c>
      <c r="Z763"/>
      <c r="AA763"/>
      <c r="AB763">
        <v>12999.5576171875</v>
      </c>
      <c r="AC763">
        <v>5.9786643981933594</v>
      </c>
      <c r="AD763">
        <v>12999.5576171875</v>
      </c>
      <c r="AE763">
        <v>212</v>
      </c>
      <c r="AF763">
        <v>93</v>
      </c>
      <c r="AG763">
        <v>101</v>
      </c>
      <c r="AH763">
        <v>99</v>
      </c>
      <c r="AI763">
        <v>131</v>
      </c>
      <c r="AJ763">
        <v>218</v>
      </c>
      <c r="AK763">
        <v>0</v>
      </c>
      <c r="AL763">
        <v>1</v>
      </c>
      <c r="AM763">
        <v>13</v>
      </c>
      <c r="AN763">
        <v>0</v>
      </c>
      <c r="AO763">
        <v>1193.406982421875</v>
      </c>
      <c r="AP763"/>
      <c r="AQ763"/>
      <c r="AR763"/>
      <c r="AS763">
        <v>53</v>
      </c>
      <c r="AT763">
        <v>53</v>
      </c>
      <c r="AU763">
        <v>23</v>
      </c>
      <c r="AV763">
        <v>25</v>
      </c>
      <c r="AW763">
        <v>54</v>
      </c>
      <c r="AX763">
        <v>0</v>
      </c>
      <c r="AY763">
        <v>0</v>
      </c>
      <c r="AZ763">
        <v>3</v>
      </c>
      <c r="BA763">
        <v>0</v>
      </c>
      <c r="BB763">
        <v>298.35174560546881</v>
      </c>
      <c r="BC763"/>
      <c r="BD763"/>
      <c r="BE763"/>
      <c r="BF763">
        <v>25000</v>
      </c>
      <c r="BG763" t="s">
        <v>427</v>
      </c>
      <c r="BH763" t="s">
        <v>5</v>
      </c>
      <c r="BI763" t="s">
        <v>1100</v>
      </c>
      <c r="BJ763"/>
      <c r="BK763" t="s">
        <v>5</v>
      </c>
      <c r="BL763"/>
      <c r="BM763">
        <v>25</v>
      </c>
      <c r="BN763"/>
      <c r="BO763" t="s">
        <v>5</v>
      </c>
      <c r="BP763"/>
      <c r="BQ763"/>
      <c r="BR763"/>
      <c r="BS763"/>
      <c r="BT763" t="s">
        <v>5</v>
      </c>
      <c r="BU763"/>
      <c r="BV763"/>
      <c r="BW763"/>
      <c r="BX763"/>
      <c r="BY763" t="s">
        <v>6</v>
      </c>
      <c r="BZ763" t="s">
        <v>428</v>
      </c>
      <c r="CA763"/>
    </row>
    <row r="764" spans="1:79" ht="15" x14ac:dyDescent="0.25">
      <c r="A764">
        <v>703</v>
      </c>
      <c r="B764" t="s">
        <v>1087</v>
      </c>
      <c r="C764" t="s">
        <v>1088</v>
      </c>
      <c r="D764" t="s">
        <v>1089</v>
      </c>
      <c r="E764">
        <v>9</v>
      </c>
      <c r="F764" t="s">
        <v>418</v>
      </c>
      <c r="G764" t="s">
        <v>907</v>
      </c>
      <c r="H764" t="s">
        <v>690</v>
      </c>
      <c r="I764" t="s">
        <v>1080</v>
      </c>
      <c r="J764" t="s">
        <v>1090</v>
      </c>
      <c r="K764" t="s">
        <v>921</v>
      </c>
      <c r="L764" t="s">
        <v>922</v>
      </c>
      <c r="M764">
        <v>20.75303840637207</v>
      </c>
      <c r="N764" t="s">
        <v>5</v>
      </c>
      <c r="O764" t="s">
        <v>5</v>
      </c>
      <c r="P764" t="s">
        <v>5</v>
      </c>
      <c r="Q764" t="s">
        <v>5</v>
      </c>
      <c r="R764" t="s">
        <v>5</v>
      </c>
      <c r="S764" t="s">
        <v>922</v>
      </c>
      <c r="T764" t="s">
        <v>922</v>
      </c>
      <c r="U764" t="s">
        <v>5</v>
      </c>
      <c r="V764" t="s">
        <v>4</v>
      </c>
      <c r="W764">
        <v>25000</v>
      </c>
      <c r="X764">
        <v>0</v>
      </c>
      <c r="Y764" t="s">
        <v>6</v>
      </c>
      <c r="Z764"/>
      <c r="AA764"/>
      <c r="AB764">
        <v>1906.081787109375</v>
      </c>
      <c r="AC764">
        <v>0.91215664148330688</v>
      </c>
      <c r="AD764">
        <v>1906.081787109375</v>
      </c>
      <c r="AE764">
        <v>750</v>
      </c>
      <c r="AF764">
        <v>286</v>
      </c>
      <c r="AG764">
        <v>346</v>
      </c>
      <c r="AH764">
        <v>1904</v>
      </c>
      <c r="AI764">
        <v>1506</v>
      </c>
      <c r="AJ764">
        <v>3155</v>
      </c>
      <c r="AK764">
        <v>0</v>
      </c>
      <c r="AL764">
        <v>2</v>
      </c>
      <c r="AM764">
        <v>13</v>
      </c>
      <c r="AN764">
        <v>0</v>
      </c>
      <c r="AO764">
        <v>209.72239685058591</v>
      </c>
      <c r="AP764"/>
      <c r="AQ764"/>
      <c r="AR764"/>
      <c r="AS764">
        <v>188</v>
      </c>
      <c r="AT764">
        <v>188</v>
      </c>
      <c r="AU764">
        <v>71</v>
      </c>
      <c r="AV764">
        <v>86</v>
      </c>
      <c r="AW764">
        <v>788</v>
      </c>
      <c r="AX764">
        <v>0</v>
      </c>
      <c r="AY764">
        <v>0</v>
      </c>
      <c r="AZ764">
        <v>3</v>
      </c>
      <c r="BA764">
        <v>0</v>
      </c>
      <c r="BB764">
        <v>52.430599212646477</v>
      </c>
      <c r="BC764"/>
      <c r="BD764"/>
      <c r="BE764"/>
      <c r="BF764">
        <v>25000</v>
      </c>
      <c r="BG764" t="s">
        <v>427</v>
      </c>
      <c r="BH764" t="s">
        <v>5</v>
      </c>
      <c r="BI764" t="s">
        <v>1100</v>
      </c>
      <c r="BJ764"/>
      <c r="BK764" t="s">
        <v>5</v>
      </c>
      <c r="BL764"/>
      <c r="BM764">
        <v>25</v>
      </c>
      <c r="BN764"/>
      <c r="BO764" t="s">
        <v>5</v>
      </c>
      <c r="BP764"/>
      <c r="BQ764"/>
      <c r="BR764"/>
      <c r="BS764"/>
      <c r="BT764" t="s">
        <v>5</v>
      </c>
      <c r="BU764"/>
      <c r="BV764"/>
      <c r="BW764"/>
      <c r="BX764"/>
      <c r="BY764" t="s">
        <v>6</v>
      </c>
      <c r="BZ764" t="s">
        <v>428</v>
      </c>
      <c r="CA764"/>
    </row>
    <row r="765" spans="1:79" ht="15" x14ac:dyDescent="0.25">
      <c r="A765">
        <v>704</v>
      </c>
      <c r="B765" t="s">
        <v>1091</v>
      </c>
      <c r="C765" t="s">
        <v>1092</v>
      </c>
      <c r="D765" t="s">
        <v>1093</v>
      </c>
      <c r="E765">
        <v>9</v>
      </c>
      <c r="F765" t="s">
        <v>1094</v>
      </c>
      <c r="G765" t="s">
        <v>907</v>
      </c>
      <c r="H765" t="s">
        <v>1095</v>
      </c>
      <c r="I765" t="s">
        <v>1096</v>
      </c>
      <c r="J765" t="s">
        <v>1097</v>
      </c>
      <c r="K765" t="s">
        <v>921</v>
      </c>
      <c r="L765" t="s">
        <v>922</v>
      </c>
      <c r="M765">
        <v>19.999359130859379</v>
      </c>
      <c r="N765" t="s">
        <v>5</v>
      </c>
      <c r="O765" t="s">
        <v>5</v>
      </c>
      <c r="P765" t="s">
        <v>5</v>
      </c>
      <c r="Q765" t="s">
        <v>5</v>
      </c>
      <c r="R765" t="s">
        <v>5</v>
      </c>
      <c r="S765" t="s">
        <v>922</v>
      </c>
      <c r="T765" t="s">
        <v>922</v>
      </c>
      <c r="U765" t="s">
        <v>5</v>
      </c>
      <c r="V765" t="s">
        <v>4</v>
      </c>
      <c r="W765">
        <v>25000</v>
      </c>
      <c r="X765">
        <v>0</v>
      </c>
      <c r="Y765" t="s">
        <v>6</v>
      </c>
      <c r="Z765"/>
      <c r="AA765"/>
      <c r="AB765">
        <v>2506.465087890625</v>
      </c>
      <c r="AC765">
        <v>1.69652783870697</v>
      </c>
      <c r="AD765">
        <v>2506.465087890625</v>
      </c>
      <c r="AE765">
        <v>463</v>
      </c>
      <c r="AF765">
        <v>265</v>
      </c>
      <c r="AG765">
        <v>182</v>
      </c>
      <c r="AH765">
        <v>2446</v>
      </c>
      <c r="AI765">
        <v>592</v>
      </c>
      <c r="AJ765">
        <v>2946</v>
      </c>
      <c r="AK765">
        <v>2</v>
      </c>
      <c r="AL765">
        <v>7</v>
      </c>
      <c r="AM765">
        <v>20</v>
      </c>
      <c r="AN765">
        <v>0</v>
      </c>
      <c r="AO765">
        <v>439.039794921875</v>
      </c>
      <c r="AP765"/>
      <c r="AQ765"/>
      <c r="AR765"/>
      <c r="AS765">
        <v>116</v>
      </c>
      <c r="AT765">
        <v>116</v>
      </c>
      <c r="AU765">
        <v>66</v>
      </c>
      <c r="AV765">
        <v>45</v>
      </c>
      <c r="AW765">
        <v>736</v>
      </c>
      <c r="AX765">
        <v>0</v>
      </c>
      <c r="AY765">
        <v>1</v>
      </c>
      <c r="AZ765">
        <v>5</v>
      </c>
      <c r="BA765">
        <v>0</v>
      </c>
      <c r="BB765">
        <v>109.75994873046881</v>
      </c>
      <c r="BC765"/>
      <c r="BD765"/>
      <c r="BE765"/>
      <c r="BF765">
        <v>25000</v>
      </c>
      <c r="BG765" t="s">
        <v>427</v>
      </c>
      <c r="BH765" t="s">
        <v>5</v>
      </c>
      <c r="BI765" t="s">
        <v>1100</v>
      </c>
      <c r="BJ765"/>
      <c r="BK765" t="s">
        <v>5</v>
      </c>
      <c r="BL765"/>
      <c r="BM765">
        <v>25</v>
      </c>
      <c r="BN765"/>
      <c r="BO765" t="s">
        <v>5</v>
      </c>
      <c r="BP765"/>
      <c r="BQ765"/>
      <c r="BR765"/>
      <c r="BS765"/>
      <c r="BT765" t="s">
        <v>5</v>
      </c>
      <c r="BU765"/>
      <c r="BV765"/>
      <c r="BW765"/>
      <c r="BX765"/>
      <c r="BY765" t="s">
        <v>6</v>
      </c>
      <c r="BZ765" t="s">
        <v>428</v>
      </c>
      <c r="CA765"/>
    </row>
    <row r="766" spans="1:79" ht="15" x14ac:dyDescent="0.25">
      <c r="A766">
        <v>705</v>
      </c>
      <c r="B766" t="s">
        <v>4180</v>
      </c>
      <c r="C766" t="s">
        <v>4181</v>
      </c>
      <c r="D766" t="s">
        <v>4182</v>
      </c>
      <c r="E766">
        <v>10</v>
      </c>
      <c r="F766" t="s">
        <v>4183</v>
      </c>
      <c r="G766" t="s">
        <v>4184</v>
      </c>
      <c r="H766" t="s">
        <v>4184</v>
      </c>
      <c r="I766"/>
      <c r="J766"/>
      <c r="K766"/>
      <c r="L766" t="s">
        <v>4185</v>
      </c>
      <c r="M766">
        <v>24288.7578125</v>
      </c>
      <c r="N766" t="s">
        <v>6</v>
      </c>
      <c r="O766" t="s">
        <v>6</v>
      </c>
      <c r="P766" t="s">
        <v>6</v>
      </c>
      <c r="Q766" t="s">
        <v>5</v>
      </c>
      <c r="R766" t="s">
        <v>5</v>
      </c>
      <c r="S766" t="s">
        <v>4186</v>
      </c>
      <c r="T766" t="s">
        <v>4186</v>
      </c>
      <c r="U766" t="s">
        <v>5</v>
      </c>
      <c r="V766" t="s">
        <v>13</v>
      </c>
      <c r="W766"/>
      <c r="X766"/>
      <c r="Y766" t="s">
        <v>6</v>
      </c>
      <c r="Z766" t="s">
        <v>4187</v>
      </c>
      <c r="AA766"/>
      <c r="AB766">
        <v>4526.36279296875</v>
      </c>
      <c r="AC766">
        <v>725.55389404296875</v>
      </c>
      <c r="AD766">
        <v>0</v>
      </c>
      <c r="AE766">
        <v>67825</v>
      </c>
      <c r="AF766">
        <v>34477</v>
      </c>
      <c r="AG766">
        <v>45799</v>
      </c>
      <c r="AH766">
        <v>149869</v>
      </c>
      <c r="AI766">
        <v>97242</v>
      </c>
      <c r="AJ766">
        <v>149869</v>
      </c>
      <c r="AK766">
        <v>94</v>
      </c>
      <c r="AL766">
        <v>1132</v>
      </c>
      <c r="AM766">
        <v>2374</v>
      </c>
      <c r="AN766"/>
      <c r="AO766">
        <v>2268491.5</v>
      </c>
      <c r="AP766"/>
      <c r="AQ766"/>
      <c r="AR766"/>
      <c r="AS766">
        <v>0</v>
      </c>
      <c r="AT766">
        <v>0</v>
      </c>
      <c r="AU766">
        <v>0</v>
      </c>
      <c r="AV766">
        <v>0</v>
      </c>
      <c r="AW766">
        <v>0</v>
      </c>
      <c r="AX766">
        <v>0</v>
      </c>
      <c r="AY766">
        <v>0</v>
      </c>
      <c r="AZ766">
        <v>0</v>
      </c>
      <c r="BA766">
        <v>0</v>
      </c>
      <c r="BB766">
        <v>0</v>
      </c>
      <c r="BC766"/>
      <c r="BD766"/>
      <c r="BE766"/>
      <c r="BF766">
        <v>0</v>
      </c>
      <c r="BG766" t="s">
        <v>4188</v>
      </c>
      <c r="BH766" t="s">
        <v>5</v>
      </c>
      <c r="BI766" t="s">
        <v>1100</v>
      </c>
      <c r="BJ766"/>
      <c r="BK766" t="s">
        <v>5</v>
      </c>
      <c r="BL766"/>
      <c r="BM766">
        <v>0</v>
      </c>
      <c r="BN766"/>
      <c r="BO766" t="s">
        <v>5</v>
      </c>
      <c r="BP766"/>
      <c r="BQ766"/>
      <c r="BR766"/>
      <c r="BS766"/>
      <c r="BT766" t="s">
        <v>5</v>
      </c>
      <c r="BU766"/>
      <c r="BV766"/>
      <c r="BW766"/>
      <c r="BX766"/>
      <c r="BY766" t="s">
        <v>6</v>
      </c>
      <c r="BZ766" t="s">
        <v>4189</v>
      </c>
      <c r="CA766" t="s">
        <v>4187</v>
      </c>
    </row>
    <row r="767" spans="1:79" ht="15" x14ac:dyDescent="0.25">
      <c r="A767">
        <v>706</v>
      </c>
      <c r="B767" t="s">
        <v>4190</v>
      </c>
      <c r="C767" t="s">
        <v>4191</v>
      </c>
      <c r="D767" t="s">
        <v>4192</v>
      </c>
      <c r="E767">
        <v>10</v>
      </c>
      <c r="F767" t="s">
        <v>4183</v>
      </c>
      <c r="G767" t="s">
        <v>4184</v>
      </c>
      <c r="H767" t="s">
        <v>4184</v>
      </c>
      <c r="I767"/>
      <c r="J767"/>
      <c r="K767"/>
      <c r="L767" t="s">
        <v>4193</v>
      </c>
      <c r="M767">
        <v>24288.7578125</v>
      </c>
      <c r="N767" t="s">
        <v>6</v>
      </c>
      <c r="O767" t="s">
        <v>6</v>
      </c>
      <c r="P767" t="s">
        <v>6</v>
      </c>
      <c r="Q767" t="s">
        <v>5</v>
      </c>
      <c r="R767" t="s">
        <v>5</v>
      </c>
      <c r="S767" t="s">
        <v>4186</v>
      </c>
      <c r="T767" t="s">
        <v>4186</v>
      </c>
      <c r="U767" t="s">
        <v>5</v>
      </c>
      <c r="V767" t="s">
        <v>13</v>
      </c>
      <c r="W767"/>
      <c r="X767"/>
      <c r="Y767" t="s">
        <v>6</v>
      </c>
      <c r="Z767" t="s">
        <v>4187</v>
      </c>
      <c r="AA767"/>
      <c r="AB767">
        <v>4526.36279296875</v>
      </c>
      <c r="AC767">
        <v>725.55389404296875</v>
      </c>
      <c r="AD767">
        <v>0</v>
      </c>
      <c r="AE767">
        <v>67825</v>
      </c>
      <c r="AF767">
        <v>34477</v>
      </c>
      <c r="AG767">
        <v>45799</v>
      </c>
      <c r="AH767">
        <v>149869</v>
      </c>
      <c r="AI767">
        <v>97249</v>
      </c>
      <c r="AJ767">
        <v>149869</v>
      </c>
      <c r="AK767">
        <v>94</v>
      </c>
      <c r="AL767">
        <v>1132</v>
      </c>
      <c r="AM767">
        <v>2374</v>
      </c>
      <c r="AN767"/>
      <c r="AO767">
        <v>2268491.5</v>
      </c>
      <c r="AP767"/>
      <c r="AQ767"/>
      <c r="AR767"/>
      <c r="AS767">
        <v>0</v>
      </c>
      <c r="AT767">
        <v>0</v>
      </c>
      <c r="AU767">
        <v>0</v>
      </c>
      <c r="AV767">
        <v>0</v>
      </c>
      <c r="AW767">
        <v>0</v>
      </c>
      <c r="AX767">
        <v>0</v>
      </c>
      <c r="AY767">
        <v>0</v>
      </c>
      <c r="AZ767">
        <v>0</v>
      </c>
      <c r="BA767">
        <v>0</v>
      </c>
      <c r="BB767">
        <v>0</v>
      </c>
      <c r="BC767"/>
      <c r="BD767"/>
      <c r="BE767"/>
      <c r="BF767">
        <v>0</v>
      </c>
      <c r="BG767" t="s">
        <v>4188</v>
      </c>
      <c r="BH767" t="s">
        <v>5</v>
      </c>
      <c r="BI767" t="s">
        <v>1100</v>
      </c>
      <c r="BJ767"/>
      <c r="BK767" t="s">
        <v>5</v>
      </c>
      <c r="BL767"/>
      <c r="BM767">
        <v>0</v>
      </c>
      <c r="BN767"/>
      <c r="BO767" t="s">
        <v>5</v>
      </c>
      <c r="BP767"/>
      <c r="BQ767"/>
      <c r="BR767"/>
      <c r="BS767"/>
      <c r="BT767" t="s">
        <v>5</v>
      </c>
      <c r="BU767"/>
      <c r="BV767"/>
      <c r="BW767"/>
      <c r="BX767"/>
      <c r="BY767" t="s">
        <v>6</v>
      </c>
      <c r="BZ767" t="s">
        <v>4189</v>
      </c>
      <c r="CA767" t="s">
        <v>4187</v>
      </c>
    </row>
    <row r="768" spans="1:79" ht="15" x14ac:dyDescent="0.25">
      <c r="A768">
        <v>707</v>
      </c>
      <c r="B768" t="s">
        <v>4194</v>
      </c>
      <c r="C768" t="s">
        <v>4195</v>
      </c>
      <c r="D768" t="s">
        <v>4196</v>
      </c>
      <c r="E768">
        <v>10</v>
      </c>
      <c r="F768" t="s">
        <v>4183</v>
      </c>
      <c r="G768" t="s">
        <v>4184</v>
      </c>
      <c r="H768" t="s">
        <v>4184</v>
      </c>
      <c r="I768"/>
      <c r="J768"/>
      <c r="K768"/>
      <c r="L768" t="s">
        <v>4197</v>
      </c>
      <c r="M768">
        <v>24288.7578125</v>
      </c>
      <c r="N768" t="s">
        <v>6</v>
      </c>
      <c r="O768" t="s">
        <v>6</v>
      </c>
      <c r="P768" t="s">
        <v>6</v>
      </c>
      <c r="Q768" t="s">
        <v>5</v>
      </c>
      <c r="R768" t="s">
        <v>5</v>
      </c>
      <c r="S768" t="s">
        <v>4186</v>
      </c>
      <c r="T768" t="s">
        <v>4186</v>
      </c>
      <c r="U768" t="s">
        <v>5</v>
      </c>
      <c r="V768" t="s">
        <v>4195</v>
      </c>
      <c r="W768"/>
      <c r="X768"/>
      <c r="Y768" t="s">
        <v>6</v>
      </c>
      <c r="Z768" t="s">
        <v>4187</v>
      </c>
      <c r="AA768"/>
      <c r="AB768">
        <v>4526.36279296875</v>
      </c>
      <c r="AC768">
        <v>725.55389404296875</v>
      </c>
      <c r="AD768">
        <v>0</v>
      </c>
      <c r="AE768">
        <v>67825</v>
      </c>
      <c r="AF768">
        <v>34477</v>
      </c>
      <c r="AG768">
        <v>45799</v>
      </c>
      <c r="AH768">
        <v>149869</v>
      </c>
      <c r="AI768">
        <v>97249</v>
      </c>
      <c r="AJ768">
        <v>149869</v>
      </c>
      <c r="AK768">
        <v>94</v>
      </c>
      <c r="AL768">
        <v>1132</v>
      </c>
      <c r="AM768">
        <v>2374</v>
      </c>
      <c r="AN768"/>
      <c r="AO768">
        <v>2268491.5</v>
      </c>
      <c r="AP768"/>
      <c r="AQ768"/>
      <c r="AR768"/>
      <c r="AS768">
        <v>0</v>
      </c>
      <c r="AT768">
        <v>0</v>
      </c>
      <c r="AU768">
        <v>0</v>
      </c>
      <c r="AV768">
        <v>0</v>
      </c>
      <c r="AW768">
        <v>0</v>
      </c>
      <c r="AX768">
        <v>0</v>
      </c>
      <c r="AY768">
        <v>0</v>
      </c>
      <c r="AZ768">
        <v>0</v>
      </c>
      <c r="BA768">
        <v>0</v>
      </c>
      <c r="BB768">
        <v>0</v>
      </c>
      <c r="BC768"/>
      <c r="BD768"/>
      <c r="BE768"/>
      <c r="BF768">
        <v>0</v>
      </c>
      <c r="BG768" t="s">
        <v>4198</v>
      </c>
      <c r="BH768" t="s">
        <v>5</v>
      </c>
      <c r="BI768" t="s">
        <v>1100</v>
      </c>
      <c r="BJ768"/>
      <c r="BK768" t="s">
        <v>5</v>
      </c>
      <c r="BL768"/>
      <c r="BM768">
        <v>0</v>
      </c>
      <c r="BN768"/>
      <c r="BO768" t="s">
        <v>5</v>
      </c>
      <c r="BP768"/>
      <c r="BQ768"/>
      <c r="BR768"/>
      <c r="BS768"/>
      <c r="BT768" t="s">
        <v>5</v>
      </c>
      <c r="BU768"/>
      <c r="BV768"/>
      <c r="BW768"/>
      <c r="BX768"/>
      <c r="BY768" t="s">
        <v>6</v>
      </c>
      <c r="BZ768" t="s">
        <v>4189</v>
      </c>
      <c r="CA768" t="s">
        <v>4187</v>
      </c>
    </row>
    <row r="769" spans="1:79" ht="15" x14ac:dyDescent="0.25">
      <c r="A769">
        <v>708</v>
      </c>
      <c r="B769" t="s">
        <v>4199</v>
      </c>
      <c r="C769" t="s">
        <v>4200</v>
      </c>
      <c r="D769" t="s">
        <v>4201</v>
      </c>
      <c r="E769">
        <v>10</v>
      </c>
      <c r="F769" t="s">
        <v>4183</v>
      </c>
      <c r="G769" t="s">
        <v>4184</v>
      </c>
      <c r="H769" t="s">
        <v>4184</v>
      </c>
      <c r="I769"/>
      <c r="J769"/>
      <c r="K769"/>
      <c r="L769" t="s">
        <v>4202</v>
      </c>
      <c r="M769">
        <v>24288.7578125</v>
      </c>
      <c r="N769" t="s">
        <v>6</v>
      </c>
      <c r="O769" t="s">
        <v>6</v>
      </c>
      <c r="P769" t="s">
        <v>6</v>
      </c>
      <c r="Q769" t="s">
        <v>5</v>
      </c>
      <c r="R769" t="s">
        <v>5</v>
      </c>
      <c r="S769" t="s">
        <v>4186</v>
      </c>
      <c r="T769" t="s">
        <v>4186</v>
      </c>
      <c r="U769" t="s">
        <v>5</v>
      </c>
      <c r="V769" t="s">
        <v>98</v>
      </c>
      <c r="W769"/>
      <c r="X769"/>
      <c r="Y769" t="s">
        <v>6</v>
      </c>
      <c r="Z769" t="s">
        <v>4187</v>
      </c>
      <c r="AA769"/>
      <c r="AB769">
        <v>4526.36279296875</v>
      </c>
      <c r="AC769">
        <v>725.55389404296875</v>
      </c>
      <c r="AD769">
        <v>0</v>
      </c>
      <c r="AE769">
        <v>67825</v>
      </c>
      <c r="AF769">
        <v>34477</v>
      </c>
      <c r="AG769">
        <v>45799</v>
      </c>
      <c r="AH769">
        <v>149869</v>
      </c>
      <c r="AI769">
        <v>97249</v>
      </c>
      <c r="AJ769">
        <v>149869</v>
      </c>
      <c r="AK769">
        <v>94</v>
      </c>
      <c r="AL769">
        <v>1132</v>
      </c>
      <c r="AM769">
        <v>2374</v>
      </c>
      <c r="AN769"/>
      <c r="AO769">
        <v>2268491.5</v>
      </c>
      <c r="AP769"/>
      <c r="AQ769"/>
      <c r="AR769"/>
      <c r="AS769">
        <v>0</v>
      </c>
      <c r="AT769">
        <v>0</v>
      </c>
      <c r="AU769">
        <v>0</v>
      </c>
      <c r="AV769">
        <v>0</v>
      </c>
      <c r="AW769">
        <v>0</v>
      </c>
      <c r="AX769">
        <v>0</v>
      </c>
      <c r="AY769">
        <v>0</v>
      </c>
      <c r="AZ769">
        <v>0</v>
      </c>
      <c r="BA769">
        <v>0</v>
      </c>
      <c r="BB769">
        <v>0</v>
      </c>
      <c r="BC769"/>
      <c r="BD769"/>
      <c r="BE769"/>
      <c r="BF769">
        <v>0</v>
      </c>
      <c r="BG769" t="s">
        <v>4203</v>
      </c>
      <c r="BH769" t="s">
        <v>5</v>
      </c>
      <c r="BI769" t="s">
        <v>1100</v>
      </c>
      <c r="BJ769"/>
      <c r="BK769" t="s">
        <v>5</v>
      </c>
      <c r="BL769"/>
      <c r="BM769">
        <v>0</v>
      </c>
      <c r="BN769"/>
      <c r="BO769" t="s">
        <v>5</v>
      </c>
      <c r="BP769"/>
      <c r="BQ769"/>
      <c r="BR769"/>
      <c r="BS769"/>
      <c r="BT769" t="s">
        <v>5</v>
      </c>
      <c r="BU769"/>
      <c r="BV769"/>
      <c r="BW769"/>
      <c r="BX769"/>
      <c r="BY769" t="s">
        <v>6</v>
      </c>
      <c r="BZ769" t="s">
        <v>4189</v>
      </c>
      <c r="CA769" t="s">
        <v>4187</v>
      </c>
    </row>
    <row r="770" spans="1:79" ht="15" x14ac:dyDescent="0.25">
      <c r="A770">
        <v>709</v>
      </c>
      <c r="B770" t="s">
        <v>4204</v>
      </c>
      <c r="C770" t="s">
        <v>4205</v>
      </c>
      <c r="D770" t="s">
        <v>4205</v>
      </c>
      <c r="E770">
        <v>10</v>
      </c>
      <c r="F770" t="s">
        <v>4183</v>
      </c>
      <c r="G770" t="s">
        <v>4184</v>
      </c>
      <c r="H770" t="s">
        <v>4184</v>
      </c>
      <c r="I770"/>
      <c r="J770"/>
      <c r="K770"/>
      <c r="L770" t="s">
        <v>4185</v>
      </c>
      <c r="M770">
        <v>24288.7578125</v>
      </c>
      <c r="N770" t="s">
        <v>6</v>
      </c>
      <c r="O770" t="s">
        <v>6</v>
      </c>
      <c r="P770" t="s">
        <v>6</v>
      </c>
      <c r="Q770" t="s">
        <v>5</v>
      </c>
      <c r="R770" t="s">
        <v>5</v>
      </c>
      <c r="S770" t="s">
        <v>4186</v>
      </c>
      <c r="T770" t="s">
        <v>4186</v>
      </c>
      <c r="U770" t="s">
        <v>5</v>
      </c>
      <c r="V770" t="s">
        <v>28</v>
      </c>
      <c r="W770"/>
      <c r="X770"/>
      <c r="Y770" t="s">
        <v>6</v>
      </c>
      <c r="Z770" t="s">
        <v>4187</v>
      </c>
      <c r="AA770"/>
      <c r="AB770">
        <v>4526.36279296875</v>
      </c>
      <c r="AC770">
        <v>725.55389404296875</v>
      </c>
      <c r="AD770">
        <v>0</v>
      </c>
      <c r="AE770">
        <v>67825</v>
      </c>
      <c r="AF770">
        <v>34477</v>
      </c>
      <c r="AG770">
        <v>45799</v>
      </c>
      <c r="AH770">
        <v>149869</v>
      </c>
      <c r="AI770">
        <v>97249</v>
      </c>
      <c r="AJ770">
        <v>149869</v>
      </c>
      <c r="AK770">
        <v>94</v>
      </c>
      <c r="AL770">
        <v>1132</v>
      </c>
      <c r="AM770">
        <v>2374</v>
      </c>
      <c r="AN770"/>
      <c r="AO770">
        <v>2268491.5</v>
      </c>
      <c r="AP770"/>
      <c r="AQ770"/>
      <c r="AR770"/>
      <c r="AS770">
        <v>0</v>
      </c>
      <c r="AT770">
        <v>0</v>
      </c>
      <c r="AU770">
        <v>0</v>
      </c>
      <c r="AV770">
        <v>0</v>
      </c>
      <c r="AW770">
        <v>0</v>
      </c>
      <c r="AX770">
        <v>0</v>
      </c>
      <c r="AY770">
        <v>0</v>
      </c>
      <c r="AZ770">
        <v>0</v>
      </c>
      <c r="BA770">
        <v>0</v>
      </c>
      <c r="BB770">
        <v>0</v>
      </c>
      <c r="BC770"/>
      <c r="BD770"/>
      <c r="BE770"/>
      <c r="BF770">
        <v>0</v>
      </c>
      <c r="BG770" t="s">
        <v>4188</v>
      </c>
      <c r="BH770" t="s">
        <v>5</v>
      </c>
      <c r="BI770" t="s">
        <v>1100</v>
      </c>
      <c r="BJ770"/>
      <c r="BK770" t="s">
        <v>5</v>
      </c>
      <c r="BL770"/>
      <c r="BM770">
        <v>0</v>
      </c>
      <c r="BN770"/>
      <c r="BO770" t="s">
        <v>5</v>
      </c>
      <c r="BP770"/>
      <c r="BQ770"/>
      <c r="BR770"/>
      <c r="BS770"/>
      <c r="BT770" t="s">
        <v>5</v>
      </c>
      <c r="BU770"/>
      <c r="BV770"/>
      <c r="BW770"/>
      <c r="BX770"/>
      <c r="BY770" t="s">
        <v>6</v>
      </c>
      <c r="BZ770" t="s">
        <v>4189</v>
      </c>
      <c r="CA770" t="s">
        <v>4187</v>
      </c>
    </row>
    <row r="771" spans="1:79" ht="15" x14ac:dyDescent="0.25">
      <c r="A771">
        <v>715</v>
      </c>
      <c r="B771" t="s">
        <v>4229</v>
      </c>
      <c r="C771" t="s">
        <v>4230</v>
      </c>
      <c r="D771" t="s">
        <v>4231</v>
      </c>
      <c r="E771">
        <v>12</v>
      </c>
      <c r="F771" t="s">
        <v>4232</v>
      </c>
      <c r="G771" t="s">
        <v>4233</v>
      </c>
      <c r="H771" t="s">
        <v>4234</v>
      </c>
      <c r="I771" t="s">
        <v>4235</v>
      </c>
      <c r="J771" t="s">
        <v>4236</v>
      </c>
      <c r="K771" t="s">
        <v>4237</v>
      </c>
      <c r="L771" t="s">
        <v>4238</v>
      </c>
      <c r="M771">
        <v>0.90789198875427246</v>
      </c>
      <c r="N771" t="s">
        <v>6</v>
      </c>
      <c r="O771" t="s">
        <v>5</v>
      </c>
      <c r="P771" t="s">
        <v>6</v>
      </c>
      <c r="Q771" t="s">
        <v>5</v>
      </c>
      <c r="R771" t="s">
        <v>5</v>
      </c>
      <c r="S771" t="s">
        <v>4239</v>
      </c>
      <c r="T771" t="s">
        <v>4240</v>
      </c>
      <c r="U771" t="s">
        <v>5</v>
      </c>
      <c r="V771" t="s">
        <v>50</v>
      </c>
      <c r="W771">
        <v>250000</v>
      </c>
      <c r="X771">
        <v>0</v>
      </c>
      <c r="Y771" t="s">
        <v>5</v>
      </c>
      <c r="Z771"/>
      <c r="AA771">
        <v>0</v>
      </c>
      <c r="AB771">
        <v>0.43966400623321528</v>
      </c>
      <c r="AC771">
        <v>8.0706000328063965E-2</v>
      </c>
      <c r="AD771">
        <v>0</v>
      </c>
      <c r="AE771">
        <v>37</v>
      </c>
      <c r="AF771">
        <v>30</v>
      </c>
      <c r="AG771">
        <v>19</v>
      </c>
      <c r="AH771">
        <v>53</v>
      </c>
      <c r="AI771">
        <v>21</v>
      </c>
      <c r="AJ771">
        <v>53</v>
      </c>
      <c r="AK771">
        <v>0</v>
      </c>
      <c r="AL771">
        <v>0</v>
      </c>
      <c r="AM771">
        <v>1</v>
      </c>
      <c r="AN771">
        <v>21</v>
      </c>
      <c r="AO771">
        <v>27.729999542236332</v>
      </c>
      <c r="AP771">
        <v>0</v>
      </c>
      <c r="AQ771">
        <v>0</v>
      </c>
      <c r="AR771">
        <v>0</v>
      </c>
      <c r="AS771">
        <v>0</v>
      </c>
      <c r="AT771">
        <v>0</v>
      </c>
      <c r="AU771">
        <v>0</v>
      </c>
      <c r="AV771">
        <v>0</v>
      </c>
      <c r="AW771">
        <v>0</v>
      </c>
      <c r="AX771">
        <v>0</v>
      </c>
      <c r="AY771">
        <v>0</v>
      </c>
      <c r="AZ771">
        <v>0</v>
      </c>
      <c r="BA771">
        <v>0</v>
      </c>
      <c r="BB771">
        <v>0</v>
      </c>
      <c r="BC771">
        <v>0</v>
      </c>
      <c r="BD771">
        <v>0</v>
      </c>
      <c r="BE771">
        <v>0</v>
      </c>
      <c r="BF771">
        <v>0</v>
      </c>
      <c r="BG771" t="s">
        <v>1196</v>
      </c>
      <c r="BH771" t="s">
        <v>5</v>
      </c>
      <c r="BI771" t="s">
        <v>1196</v>
      </c>
      <c r="BJ771"/>
      <c r="BK771" t="s">
        <v>5</v>
      </c>
      <c r="BL771"/>
      <c r="BM771">
        <v>0</v>
      </c>
      <c r="BN771">
        <v>0</v>
      </c>
      <c r="BO771" t="s">
        <v>5</v>
      </c>
      <c r="BP771"/>
      <c r="BQ771"/>
      <c r="BR771"/>
      <c r="BS771"/>
      <c r="BT771" t="s">
        <v>5</v>
      </c>
      <c r="BU771"/>
      <c r="BV771"/>
      <c r="BW771"/>
      <c r="BX771"/>
      <c r="BY771" t="s">
        <v>6</v>
      </c>
      <c r="BZ771" t="s">
        <v>4241</v>
      </c>
      <c r="CA771"/>
    </row>
    <row r="772" spans="1:79" ht="15" x14ac:dyDescent="0.25">
      <c r="A772">
        <v>716</v>
      </c>
      <c r="B772" t="s">
        <v>4242</v>
      </c>
      <c r="C772" t="s">
        <v>4243</v>
      </c>
      <c r="D772" t="s">
        <v>4244</v>
      </c>
      <c r="E772">
        <v>12</v>
      </c>
      <c r="F772" t="s">
        <v>4232</v>
      </c>
      <c r="G772" t="s">
        <v>4233</v>
      </c>
      <c r="H772" t="s">
        <v>4234</v>
      </c>
      <c r="I772" t="s">
        <v>4235</v>
      </c>
      <c r="J772" t="s">
        <v>4236</v>
      </c>
      <c r="K772" t="s">
        <v>4237</v>
      </c>
      <c r="L772" t="s">
        <v>4245</v>
      </c>
      <c r="M772">
        <v>0.90789198875427246</v>
      </c>
      <c r="N772" t="s">
        <v>6</v>
      </c>
      <c r="O772" t="s">
        <v>5</v>
      </c>
      <c r="P772" t="s">
        <v>6</v>
      </c>
      <c r="Q772" t="s">
        <v>5</v>
      </c>
      <c r="R772" t="s">
        <v>5</v>
      </c>
      <c r="S772" t="s">
        <v>4239</v>
      </c>
      <c r="T772" t="s">
        <v>4240</v>
      </c>
      <c r="U772" t="s">
        <v>5</v>
      </c>
      <c r="V772" t="s">
        <v>13</v>
      </c>
      <c r="W772">
        <v>30000</v>
      </c>
      <c r="X772">
        <v>0</v>
      </c>
      <c r="Y772" t="s">
        <v>5</v>
      </c>
      <c r="Z772"/>
      <c r="AA772">
        <v>0</v>
      </c>
      <c r="AB772">
        <v>0.43966400623321528</v>
      </c>
      <c r="AC772">
        <v>8.0706000328063965E-2</v>
      </c>
      <c r="AD772">
        <v>0</v>
      </c>
      <c r="AE772">
        <v>37</v>
      </c>
      <c r="AF772">
        <v>30</v>
      </c>
      <c r="AG772">
        <v>19</v>
      </c>
      <c r="AH772">
        <v>53</v>
      </c>
      <c r="AI772">
        <v>21</v>
      </c>
      <c r="AJ772">
        <v>53</v>
      </c>
      <c r="AK772">
        <v>0</v>
      </c>
      <c r="AL772">
        <v>0</v>
      </c>
      <c r="AM772">
        <v>1</v>
      </c>
      <c r="AN772">
        <v>21</v>
      </c>
      <c r="AO772">
        <v>27.729999542236332</v>
      </c>
      <c r="AP772">
        <v>0</v>
      </c>
      <c r="AQ772">
        <v>0</v>
      </c>
      <c r="AR772">
        <v>0</v>
      </c>
      <c r="AS772">
        <v>0</v>
      </c>
      <c r="AT772">
        <v>0</v>
      </c>
      <c r="AU772">
        <v>0</v>
      </c>
      <c r="AV772">
        <v>0</v>
      </c>
      <c r="AW772">
        <v>0</v>
      </c>
      <c r="AX772">
        <v>0</v>
      </c>
      <c r="AY772">
        <v>0</v>
      </c>
      <c r="AZ772">
        <v>0</v>
      </c>
      <c r="BA772">
        <v>0</v>
      </c>
      <c r="BB772">
        <v>0</v>
      </c>
      <c r="BC772">
        <v>0</v>
      </c>
      <c r="BD772">
        <v>0</v>
      </c>
      <c r="BE772">
        <v>0</v>
      </c>
      <c r="BF772">
        <v>0</v>
      </c>
      <c r="BG772" t="s">
        <v>1196</v>
      </c>
      <c r="BH772" t="s">
        <v>5</v>
      </c>
      <c r="BI772" t="s">
        <v>1196</v>
      </c>
      <c r="BJ772"/>
      <c r="BK772" t="s">
        <v>5</v>
      </c>
      <c r="BL772"/>
      <c r="BM772">
        <v>0</v>
      </c>
      <c r="BN772">
        <v>0</v>
      </c>
      <c r="BO772" t="s">
        <v>6</v>
      </c>
      <c r="BP772"/>
      <c r="BQ772" t="s">
        <v>4246</v>
      </c>
      <c r="BR772"/>
      <c r="BS772"/>
      <c r="BT772" t="s">
        <v>5</v>
      </c>
      <c r="BU772"/>
      <c r="BV772"/>
      <c r="BW772"/>
      <c r="BX772"/>
      <c r="BY772" t="s">
        <v>6</v>
      </c>
      <c r="BZ772" t="s">
        <v>4241</v>
      </c>
      <c r="CA772"/>
    </row>
    <row r="773" spans="1:79" ht="15" x14ac:dyDescent="0.25">
      <c r="A773">
        <v>717</v>
      </c>
      <c r="B773" t="s">
        <v>4247</v>
      </c>
      <c r="C773" t="s">
        <v>4248</v>
      </c>
      <c r="D773" t="s">
        <v>4244</v>
      </c>
      <c r="E773">
        <v>12</v>
      </c>
      <c r="F773" t="s">
        <v>4232</v>
      </c>
      <c r="G773" t="s">
        <v>4233</v>
      </c>
      <c r="H773" t="s">
        <v>4234</v>
      </c>
      <c r="I773" t="s">
        <v>4249</v>
      </c>
      <c r="J773" t="s">
        <v>4250</v>
      </c>
      <c r="K773" t="s">
        <v>4251</v>
      </c>
      <c r="L773" t="s">
        <v>4245</v>
      </c>
      <c r="M773">
        <v>2.3095500469207759</v>
      </c>
      <c r="N773" t="s">
        <v>6</v>
      </c>
      <c r="O773" t="s">
        <v>5</v>
      </c>
      <c r="P773" t="s">
        <v>5</v>
      </c>
      <c r="Q773" t="s">
        <v>5</v>
      </c>
      <c r="R773" t="s">
        <v>5</v>
      </c>
      <c r="S773" t="s">
        <v>4252</v>
      </c>
      <c r="T773" t="s">
        <v>4253</v>
      </c>
      <c r="U773" t="s">
        <v>5</v>
      </c>
      <c r="V773" t="s">
        <v>13</v>
      </c>
      <c r="W773">
        <v>30000</v>
      </c>
      <c r="X773">
        <v>0</v>
      </c>
      <c r="Y773" t="s">
        <v>5</v>
      </c>
      <c r="Z773"/>
      <c r="AA773">
        <v>0</v>
      </c>
      <c r="AB773">
        <v>7.944200187921524E-2</v>
      </c>
      <c r="AC773">
        <v>1.4418999664485449E-2</v>
      </c>
      <c r="AD773">
        <v>0</v>
      </c>
      <c r="AE773">
        <v>6</v>
      </c>
      <c r="AF773">
        <v>0</v>
      </c>
      <c r="AG773">
        <v>5</v>
      </c>
      <c r="AH773">
        <v>33</v>
      </c>
      <c r="AI773">
        <v>159</v>
      </c>
      <c r="AJ773">
        <v>159</v>
      </c>
      <c r="AK773">
        <v>0</v>
      </c>
      <c r="AL773">
        <v>0</v>
      </c>
      <c r="AM773">
        <v>0</v>
      </c>
      <c r="AN773">
        <v>5</v>
      </c>
      <c r="AO773">
        <v>0.69999998807907104</v>
      </c>
      <c r="AP773">
        <v>0</v>
      </c>
      <c r="AQ773">
        <v>0</v>
      </c>
      <c r="AR773">
        <v>0</v>
      </c>
      <c r="AS773">
        <v>0</v>
      </c>
      <c r="AT773">
        <v>0</v>
      </c>
      <c r="AU773">
        <v>0</v>
      </c>
      <c r="AV773">
        <v>0</v>
      </c>
      <c r="AW773">
        <v>0</v>
      </c>
      <c r="AX773">
        <v>0</v>
      </c>
      <c r="AY773">
        <v>0</v>
      </c>
      <c r="AZ773">
        <v>0</v>
      </c>
      <c r="BA773">
        <v>0</v>
      </c>
      <c r="BB773">
        <v>0</v>
      </c>
      <c r="BC773">
        <v>0</v>
      </c>
      <c r="BD773">
        <v>0</v>
      </c>
      <c r="BE773">
        <v>0</v>
      </c>
      <c r="BF773">
        <v>0</v>
      </c>
      <c r="BG773" t="s">
        <v>1196</v>
      </c>
      <c r="BH773" t="s">
        <v>5</v>
      </c>
      <c r="BI773" t="s">
        <v>1196</v>
      </c>
      <c r="BJ773"/>
      <c r="BK773" t="s">
        <v>5</v>
      </c>
      <c r="BL773"/>
      <c r="BM773">
        <v>0</v>
      </c>
      <c r="BN773">
        <v>0</v>
      </c>
      <c r="BO773" t="s">
        <v>6</v>
      </c>
      <c r="BP773"/>
      <c r="BQ773" t="s">
        <v>4254</v>
      </c>
      <c r="BR773"/>
      <c r="BS773"/>
      <c r="BT773" t="s">
        <v>5</v>
      </c>
      <c r="BU773"/>
      <c r="BV773"/>
      <c r="BW773"/>
      <c r="BX773"/>
      <c r="BY773" t="s">
        <v>6</v>
      </c>
      <c r="BZ773" t="s">
        <v>4241</v>
      </c>
      <c r="CA773"/>
    </row>
    <row r="774" spans="1:79" ht="15" x14ac:dyDescent="0.25">
      <c r="A774">
        <v>718</v>
      </c>
      <c r="B774" t="s">
        <v>4255</v>
      </c>
      <c r="C774" t="s">
        <v>4248</v>
      </c>
      <c r="D774" t="s">
        <v>4244</v>
      </c>
      <c r="E774">
        <v>12</v>
      </c>
      <c r="F774" t="s">
        <v>4232</v>
      </c>
      <c r="G774" t="s">
        <v>4233</v>
      </c>
      <c r="H774" t="s">
        <v>4234</v>
      </c>
      <c r="I774" t="s">
        <v>4256</v>
      </c>
      <c r="J774" t="s">
        <v>4257</v>
      </c>
      <c r="K774" t="s">
        <v>4258</v>
      </c>
      <c r="L774" t="s">
        <v>4245</v>
      </c>
      <c r="M774">
        <v>3.6673600673675542</v>
      </c>
      <c r="N774" t="s">
        <v>6</v>
      </c>
      <c r="O774" t="s">
        <v>5</v>
      </c>
      <c r="P774" t="s">
        <v>6</v>
      </c>
      <c r="Q774" t="s">
        <v>5</v>
      </c>
      <c r="R774" t="s">
        <v>5</v>
      </c>
      <c r="S774" t="s">
        <v>4259</v>
      </c>
      <c r="T774" t="s">
        <v>4260</v>
      </c>
      <c r="U774" t="s">
        <v>5</v>
      </c>
      <c r="V774" t="s">
        <v>13</v>
      </c>
      <c r="W774">
        <v>30000</v>
      </c>
      <c r="X774">
        <v>0</v>
      </c>
      <c r="Y774" t="s">
        <v>5</v>
      </c>
      <c r="Z774"/>
      <c r="AA774">
        <v>0</v>
      </c>
      <c r="AB774">
        <v>0.40474799275398249</v>
      </c>
      <c r="AC774">
        <v>0.16484199464321139</v>
      </c>
      <c r="AD774">
        <v>0</v>
      </c>
      <c r="AE774">
        <v>42</v>
      </c>
      <c r="AF774">
        <v>38</v>
      </c>
      <c r="AG774">
        <v>24</v>
      </c>
      <c r="AH774">
        <v>33</v>
      </c>
      <c r="AI774">
        <v>59</v>
      </c>
      <c r="AJ774">
        <v>59</v>
      </c>
      <c r="AK774">
        <v>0</v>
      </c>
      <c r="AL774">
        <v>0</v>
      </c>
      <c r="AM774">
        <v>0</v>
      </c>
      <c r="AN774">
        <v>21</v>
      </c>
      <c r="AO774">
        <v>6.0100002288818359</v>
      </c>
      <c r="AP774">
        <v>0</v>
      </c>
      <c r="AQ774">
        <v>0</v>
      </c>
      <c r="AR774">
        <v>0</v>
      </c>
      <c r="AS774">
        <v>0</v>
      </c>
      <c r="AT774">
        <v>0</v>
      </c>
      <c r="AU774">
        <v>0</v>
      </c>
      <c r="AV774">
        <v>0</v>
      </c>
      <c r="AW774">
        <v>0</v>
      </c>
      <c r="AX774">
        <v>0</v>
      </c>
      <c r="AY774">
        <v>0</v>
      </c>
      <c r="AZ774">
        <v>0</v>
      </c>
      <c r="BA774">
        <v>0</v>
      </c>
      <c r="BB774">
        <v>0</v>
      </c>
      <c r="BC774">
        <v>0</v>
      </c>
      <c r="BD774">
        <v>0</v>
      </c>
      <c r="BE774">
        <v>0</v>
      </c>
      <c r="BF774">
        <v>0</v>
      </c>
      <c r="BG774" t="s">
        <v>1196</v>
      </c>
      <c r="BH774" t="s">
        <v>5</v>
      </c>
      <c r="BI774" t="s">
        <v>1196</v>
      </c>
      <c r="BJ774"/>
      <c r="BK774" t="s">
        <v>5</v>
      </c>
      <c r="BL774"/>
      <c r="BM774">
        <v>0</v>
      </c>
      <c r="BN774">
        <v>0</v>
      </c>
      <c r="BO774" t="s">
        <v>6</v>
      </c>
      <c r="BP774"/>
      <c r="BQ774" t="s">
        <v>4254</v>
      </c>
      <c r="BR774"/>
      <c r="BS774"/>
      <c r="BT774" t="s">
        <v>5</v>
      </c>
      <c r="BU774"/>
      <c r="BV774"/>
      <c r="BW774"/>
      <c r="BX774"/>
      <c r="BY774" t="s">
        <v>6</v>
      </c>
      <c r="BZ774" t="s">
        <v>4241</v>
      </c>
      <c r="CA774"/>
    </row>
    <row r="775" spans="1:79" ht="15" x14ac:dyDescent="0.25">
      <c r="A775">
        <v>719</v>
      </c>
      <c r="B775" t="s">
        <v>4261</v>
      </c>
      <c r="C775" t="s">
        <v>4248</v>
      </c>
      <c r="D775" t="s">
        <v>4244</v>
      </c>
      <c r="E775">
        <v>12</v>
      </c>
      <c r="F775" t="s">
        <v>4232</v>
      </c>
      <c r="G775" t="s">
        <v>4233</v>
      </c>
      <c r="H775" t="s">
        <v>4234</v>
      </c>
      <c r="I775" t="s">
        <v>4262</v>
      </c>
      <c r="J775" t="s">
        <v>4263</v>
      </c>
      <c r="K775" t="s">
        <v>4264</v>
      </c>
      <c r="L775" t="s">
        <v>4245</v>
      </c>
      <c r="M775">
        <v>1.1774899959564209</v>
      </c>
      <c r="N775" t="s">
        <v>6</v>
      </c>
      <c r="O775" t="s">
        <v>5</v>
      </c>
      <c r="P775" t="s">
        <v>6</v>
      </c>
      <c r="Q775" t="s">
        <v>5</v>
      </c>
      <c r="R775" t="s">
        <v>5</v>
      </c>
      <c r="S775" t="s">
        <v>4265</v>
      </c>
      <c r="T775" t="s">
        <v>4266</v>
      </c>
      <c r="U775" t="s">
        <v>5</v>
      </c>
      <c r="V775" t="s">
        <v>13</v>
      </c>
      <c r="W775">
        <v>30000</v>
      </c>
      <c r="X775">
        <v>0</v>
      </c>
      <c r="Y775" t="s">
        <v>5</v>
      </c>
      <c r="Z775"/>
      <c r="AA775">
        <v>0</v>
      </c>
      <c r="AB775">
        <v>5.1291000097990043E-2</v>
      </c>
      <c r="AC775">
        <v>4.6899998560547829E-3</v>
      </c>
      <c r="AD775">
        <v>0</v>
      </c>
      <c r="AE775">
        <v>4</v>
      </c>
      <c r="AF775">
        <v>2</v>
      </c>
      <c r="AG775">
        <v>3</v>
      </c>
      <c r="AH775">
        <v>4</v>
      </c>
      <c r="AI775">
        <v>14</v>
      </c>
      <c r="AJ775">
        <v>14</v>
      </c>
      <c r="AK775">
        <v>0</v>
      </c>
      <c r="AL775">
        <v>0</v>
      </c>
      <c r="AM775">
        <v>0</v>
      </c>
      <c r="AN775">
        <v>4</v>
      </c>
      <c r="AO775">
        <v>1.0900000333786011</v>
      </c>
      <c r="AP775">
        <v>0</v>
      </c>
      <c r="AQ775">
        <v>0</v>
      </c>
      <c r="AR775">
        <v>0</v>
      </c>
      <c r="AS775">
        <v>0</v>
      </c>
      <c r="AT775">
        <v>0</v>
      </c>
      <c r="AU775">
        <v>0</v>
      </c>
      <c r="AV775">
        <v>0</v>
      </c>
      <c r="AW775">
        <v>0</v>
      </c>
      <c r="AX775">
        <v>0</v>
      </c>
      <c r="AY775">
        <v>0</v>
      </c>
      <c r="AZ775">
        <v>0</v>
      </c>
      <c r="BA775">
        <v>0</v>
      </c>
      <c r="BB775">
        <v>0</v>
      </c>
      <c r="BC775">
        <v>0</v>
      </c>
      <c r="BD775">
        <v>0</v>
      </c>
      <c r="BE775">
        <v>0</v>
      </c>
      <c r="BF775">
        <v>0</v>
      </c>
      <c r="BG775" t="s">
        <v>1196</v>
      </c>
      <c r="BH775" t="s">
        <v>5</v>
      </c>
      <c r="BI775" t="s">
        <v>1196</v>
      </c>
      <c r="BJ775"/>
      <c r="BK775" t="s">
        <v>5</v>
      </c>
      <c r="BL775"/>
      <c r="BM775">
        <v>0</v>
      </c>
      <c r="BN775">
        <v>0</v>
      </c>
      <c r="BO775" t="s">
        <v>6</v>
      </c>
      <c r="BP775"/>
      <c r="BQ775" t="s">
        <v>4267</v>
      </c>
      <c r="BR775"/>
      <c r="BS775"/>
      <c r="BT775" t="s">
        <v>5</v>
      </c>
      <c r="BU775"/>
      <c r="BV775"/>
      <c r="BW775"/>
      <c r="BX775"/>
      <c r="BY775" t="s">
        <v>6</v>
      </c>
      <c r="BZ775" t="s">
        <v>4241</v>
      </c>
      <c r="CA775"/>
    </row>
    <row r="776" spans="1:79" ht="15" x14ac:dyDescent="0.25">
      <c r="A776">
        <v>720</v>
      </c>
      <c r="B776" t="s">
        <v>4268</v>
      </c>
      <c r="C776" t="s">
        <v>4269</v>
      </c>
      <c r="D776" t="s">
        <v>4270</v>
      </c>
      <c r="E776">
        <v>12</v>
      </c>
      <c r="F776" t="s">
        <v>4232</v>
      </c>
      <c r="G776" t="s">
        <v>4271</v>
      </c>
      <c r="H776" t="s">
        <v>4234</v>
      </c>
      <c r="I776" t="s">
        <v>4272</v>
      </c>
      <c r="J776" t="s">
        <v>4273</v>
      </c>
      <c r="K776" t="s">
        <v>4274</v>
      </c>
      <c r="L776" t="s">
        <v>4275</v>
      </c>
      <c r="M776">
        <v>3.1811399459838872</v>
      </c>
      <c r="N776" t="s">
        <v>6</v>
      </c>
      <c r="O776" t="s">
        <v>5</v>
      </c>
      <c r="P776" t="s">
        <v>6</v>
      </c>
      <c r="Q776" t="s">
        <v>5</v>
      </c>
      <c r="R776" t="s">
        <v>5</v>
      </c>
      <c r="S776" t="s">
        <v>4276</v>
      </c>
      <c r="T776" t="s">
        <v>4277</v>
      </c>
      <c r="U776" t="s">
        <v>6</v>
      </c>
      <c r="V776" t="s">
        <v>50</v>
      </c>
      <c r="W776">
        <v>25000</v>
      </c>
      <c r="X776">
        <v>0</v>
      </c>
      <c r="Y776" t="s">
        <v>5</v>
      </c>
      <c r="Z776"/>
      <c r="AA776">
        <v>0</v>
      </c>
      <c r="AB776">
        <v>0.32261401414871221</v>
      </c>
      <c r="AC776">
        <v>5.2650000900030143E-2</v>
      </c>
      <c r="AD776">
        <v>0</v>
      </c>
      <c r="AE776">
        <v>69</v>
      </c>
      <c r="AF776">
        <v>30</v>
      </c>
      <c r="AG776">
        <v>50</v>
      </c>
      <c r="AH776">
        <v>100</v>
      </c>
      <c r="AI776">
        <v>50</v>
      </c>
      <c r="AJ776">
        <v>100</v>
      </c>
      <c r="AK776">
        <v>0</v>
      </c>
      <c r="AL776">
        <v>5</v>
      </c>
      <c r="AM776">
        <v>2</v>
      </c>
      <c r="AN776">
        <v>25</v>
      </c>
      <c r="AO776">
        <v>9.7600002288818359</v>
      </c>
      <c r="AP776">
        <v>0</v>
      </c>
      <c r="AQ776">
        <v>0</v>
      </c>
      <c r="AR776">
        <v>0</v>
      </c>
      <c r="AS776">
        <v>0</v>
      </c>
      <c r="AT776">
        <v>0</v>
      </c>
      <c r="AU776">
        <v>0</v>
      </c>
      <c r="AV776">
        <v>0</v>
      </c>
      <c r="AW776">
        <v>0</v>
      </c>
      <c r="AX776">
        <v>0</v>
      </c>
      <c r="AY776">
        <v>0</v>
      </c>
      <c r="AZ776">
        <v>0</v>
      </c>
      <c r="BA776">
        <v>0</v>
      </c>
      <c r="BB776">
        <v>0</v>
      </c>
      <c r="BC776">
        <v>0</v>
      </c>
      <c r="BD776">
        <v>0</v>
      </c>
      <c r="BE776">
        <v>0</v>
      </c>
      <c r="BF776">
        <v>0</v>
      </c>
      <c r="BG776" t="s">
        <v>1196</v>
      </c>
      <c r="BH776" t="s">
        <v>5</v>
      </c>
      <c r="BI776" t="s">
        <v>1196</v>
      </c>
      <c r="BJ776"/>
      <c r="BK776" t="s">
        <v>5</v>
      </c>
      <c r="BL776"/>
      <c r="BM776">
        <v>0</v>
      </c>
      <c r="BN776">
        <v>0</v>
      </c>
      <c r="BO776" t="s">
        <v>6</v>
      </c>
      <c r="BP776"/>
      <c r="BQ776" t="s">
        <v>4278</v>
      </c>
      <c r="BR776"/>
      <c r="BS776"/>
      <c r="BT776" t="s">
        <v>5</v>
      </c>
      <c r="BU776"/>
      <c r="BV776"/>
      <c r="BW776"/>
      <c r="BX776"/>
      <c r="BY776" t="s">
        <v>6</v>
      </c>
      <c r="BZ776" t="s">
        <v>4241</v>
      </c>
      <c r="CA776"/>
    </row>
    <row r="777" spans="1:79" ht="15" x14ac:dyDescent="0.25">
      <c r="A777">
        <v>721</v>
      </c>
      <c r="B777" t="s">
        <v>4279</v>
      </c>
      <c r="C777" t="s">
        <v>4280</v>
      </c>
      <c r="D777" t="s">
        <v>4281</v>
      </c>
      <c r="E777">
        <v>12</v>
      </c>
      <c r="F777" t="s">
        <v>4232</v>
      </c>
      <c r="G777" t="s">
        <v>4271</v>
      </c>
      <c r="H777" t="s">
        <v>4234</v>
      </c>
      <c r="I777" t="s">
        <v>4272</v>
      </c>
      <c r="J777" t="s">
        <v>4273</v>
      </c>
      <c r="K777" t="s">
        <v>4274</v>
      </c>
      <c r="L777" t="s">
        <v>4282</v>
      </c>
      <c r="M777">
        <v>3.1811399459838872</v>
      </c>
      <c r="N777" t="s">
        <v>6</v>
      </c>
      <c r="O777" t="s">
        <v>5</v>
      </c>
      <c r="P777" t="s">
        <v>6</v>
      </c>
      <c r="Q777" t="s">
        <v>5</v>
      </c>
      <c r="R777" t="s">
        <v>5</v>
      </c>
      <c r="S777" t="s">
        <v>4276</v>
      </c>
      <c r="T777" t="s">
        <v>4277</v>
      </c>
      <c r="U777" t="s">
        <v>6</v>
      </c>
      <c r="V777" t="s">
        <v>13</v>
      </c>
      <c r="W777">
        <v>5000</v>
      </c>
      <c r="X777">
        <v>0</v>
      </c>
      <c r="Y777" t="s">
        <v>5</v>
      </c>
      <c r="Z777"/>
      <c r="AA777">
        <v>0</v>
      </c>
      <c r="AB777">
        <v>0.32261401414871221</v>
      </c>
      <c r="AC777">
        <v>5.2650000900030143E-2</v>
      </c>
      <c r="AD777">
        <v>0</v>
      </c>
      <c r="AE777">
        <v>69</v>
      </c>
      <c r="AF777">
        <v>30</v>
      </c>
      <c r="AG777">
        <v>50</v>
      </c>
      <c r="AH777">
        <v>100</v>
      </c>
      <c r="AI777">
        <v>50</v>
      </c>
      <c r="AJ777">
        <v>100</v>
      </c>
      <c r="AK777">
        <v>0</v>
      </c>
      <c r="AL777">
        <v>5</v>
      </c>
      <c r="AM777">
        <v>2</v>
      </c>
      <c r="AN777">
        <v>25</v>
      </c>
      <c r="AO777">
        <v>9.7600002288818359</v>
      </c>
      <c r="AP777">
        <v>0</v>
      </c>
      <c r="AQ777">
        <v>0</v>
      </c>
      <c r="AR777">
        <v>0</v>
      </c>
      <c r="AS777">
        <v>0</v>
      </c>
      <c r="AT777">
        <v>0</v>
      </c>
      <c r="AU777">
        <v>0</v>
      </c>
      <c r="AV777">
        <v>0</v>
      </c>
      <c r="AW777">
        <v>0</v>
      </c>
      <c r="AX777">
        <v>0</v>
      </c>
      <c r="AY777">
        <v>0</v>
      </c>
      <c r="AZ777">
        <v>0</v>
      </c>
      <c r="BA777">
        <v>0</v>
      </c>
      <c r="BB777">
        <v>0</v>
      </c>
      <c r="BC777">
        <v>0</v>
      </c>
      <c r="BD777">
        <v>0</v>
      </c>
      <c r="BE777">
        <v>0</v>
      </c>
      <c r="BF777">
        <v>0</v>
      </c>
      <c r="BG777" t="s">
        <v>1196</v>
      </c>
      <c r="BH777" t="s">
        <v>5</v>
      </c>
      <c r="BI777" t="s">
        <v>1196</v>
      </c>
      <c r="BJ777"/>
      <c r="BK777" t="s">
        <v>5</v>
      </c>
      <c r="BL777"/>
      <c r="BM777">
        <v>0</v>
      </c>
      <c r="BN777">
        <v>0</v>
      </c>
      <c r="BO777" t="s">
        <v>6</v>
      </c>
      <c r="BP777"/>
      <c r="BQ777" t="s">
        <v>4283</v>
      </c>
      <c r="BR777"/>
      <c r="BS777"/>
      <c r="BT777" t="s">
        <v>5</v>
      </c>
      <c r="BU777"/>
      <c r="BV777"/>
      <c r="BW777"/>
      <c r="BX777"/>
      <c r="BY777" t="s">
        <v>6</v>
      </c>
      <c r="BZ777" t="s">
        <v>4241</v>
      </c>
      <c r="CA777"/>
    </row>
    <row r="778" spans="1:79" ht="15" x14ac:dyDescent="0.25">
      <c r="A778">
        <v>722</v>
      </c>
      <c r="B778" t="s">
        <v>4284</v>
      </c>
      <c r="C778" t="s">
        <v>4285</v>
      </c>
      <c r="D778" t="s">
        <v>4286</v>
      </c>
      <c r="E778">
        <v>12</v>
      </c>
      <c r="F778" t="s">
        <v>4232</v>
      </c>
      <c r="G778" t="s">
        <v>4271</v>
      </c>
      <c r="H778" t="s">
        <v>4234</v>
      </c>
      <c r="I778" t="s">
        <v>4272</v>
      </c>
      <c r="J778" t="s">
        <v>4273</v>
      </c>
      <c r="K778" t="s">
        <v>4274</v>
      </c>
      <c r="L778" t="s">
        <v>4282</v>
      </c>
      <c r="M778">
        <v>3.1811399459838872</v>
      </c>
      <c r="N778" t="s">
        <v>6</v>
      </c>
      <c r="O778" t="s">
        <v>5</v>
      </c>
      <c r="P778" t="s">
        <v>6</v>
      </c>
      <c r="Q778" t="s">
        <v>5</v>
      </c>
      <c r="R778" t="s">
        <v>5</v>
      </c>
      <c r="S778" t="s">
        <v>4276</v>
      </c>
      <c r="T778" t="s">
        <v>4277</v>
      </c>
      <c r="U778" t="s">
        <v>6</v>
      </c>
      <c r="V778" t="s">
        <v>13</v>
      </c>
      <c r="W778">
        <v>5000</v>
      </c>
      <c r="X778">
        <v>0</v>
      </c>
      <c r="Y778" t="s">
        <v>5</v>
      </c>
      <c r="Z778"/>
      <c r="AA778">
        <v>0</v>
      </c>
      <c r="AB778">
        <v>0.32261401414871221</v>
      </c>
      <c r="AC778">
        <v>5.2650000900030143E-2</v>
      </c>
      <c r="AD778">
        <v>0</v>
      </c>
      <c r="AE778">
        <v>69</v>
      </c>
      <c r="AF778">
        <v>30</v>
      </c>
      <c r="AG778">
        <v>50</v>
      </c>
      <c r="AH778">
        <v>100</v>
      </c>
      <c r="AI778">
        <v>50</v>
      </c>
      <c r="AJ778">
        <v>100</v>
      </c>
      <c r="AK778">
        <v>0</v>
      </c>
      <c r="AL778">
        <v>5</v>
      </c>
      <c r="AM778">
        <v>2</v>
      </c>
      <c r="AN778">
        <v>12</v>
      </c>
      <c r="AO778">
        <v>9.7600002288818359</v>
      </c>
      <c r="AP778">
        <v>0</v>
      </c>
      <c r="AQ778">
        <v>0</v>
      </c>
      <c r="AR778">
        <v>0</v>
      </c>
      <c r="AS778">
        <v>0</v>
      </c>
      <c r="AT778">
        <v>0</v>
      </c>
      <c r="AU778">
        <v>0</v>
      </c>
      <c r="AV778">
        <v>0</v>
      </c>
      <c r="AW778">
        <v>0</v>
      </c>
      <c r="AX778">
        <v>0</v>
      </c>
      <c r="AY778">
        <v>0</v>
      </c>
      <c r="AZ778">
        <v>0</v>
      </c>
      <c r="BA778">
        <v>0</v>
      </c>
      <c r="BB778">
        <v>0</v>
      </c>
      <c r="BC778">
        <v>0</v>
      </c>
      <c r="BD778">
        <v>0</v>
      </c>
      <c r="BE778">
        <v>0</v>
      </c>
      <c r="BF778">
        <v>0</v>
      </c>
      <c r="BG778" t="s">
        <v>1196</v>
      </c>
      <c r="BH778" t="s">
        <v>5</v>
      </c>
      <c r="BI778" t="s">
        <v>1196</v>
      </c>
      <c r="BJ778"/>
      <c r="BK778" t="s">
        <v>5</v>
      </c>
      <c r="BL778"/>
      <c r="BM778">
        <v>0</v>
      </c>
      <c r="BN778">
        <v>0</v>
      </c>
      <c r="BO778" t="s">
        <v>6</v>
      </c>
      <c r="BP778"/>
      <c r="BQ778" t="s">
        <v>4283</v>
      </c>
      <c r="BR778"/>
      <c r="BS778"/>
      <c r="BT778" t="s">
        <v>5</v>
      </c>
      <c r="BU778"/>
      <c r="BV778"/>
      <c r="BW778"/>
      <c r="BX778"/>
      <c r="BY778" t="s">
        <v>6</v>
      </c>
      <c r="BZ778" t="s">
        <v>4241</v>
      </c>
      <c r="CA778"/>
    </row>
    <row r="779" spans="1:79" ht="15" x14ac:dyDescent="0.25">
      <c r="A779">
        <v>723</v>
      </c>
      <c r="B779" t="s">
        <v>4287</v>
      </c>
      <c r="C779" t="s">
        <v>4288</v>
      </c>
      <c r="D779" t="s">
        <v>4289</v>
      </c>
      <c r="E779">
        <v>12</v>
      </c>
      <c r="F779" t="s">
        <v>4232</v>
      </c>
      <c r="G779" t="s">
        <v>4271</v>
      </c>
      <c r="H779" t="s">
        <v>4234</v>
      </c>
      <c r="I779" t="s">
        <v>4272</v>
      </c>
      <c r="J779" t="s">
        <v>4273</v>
      </c>
      <c r="K779" t="s">
        <v>4274</v>
      </c>
      <c r="L779" t="s">
        <v>4245</v>
      </c>
      <c r="M779">
        <v>3.1811399459838872</v>
      </c>
      <c r="N779" t="s">
        <v>6</v>
      </c>
      <c r="O779" t="s">
        <v>5</v>
      </c>
      <c r="P779" t="s">
        <v>6</v>
      </c>
      <c r="Q779" t="s">
        <v>5</v>
      </c>
      <c r="R779" t="s">
        <v>5</v>
      </c>
      <c r="S779" t="s">
        <v>4276</v>
      </c>
      <c r="T779" t="s">
        <v>4277</v>
      </c>
      <c r="U779" t="s">
        <v>6</v>
      </c>
      <c r="V779" t="s">
        <v>13</v>
      </c>
      <c r="W779">
        <v>5000</v>
      </c>
      <c r="X779">
        <v>0</v>
      </c>
      <c r="Y779" t="s">
        <v>5</v>
      </c>
      <c r="Z779"/>
      <c r="AA779">
        <v>0</v>
      </c>
      <c r="AB779">
        <v>0.32261401414871221</v>
      </c>
      <c r="AC779">
        <v>5.2650000900030143E-2</v>
      </c>
      <c r="AD779">
        <v>0</v>
      </c>
      <c r="AE779">
        <v>69</v>
      </c>
      <c r="AF779">
        <v>30</v>
      </c>
      <c r="AG779">
        <v>50</v>
      </c>
      <c r="AH779">
        <v>100</v>
      </c>
      <c r="AI779">
        <v>50</v>
      </c>
      <c r="AJ779">
        <v>100</v>
      </c>
      <c r="AK779">
        <v>0</v>
      </c>
      <c r="AL779">
        <v>5</v>
      </c>
      <c r="AM779">
        <v>2</v>
      </c>
      <c r="AN779">
        <v>25</v>
      </c>
      <c r="AO779">
        <v>9.7600002288818359</v>
      </c>
      <c r="AP779">
        <v>0</v>
      </c>
      <c r="AQ779">
        <v>0</v>
      </c>
      <c r="AR779">
        <v>0</v>
      </c>
      <c r="AS779">
        <v>0</v>
      </c>
      <c r="AT779">
        <v>0</v>
      </c>
      <c r="AU779">
        <v>0</v>
      </c>
      <c r="AV779">
        <v>0</v>
      </c>
      <c r="AW779">
        <v>0</v>
      </c>
      <c r="AX779">
        <v>0</v>
      </c>
      <c r="AY779">
        <v>0</v>
      </c>
      <c r="AZ779">
        <v>0</v>
      </c>
      <c r="BA779">
        <v>0</v>
      </c>
      <c r="BB779">
        <v>0</v>
      </c>
      <c r="BC779">
        <v>0</v>
      </c>
      <c r="BD779">
        <v>0</v>
      </c>
      <c r="BE779">
        <v>0</v>
      </c>
      <c r="BF779">
        <v>0</v>
      </c>
      <c r="BG779" t="s">
        <v>1196</v>
      </c>
      <c r="BH779" t="s">
        <v>5</v>
      </c>
      <c r="BI779" t="s">
        <v>1196</v>
      </c>
      <c r="BJ779"/>
      <c r="BK779" t="s">
        <v>5</v>
      </c>
      <c r="BL779"/>
      <c r="BM779">
        <v>0</v>
      </c>
      <c r="BN779">
        <v>0</v>
      </c>
      <c r="BO779" t="s">
        <v>6</v>
      </c>
      <c r="BP779"/>
      <c r="BQ779" t="s">
        <v>4290</v>
      </c>
      <c r="BR779"/>
      <c r="BS779"/>
      <c r="BT779" t="s">
        <v>5</v>
      </c>
      <c r="BU779"/>
      <c r="BV779"/>
      <c r="BW779"/>
      <c r="BX779"/>
      <c r="BY779" t="s">
        <v>6</v>
      </c>
      <c r="BZ779" t="s">
        <v>4241</v>
      </c>
      <c r="CA779"/>
    </row>
    <row r="780" spans="1:79" ht="15" x14ac:dyDescent="0.25">
      <c r="A780">
        <v>724</v>
      </c>
      <c r="B780" t="s">
        <v>4291</v>
      </c>
      <c r="C780" t="s">
        <v>4292</v>
      </c>
      <c r="D780" t="s">
        <v>4293</v>
      </c>
      <c r="E780">
        <v>12</v>
      </c>
      <c r="F780" t="s">
        <v>4232</v>
      </c>
      <c r="G780" t="s">
        <v>4294</v>
      </c>
      <c r="H780" t="s">
        <v>4295</v>
      </c>
      <c r="I780" t="s">
        <v>4296</v>
      </c>
      <c r="J780"/>
      <c r="K780" t="s">
        <v>4297</v>
      </c>
      <c r="L780" t="s">
        <v>4298</v>
      </c>
      <c r="M780">
        <v>505.2030029296875</v>
      </c>
      <c r="N780" t="s">
        <v>6</v>
      </c>
      <c r="O780" t="s">
        <v>5</v>
      </c>
      <c r="P780" t="s">
        <v>6</v>
      </c>
      <c r="Q780" t="s">
        <v>5</v>
      </c>
      <c r="R780" t="s">
        <v>5</v>
      </c>
      <c r="S780" t="s">
        <v>4299</v>
      </c>
      <c r="T780" t="s">
        <v>4277</v>
      </c>
      <c r="U780" t="s">
        <v>6</v>
      </c>
      <c r="V780" t="s">
        <v>13</v>
      </c>
      <c r="W780">
        <v>129000</v>
      </c>
      <c r="X780">
        <v>0</v>
      </c>
      <c r="Y780" t="s">
        <v>5</v>
      </c>
      <c r="Z780"/>
      <c r="AA780">
        <v>0</v>
      </c>
      <c r="AB780">
        <v>57.546298980712891</v>
      </c>
      <c r="AC780">
        <v>2.09608006477356</v>
      </c>
      <c r="AD780">
        <v>0</v>
      </c>
      <c r="AE780">
        <v>7156</v>
      </c>
      <c r="AF780">
        <v>460</v>
      </c>
      <c r="AG780">
        <v>5561</v>
      </c>
      <c r="AH780">
        <v>41778</v>
      </c>
      <c r="AI780">
        <v>22283</v>
      </c>
      <c r="AJ780">
        <v>41778</v>
      </c>
      <c r="AK780">
        <v>73</v>
      </c>
      <c r="AL780">
        <v>78</v>
      </c>
      <c r="AM780">
        <v>194</v>
      </c>
      <c r="AN780">
        <v>1237</v>
      </c>
      <c r="AO780">
        <v>956.45001220703125</v>
      </c>
      <c r="AP780">
        <v>0</v>
      </c>
      <c r="AQ780">
        <v>0</v>
      </c>
      <c r="AR780">
        <v>0</v>
      </c>
      <c r="AS780">
        <v>0</v>
      </c>
      <c r="AT780">
        <v>0</v>
      </c>
      <c r="AU780">
        <v>0</v>
      </c>
      <c r="AV780">
        <v>0</v>
      </c>
      <c r="AW780">
        <v>0</v>
      </c>
      <c r="AX780">
        <v>0</v>
      </c>
      <c r="AY780">
        <v>0</v>
      </c>
      <c r="AZ780">
        <v>0</v>
      </c>
      <c r="BA780">
        <v>0</v>
      </c>
      <c r="BB780">
        <v>0</v>
      </c>
      <c r="BC780">
        <v>0</v>
      </c>
      <c r="BD780">
        <v>0</v>
      </c>
      <c r="BE780">
        <v>0</v>
      </c>
      <c r="BF780">
        <v>0</v>
      </c>
      <c r="BG780" t="s">
        <v>1196</v>
      </c>
      <c r="BH780" t="s">
        <v>6</v>
      </c>
      <c r="BI780" t="s">
        <v>1196</v>
      </c>
      <c r="BJ780"/>
      <c r="BK780" t="s">
        <v>5</v>
      </c>
      <c r="BL780"/>
      <c r="BM780">
        <v>0</v>
      </c>
      <c r="BN780">
        <v>0</v>
      </c>
      <c r="BO780" t="s">
        <v>5</v>
      </c>
      <c r="BP780"/>
      <c r="BQ780"/>
      <c r="BR780"/>
      <c r="BS780"/>
      <c r="BT780" t="s">
        <v>5</v>
      </c>
      <c r="BU780"/>
      <c r="BV780"/>
      <c r="BW780"/>
      <c r="BX780"/>
      <c r="BY780" t="s">
        <v>6</v>
      </c>
      <c r="BZ780" t="s">
        <v>4241</v>
      </c>
      <c r="CA780"/>
    </row>
    <row r="781" spans="1:79" ht="15" x14ac:dyDescent="0.25">
      <c r="A781">
        <v>725</v>
      </c>
      <c r="B781" t="s">
        <v>4300</v>
      </c>
      <c r="C781" t="s">
        <v>4301</v>
      </c>
      <c r="D781" t="s">
        <v>4302</v>
      </c>
      <c r="E781">
        <v>12</v>
      </c>
      <c r="F781" t="s">
        <v>4232</v>
      </c>
      <c r="G781" t="s">
        <v>4303</v>
      </c>
      <c r="H781" t="s">
        <v>4304</v>
      </c>
      <c r="I781" t="s">
        <v>4305</v>
      </c>
      <c r="J781"/>
      <c r="K781" t="s">
        <v>4306</v>
      </c>
      <c r="L781" t="s">
        <v>4282</v>
      </c>
      <c r="M781">
        <v>660.5059814453125</v>
      </c>
      <c r="N781" t="s">
        <v>6</v>
      </c>
      <c r="O781" t="s">
        <v>5</v>
      </c>
      <c r="P781" t="s">
        <v>6</v>
      </c>
      <c r="Q781" t="s">
        <v>5</v>
      </c>
      <c r="R781" t="s">
        <v>5</v>
      </c>
      <c r="S781" t="s">
        <v>4307</v>
      </c>
      <c r="T781" t="s">
        <v>4308</v>
      </c>
      <c r="U781" t="s">
        <v>6</v>
      </c>
      <c r="V781" t="s">
        <v>28</v>
      </c>
      <c r="W781">
        <v>100000</v>
      </c>
      <c r="X781">
        <v>0</v>
      </c>
      <c r="Y781" t="s">
        <v>5</v>
      </c>
      <c r="Z781"/>
      <c r="AA781">
        <v>0</v>
      </c>
      <c r="AB781">
        <v>6.9699301719665527</v>
      </c>
      <c r="AC781">
        <v>0.82626998424530029</v>
      </c>
      <c r="AD781">
        <v>5.394899845123291E-2</v>
      </c>
      <c r="AE781">
        <v>628</v>
      </c>
      <c r="AF781">
        <v>333</v>
      </c>
      <c r="AG781">
        <v>398</v>
      </c>
      <c r="AH781">
        <v>1812</v>
      </c>
      <c r="AI781">
        <v>1650</v>
      </c>
      <c r="AJ781">
        <v>1812</v>
      </c>
      <c r="AK781">
        <v>5</v>
      </c>
      <c r="AL781">
        <v>21</v>
      </c>
      <c r="AM781">
        <v>12</v>
      </c>
      <c r="AN781">
        <v>147</v>
      </c>
      <c r="AO781">
        <v>42.729999542236328</v>
      </c>
      <c r="AP781">
        <v>0</v>
      </c>
      <c r="AQ781">
        <v>0</v>
      </c>
      <c r="AR781">
        <v>0</v>
      </c>
      <c r="AS781">
        <v>0</v>
      </c>
      <c r="AT781">
        <v>0</v>
      </c>
      <c r="AU781">
        <v>0</v>
      </c>
      <c r="AV781">
        <v>0</v>
      </c>
      <c r="AW781">
        <v>0</v>
      </c>
      <c r="AX781">
        <v>0</v>
      </c>
      <c r="AY781">
        <v>0</v>
      </c>
      <c r="AZ781">
        <v>0</v>
      </c>
      <c r="BA781">
        <v>0</v>
      </c>
      <c r="BB781">
        <v>0</v>
      </c>
      <c r="BC781">
        <v>0</v>
      </c>
      <c r="BD781">
        <v>0</v>
      </c>
      <c r="BE781">
        <v>0</v>
      </c>
      <c r="BF781">
        <v>0</v>
      </c>
      <c r="BG781" t="s">
        <v>1196</v>
      </c>
      <c r="BH781" t="s">
        <v>5</v>
      </c>
      <c r="BI781" t="s">
        <v>1196</v>
      </c>
      <c r="BJ781"/>
      <c r="BK781" t="s">
        <v>5</v>
      </c>
      <c r="BL781"/>
      <c r="BM781">
        <v>0</v>
      </c>
      <c r="BN781">
        <v>0</v>
      </c>
      <c r="BO781" t="s">
        <v>5</v>
      </c>
      <c r="BP781"/>
      <c r="BQ781"/>
      <c r="BR781"/>
      <c r="BS781"/>
      <c r="BT781" t="s">
        <v>5</v>
      </c>
      <c r="BU781"/>
      <c r="BV781"/>
      <c r="BW781"/>
      <c r="BX781"/>
      <c r="BY781" t="s">
        <v>6</v>
      </c>
      <c r="BZ781" t="s">
        <v>4241</v>
      </c>
      <c r="CA781"/>
    </row>
    <row r="782" spans="1:79" ht="15" x14ac:dyDescent="0.25">
      <c r="A782">
        <v>726</v>
      </c>
      <c r="B782" t="s">
        <v>4309</v>
      </c>
      <c r="C782" t="s">
        <v>4310</v>
      </c>
      <c r="D782" t="s">
        <v>4311</v>
      </c>
      <c r="E782">
        <v>12</v>
      </c>
      <c r="F782" t="s">
        <v>4232</v>
      </c>
      <c r="G782" t="s">
        <v>4233</v>
      </c>
      <c r="H782" t="s">
        <v>4234</v>
      </c>
      <c r="I782" t="s">
        <v>4256</v>
      </c>
      <c r="J782" t="s">
        <v>4257</v>
      </c>
      <c r="K782" t="s">
        <v>4258</v>
      </c>
      <c r="L782" t="s">
        <v>4275</v>
      </c>
      <c r="M782">
        <v>3.6673600673675542</v>
      </c>
      <c r="N782" t="s">
        <v>6</v>
      </c>
      <c r="O782" t="s">
        <v>5</v>
      </c>
      <c r="P782" t="s">
        <v>6</v>
      </c>
      <c r="Q782" t="s">
        <v>5</v>
      </c>
      <c r="R782" t="s">
        <v>5</v>
      </c>
      <c r="S782" t="s">
        <v>4259</v>
      </c>
      <c r="T782" t="s">
        <v>4260</v>
      </c>
      <c r="U782" t="s">
        <v>5</v>
      </c>
      <c r="V782" t="s">
        <v>50</v>
      </c>
      <c r="W782">
        <v>100000</v>
      </c>
      <c r="X782">
        <v>0</v>
      </c>
      <c r="Y782" t="s">
        <v>5</v>
      </c>
      <c r="Z782"/>
      <c r="AA782">
        <v>0</v>
      </c>
      <c r="AB782">
        <v>0.40474799275398249</v>
      </c>
      <c r="AC782">
        <v>0.16484199464321139</v>
      </c>
      <c r="AD782">
        <v>0</v>
      </c>
      <c r="AE782">
        <v>42</v>
      </c>
      <c r="AF782">
        <v>38</v>
      </c>
      <c r="AG782">
        <v>24</v>
      </c>
      <c r="AH782">
        <v>33</v>
      </c>
      <c r="AI782">
        <v>59</v>
      </c>
      <c r="AJ782">
        <v>59</v>
      </c>
      <c r="AK782">
        <v>0</v>
      </c>
      <c r="AL782">
        <v>0</v>
      </c>
      <c r="AM782">
        <v>0</v>
      </c>
      <c r="AN782">
        <v>22</v>
      </c>
      <c r="AO782">
        <v>6.0100002288818359</v>
      </c>
      <c r="AP782">
        <v>0</v>
      </c>
      <c r="AQ782">
        <v>0</v>
      </c>
      <c r="AR782">
        <v>0</v>
      </c>
      <c r="AS782">
        <v>0</v>
      </c>
      <c r="AT782">
        <v>0</v>
      </c>
      <c r="AU782">
        <v>0</v>
      </c>
      <c r="AV782">
        <v>0</v>
      </c>
      <c r="AW782">
        <v>0</v>
      </c>
      <c r="AX782">
        <v>0</v>
      </c>
      <c r="AY782">
        <v>0</v>
      </c>
      <c r="AZ782">
        <v>0</v>
      </c>
      <c r="BA782">
        <v>0</v>
      </c>
      <c r="BB782">
        <v>0</v>
      </c>
      <c r="BC782">
        <v>0</v>
      </c>
      <c r="BD782">
        <v>0</v>
      </c>
      <c r="BE782">
        <v>0</v>
      </c>
      <c r="BF782">
        <v>0</v>
      </c>
      <c r="BG782" t="s">
        <v>1196</v>
      </c>
      <c r="BH782" t="s">
        <v>5</v>
      </c>
      <c r="BI782" t="s">
        <v>1196</v>
      </c>
      <c r="BJ782"/>
      <c r="BK782" t="s">
        <v>5</v>
      </c>
      <c r="BL782"/>
      <c r="BM782">
        <v>0</v>
      </c>
      <c r="BN782">
        <v>0</v>
      </c>
      <c r="BO782" t="s">
        <v>6</v>
      </c>
      <c r="BP782"/>
      <c r="BQ782" t="s">
        <v>4312</v>
      </c>
      <c r="BR782"/>
      <c r="BS782"/>
      <c r="BT782" t="s">
        <v>5</v>
      </c>
      <c r="BU782"/>
      <c r="BV782"/>
      <c r="BW782"/>
      <c r="BX782"/>
      <c r="BY782" t="s">
        <v>6</v>
      </c>
      <c r="BZ782" t="s">
        <v>4241</v>
      </c>
      <c r="CA782"/>
    </row>
    <row r="783" spans="1:79" ht="15" x14ac:dyDescent="0.25">
      <c r="A783">
        <v>727</v>
      </c>
      <c r="B783" t="s">
        <v>4313</v>
      </c>
      <c r="C783" t="s">
        <v>4314</v>
      </c>
      <c r="D783" t="s">
        <v>4315</v>
      </c>
      <c r="E783">
        <v>12</v>
      </c>
      <c r="F783" t="s">
        <v>4232</v>
      </c>
      <c r="G783" t="s">
        <v>4316</v>
      </c>
      <c r="H783" t="s">
        <v>4317</v>
      </c>
      <c r="I783" t="s">
        <v>4318</v>
      </c>
      <c r="J783"/>
      <c r="K783" t="s">
        <v>4319</v>
      </c>
      <c r="L783" t="s">
        <v>4282</v>
      </c>
      <c r="M783">
        <v>749.218017578125</v>
      </c>
      <c r="N783" t="s">
        <v>6</v>
      </c>
      <c r="O783" t="s">
        <v>5</v>
      </c>
      <c r="P783" t="s">
        <v>6</v>
      </c>
      <c r="Q783" t="s">
        <v>5</v>
      </c>
      <c r="R783" t="s">
        <v>5</v>
      </c>
      <c r="S783" t="s">
        <v>4320</v>
      </c>
      <c r="T783" t="s">
        <v>4321</v>
      </c>
      <c r="U783" t="s">
        <v>5</v>
      </c>
      <c r="V783" t="s">
        <v>50</v>
      </c>
      <c r="W783">
        <v>10000</v>
      </c>
      <c r="X783">
        <v>0</v>
      </c>
      <c r="Y783" t="s">
        <v>5</v>
      </c>
      <c r="Z783"/>
      <c r="AA783">
        <v>0</v>
      </c>
      <c r="AB783">
        <v>120.55799865722661</v>
      </c>
      <c r="AC783">
        <v>17.822000503540039</v>
      </c>
      <c r="AD783">
        <v>0</v>
      </c>
      <c r="AE783">
        <v>336</v>
      </c>
      <c r="AF783">
        <v>227</v>
      </c>
      <c r="AG783">
        <v>161</v>
      </c>
      <c r="AH783">
        <v>195</v>
      </c>
      <c r="AI783">
        <v>422</v>
      </c>
      <c r="AJ783">
        <v>422</v>
      </c>
      <c r="AK783">
        <v>0</v>
      </c>
      <c r="AL783">
        <v>19</v>
      </c>
      <c r="AM783">
        <v>59</v>
      </c>
      <c r="AN783">
        <v>757</v>
      </c>
      <c r="AO783">
        <v>14495.400390625</v>
      </c>
      <c r="AP783">
        <v>0</v>
      </c>
      <c r="AQ783">
        <v>0</v>
      </c>
      <c r="AR783">
        <v>0</v>
      </c>
      <c r="AS783">
        <v>0</v>
      </c>
      <c r="AT783">
        <v>0</v>
      </c>
      <c r="AU783">
        <v>0</v>
      </c>
      <c r="AV783">
        <v>0</v>
      </c>
      <c r="AW783">
        <v>0</v>
      </c>
      <c r="AX783">
        <v>0</v>
      </c>
      <c r="AY783">
        <v>0</v>
      </c>
      <c r="AZ783">
        <v>0</v>
      </c>
      <c r="BA783">
        <v>0</v>
      </c>
      <c r="BB783">
        <v>0</v>
      </c>
      <c r="BC783">
        <v>0</v>
      </c>
      <c r="BD783">
        <v>0</v>
      </c>
      <c r="BE783">
        <v>0</v>
      </c>
      <c r="BF783">
        <v>0</v>
      </c>
      <c r="BG783" t="s">
        <v>1196</v>
      </c>
      <c r="BH783" t="s">
        <v>5</v>
      </c>
      <c r="BI783" t="s">
        <v>4322</v>
      </c>
      <c r="BJ783"/>
      <c r="BK783" t="s">
        <v>5</v>
      </c>
      <c r="BL783"/>
      <c r="BM783">
        <v>0</v>
      </c>
      <c r="BN783">
        <v>0</v>
      </c>
      <c r="BO783" t="s">
        <v>5</v>
      </c>
      <c r="BP783"/>
      <c r="BQ783"/>
      <c r="BR783"/>
      <c r="BS783"/>
      <c r="BT783" t="s">
        <v>5</v>
      </c>
      <c r="BU783"/>
      <c r="BV783"/>
      <c r="BW783"/>
      <c r="BX783"/>
      <c r="BY783" t="s">
        <v>6</v>
      </c>
      <c r="BZ783" t="s">
        <v>4323</v>
      </c>
      <c r="CA783"/>
    </row>
    <row r="784" spans="1:79" ht="15" x14ac:dyDescent="0.25">
      <c r="A784">
        <v>728</v>
      </c>
      <c r="B784" t="s">
        <v>4324</v>
      </c>
      <c r="C784" t="s">
        <v>4325</v>
      </c>
      <c r="D784" t="s">
        <v>4326</v>
      </c>
      <c r="E784">
        <v>12</v>
      </c>
      <c r="F784" t="s">
        <v>4232</v>
      </c>
      <c r="G784" t="s">
        <v>4327</v>
      </c>
      <c r="H784" t="s">
        <v>4328</v>
      </c>
      <c r="I784" t="s">
        <v>4329</v>
      </c>
      <c r="J784" t="s">
        <v>4330</v>
      </c>
      <c r="K784" t="s">
        <v>4331</v>
      </c>
      <c r="L784" t="s">
        <v>4332</v>
      </c>
      <c r="M784">
        <v>0.62901300191879272</v>
      </c>
      <c r="N784" t="s">
        <v>6</v>
      </c>
      <c r="O784" t="s">
        <v>5</v>
      </c>
      <c r="P784" t="s">
        <v>5</v>
      </c>
      <c r="Q784" t="s">
        <v>5</v>
      </c>
      <c r="R784" t="s">
        <v>5</v>
      </c>
      <c r="S784" t="s">
        <v>4333</v>
      </c>
      <c r="T784" t="s">
        <v>4334</v>
      </c>
      <c r="U784" t="s">
        <v>5</v>
      </c>
      <c r="V784" t="s">
        <v>13</v>
      </c>
      <c r="W784">
        <v>35000</v>
      </c>
      <c r="X784">
        <v>0</v>
      </c>
      <c r="Y784" t="s">
        <v>5</v>
      </c>
      <c r="Z784"/>
      <c r="AA784">
        <v>0</v>
      </c>
      <c r="AB784">
        <v>0.25274398922920233</v>
      </c>
      <c r="AC784">
        <v>2.697099931538105E-2</v>
      </c>
      <c r="AD784">
        <v>0</v>
      </c>
      <c r="AE784">
        <v>170</v>
      </c>
      <c r="AF784">
        <v>19</v>
      </c>
      <c r="AG784">
        <v>133</v>
      </c>
      <c r="AH784">
        <v>99</v>
      </c>
      <c r="AI784">
        <v>263</v>
      </c>
      <c r="AJ784">
        <v>263</v>
      </c>
      <c r="AK784">
        <v>0</v>
      </c>
      <c r="AL784">
        <v>5</v>
      </c>
      <c r="AM784">
        <v>4</v>
      </c>
      <c r="AN784">
        <v>23</v>
      </c>
      <c r="AO784">
        <v>1.330000042915344</v>
      </c>
      <c r="AP784">
        <v>0</v>
      </c>
      <c r="AQ784">
        <v>0</v>
      </c>
      <c r="AR784">
        <v>0</v>
      </c>
      <c r="AS784">
        <v>0</v>
      </c>
      <c r="AT784">
        <v>0</v>
      </c>
      <c r="AU784">
        <v>0</v>
      </c>
      <c r="AV784">
        <v>0</v>
      </c>
      <c r="AW784">
        <v>0</v>
      </c>
      <c r="AX784">
        <v>0</v>
      </c>
      <c r="AY784">
        <v>0</v>
      </c>
      <c r="AZ784">
        <v>0</v>
      </c>
      <c r="BA784">
        <v>0</v>
      </c>
      <c r="BB784">
        <v>0</v>
      </c>
      <c r="BC784">
        <v>0</v>
      </c>
      <c r="BD784">
        <v>0</v>
      </c>
      <c r="BE784">
        <v>0</v>
      </c>
      <c r="BF784">
        <v>0</v>
      </c>
      <c r="BG784" t="s">
        <v>1196</v>
      </c>
      <c r="BH784" t="s">
        <v>5</v>
      </c>
      <c r="BI784" t="s">
        <v>4322</v>
      </c>
      <c r="BJ784"/>
      <c r="BK784" t="s">
        <v>5</v>
      </c>
      <c r="BL784"/>
      <c r="BM784">
        <v>0</v>
      </c>
      <c r="BN784">
        <v>0</v>
      </c>
      <c r="BO784" t="s">
        <v>5</v>
      </c>
      <c r="BP784"/>
      <c r="BQ784"/>
      <c r="BR784"/>
      <c r="BS784"/>
      <c r="BT784" t="s">
        <v>5</v>
      </c>
      <c r="BU784"/>
      <c r="BV784"/>
      <c r="BW784"/>
      <c r="BX784"/>
      <c r="BY784" t="s">
        <v>6</v>
      </c>
      <c r="BZ784" t="s">
        <v>4323</v>
      </c>
      <c r="CA784"/>
    </row>
    <row r="785" spans="1:79" ht="15" x14ac:dyDescent="0.25">
      <c r="A785">
        <v>729</v>
      </c>
      <c r="B785" t="s">
        <v>4335</v>
      </c>
      <c r="C785" t="s">
        <v>4336</v>
      </c>
      <c r="D785" t="s">
        <v>4337</v>
      </c>
      <c r="E785">
        <v>12</v>
      </c>
      <c r="F785" t="s">
        <v>4232</v>
      </c>
      <c r="G785" t="s">
        <v>4271</v>
      </c>
      <c r="H785" t="s">
        <v>4338</v>
      </c>
      <c r="I785" t="s">
        <v>4339</v>
      </c>
      <c r="J785" t="s">
        <v>4340</v>
      </c>
      <c r="K785" t="s">
        <v>4341</v>
      </c>
      <c r="L785" t="s">
        <v>4245</v>
      </c>
      <c r="M785">
        <v>1.716709971427917</v>
      </c>
      <c r="N785" t="s">
        <v>6</v>
      </c>
      <c r="O785" t="s">
        <v>5</v>
      </c>
      <c r="P785" t="s">
        <v>6</v>
      </c>
      <c r="Q785" t="s">
        <v>5</v>
      </c>
      <c r="R785" t="s">
        <v>5</v>
      </c>
      <c r="S785" t="s">
        <v>4342</v>
      </c>
      <c r="T785" t="s">
        <v>4343</v>
      </c>
      <c r="U785" t="s">
        <v>5</v>
      </c>
      <c r="V785" t="s">
        <v>13</v>
      </c>
      <c r="W785">
        <v>5000</v>
      </c>
      <c r="X785">
        <v>0</v>
      </c>
      <c r="Y785" t="s">
        <v>5</v>
      </c>
      <c r="Z785"/>
      <c r="AA785">
        <v>0</v>
      </c>
      <c r="AB785">
        <v>0.70257997512817383</v>
      </c>
      <c r="AC785">
        <v>9.8123997449874878E-2</v>
      </c>
      <c r="AD785">
        <v>0</v>
      </c>
      <c r="AE785">
        <v>153</v>
      </c>
      <c r="AF785">
        <v>36</v>
      </c>
      <c r="AG785">
        <v>101</v>
      </c>
      <c r="AH785">
        <v>568</v>
      </c>
      <c r="AI785">
        <v>199</v>
      </c>
      <c r="AJ785">
        <v>568</v>
      </c>
      <c r="AK785">
        <v>0</v>
      </c>
      <c r="AL785">
        <v>0</v>
      </c>
      <c r="AM785">
        <v>4</v>
      </c>
      <c r="AN785">
        <v>26</v>
      </c>
      <c r="AO785">
        <v>62.159999847412109</v>
      </c>
      <c r="AP785">
        <v>0</v>
      </c>
      <c r="AQ785">
        <v>0</v>
      </c>
      <c r="AR785">
        <v>0</v>
      </c>
      <c r="AS785">
        <v>0</v>
      </c>
      <c r="AT785">
        <v>0</v>
      </c>
      <c r="AU785">
        <v>0</v>
      </c>
      <c r="AV785">
        <v>0</v>
      </c>
      <c r="AW785">
        <v>0</v>
      </c>
      <c r="AX785">
        <v>0</v>
      </c>
      <c r="AY785">
        <v>0</v>
      </c>
      <c r="AZ785">
        <v>0</v>
      </c>
      <c r="BA785">
        <v>0</v>
      </c>
      <c r="BB785">
        <v>0</v>
      </c>
      <c r="BC785">
        <v>0</v>
      </c>
      <c r="BD785">
        <v>0</v>
      </c>
      <c r="BE785">
        <v>0</v>
      </c>
      <c r="BF785">
        <v>0</v>
      </c>
      <c r="BG785" t="s">
        <v>1196</v>
      </c>
      <c r="BH785" t="s">
        <v>5</v>
      </c>
      <c r="BI785" t="s">
        <v>4322</v>
      </c>
      <c r="BJ785"/>
      <c r="BK785" t="s">
        <v>5</v>
      </c>
      <c r="BL785"/>
      <c r="BM785">
        <v>0</v>
      </c>
      <c r="BN785">
        <v>0</v>
      </c>
      <c r="BO785" t="s">
        <v>6</v>
      </c>
      <c r="BP785"/>
      <c r="BQ785" t="s">
        <v>4344</v>
      </c>
      <c r="BR785"/>
      <c r="BS785"/>
      <c r="BT785" t="s">
        <v>5</v>
      </c>
      <c r="BU785"/>
      <c r="BV785"/>
      <c r="BW785"/>
      <c r="BX785"/>
      <c r="BY785" t="s">
        <v>6</v>
      </c>
      <c r="BZ785" t="s">
        <v>4323</v>
      </c>
      <c r="CA785"/>
    </row>
    <row r="786" spans="1:79" ht="15" x14ac:dyDescent="0.25">
      <c r="A786">
        <v>730</v>
      </c>
      <c r="B786" t="s">
        <v>4345</v>
      </c>
      <c r="C786" t="s">
        <v>4346</v>
      </c>
      <c r="D786" t="s">
        <v>4347</v>
      </c>
      <c r="E786">
        <v>12</v>
      </c>
      <c r="F786" t="s">
        <v>4232</v>
      </c>
      <c r="G786" t="s">
        <v>4271</v>
      </c>
      <c r="H786" t="s">
        <v>4234</v>
      </c>
      <c r="I786" t="s">
        <v>4348</v>
      </c>
      <c r="J786" t="s">
        <v>4349</v>
      </c>
      <c r="K786" t="s">
        <v>4350</v>
      </c>
      <c r="L786" t="s">
        <v>4245</v>
      </c>
      <c r="M786">
        <v>7.6970601081848136</v>
      </c>
      <c r="N786" t="s">
        <v>6</v>
      </c>
      <c r="O786" t="s">
        <v>5</v>
      </c>
      <c r="P786" t="s">
        <v>6</v>
      </c>
      <c r="Q786" t="s">
        <v>5</v>
      </c>
      <c r="R786" t="s">
        <v>5</v>
      </c>
      <c r="S786" t="s">
        <v>4351</v>
      </c>
      <c r="T786" t="s">
        <v>4352</v>
      </c>
      <c r="U786" t="s">
        <v>5</v>
      </c>
      <c r="V786" t="s">
        <v>13</v>
      </c>
      <c r="W786">
        <v>10000</v>
      </c>
      <c r="X786">
        <v>0</v>
      </c>
      <c r="Y786" t="s">
        <v>5</v>
      </c>
      <c r="Z786"/>
      <c r="AA786">
        <v>0</v>
      </c>
      <c r="AB786">
        <v>1.414610028266907</v>
      </c>
      <c r="AC786">
        <v>0.20914199948310849</v>
      </c>
      <c r="AD786">
        <v>0</v>
      </c>
      <c r="AE786">
        <v>107</v>
      </c>
      <c r="AF786">
        <v>36</v>
      </c>
      <c r="AG786">
        <v>63</v>
      </c>
      <c r="AH786">
        <v>161</v>
      </c>
      <c r="AI786">
        <v>114</v>
      </c>
      <c r="AJ786">
        <v>161</v>
      </c>
      <c r="AK786">
        <v>3</v>
      </c>
      <c r="AL786">
        <v>2</v>
      </c>
      <c r="AM786">
        <v>4</v>
      </c>
      <c r="AN786">
        <v>31</v>
      </c>
      <c r="AO786">
        <v>74.569999694824219</v>
      </c>
      <c r="AP786">
        <v>0</v>
      </c>
      <c r="AQ786">
        <v>0</v>
      </c>
      <c r="AR786">
        <v>0</v>
      </c>
      <c r="AS786">
        <v>0</v>
      </c>
      <c r="AT786">
        <v>0</v>
      </c>
      <c r="AU786">
        <v>0</v>
      </c>
      <c r="AV786">
        <v>0</v>
      </c>
      <c r="AW786">
        <v>0</v>
      </c>
      <c r="AX786">
        <v>0</v>
      </c>
      <c r="AY786">
        <v>0</v>
      </c>
      <c r="AZ786">
        <v>0</v>
      </c>
      <c r="BA786">
        <v>0</v>
      </c>
      <c r="BB786">
        <v>0</v>
      </c>
      <c r="BC786">
        <v>0</v>
      </c>
      <c r="BD786">
        <v>0</v>
      </c>
      <c r="BE786">
        <v>0</v>
      </c>
      <c r="BF786">
        <v>0</v>
      </c>
      <c r="BG786" t="s">
        <v>1196</v>
      </c>
      <c r="BH786" t="s">
        <v>5</v>
      </c>
      <c r="BI786" t="s">
        <v>4322</v>
      </c>
      <c r="BJ786"/>
      <c r="BK786" t="s">
        <v>5</v>
      </c>
      <c r="BL786"/>
      <c r="BM786">
        <v>0</v>
      </c>
      <c r="BN786">
        <v>0</v>
      </c>
      <c r="BO786" t="s">
        <v>6</v>
      </c>
      <c r="BP786"/>
      <c r="BQ786" t="s">
        <v>4353</v>
      </c>
      <c r="BR786"/>
      <c r="BS786"/>
      <c r="BT786" t="s">
        <v>5</v>
      </c>
      <c r="BU786"/>
      <c r="BV786"/>
      <c r="BW786"/>
      <c r="BX786"/>
      <c r="BY786" t="s">
        <v>6</v>
      </c>
      <c r="BZ786" t="s">
        <v>4323</v>
      </c>
      <c r="CA786"/>
    </row>
    <row r="787" spans="1:79" ht="15" x14ac:dyDescent="0.25">
      <c r="A787">
        <v>731</v>
      </c>
      <c r="B787" t="s">
        <v>4354</v>
      </c>
      <c r="C787" t="s">
        <v>4355</v>
      </c>
      <c r="D787" t="s">
        <v>4355</v>
      </c>
      <c r="E787">
        <v>12</v>
      </c>
      <c r="F787" t="s">
        <v>4232</v>
      </c>
      <c r="G787" t="s">
        <v>4271</v>
      </c>
      <c r="H787" t="s">
        <v>4338</v>
      </c>
      <c r="I787" t="s">
        <v>4339</v>
      </c>
      <c r="J787" t="s">
        <v>4340</v>
      </c>
      <c r="K787" t="s">
        <v>4341</v>
      </c>
      <c r="L787" t="s">
        <v>4356</v>
      </c>
      <c r="M787">
        <v>1.716709971427917</v>
      </c>
      <c r="N787" t="s">
        <v>6</v>
      </c>
      <c r="O787" t="s">
        <v>5</v>
      </c>
      <c r="P787" t="s">
        <v>6</v>
      </c>
      <c r="Q787" t="s">
        <v>5</v>
      </c>
      <c r="R787" t="s">
        <v>5</v>
      </c>
      <c r="S787" t="s">
        <v>4342</v>
      </c>
      <c r="T787" t="s">
        <v>4343</v>
      </c>
      <c r="U787" t="s">
        <v>5</v>
      </c>
      <c r="V787" t="s">
        <v>50</v>
      </c>
      <c r="W787">
        <v>50000</v>
      </c>
      <c r="X787">
        <v>0</v>
      </c>
      <c r="Y787" t="s">
        <v>5</v>
      </c>
      <c r="Z787"/>
      <c r="AA787">
        <v>0</v>
      </c>
      <c r="AB787">
        <v>0.70257997512817383</v>
      </c>
      <c r="AC787">
        <v>9.8123997449874878E-2</v>
      </c>
      <c r="AD787">
        <v>0</v>
      </c>
      <c r="AE787">
        <v>153</v>
      </c>
      <c r="AF787">
        <v>36</v>
      </c>
      <c r="AG787">
        <v>101</v>
      </c>
      <c r="AH787">
        <v>568</v>
      </c>
      <c r="AI787">
        <v>199</v>
      </c>
      <c r="AJ787">
        <v>568</v>
      </c>
      <c r="AK787">
        <v>0</v>
      </c>
      <c r="AL787">
        <v>0</v>
      </c>
      <c r="AM787">
        <v>4</v>
      </c>
      <c r="AN787">
        <v>26</v>
      </c>
      <c r="AO787">
        <v>62.159999847412109</v>
      </c>
      <c r="AP787">
        <v>0</v>
      </c>
      <c r="AQ787">
        <v>0</v>
      </c>
      <c r="AR787">
        <v>0</v>
      </c>
      <c r="AS787">
        <v>0</v>
      </c>
      <c r="AT787">
        <v>0</v>
      </c>
      <c r="AU787">
        <v>0</v>
      </c>
      <c r="AV787">
        <v>0</v>
      </c>
      <c r="AW787">
        <v>0</v>
      </c>
      <c r="AX787">
        <v>0</v>
      </c>
      <c r="AY787">
        <v>0</v>
      </c>
      <c r="AZ787">
        <v>0</v>
      </c>
      <c r="BA787">
        <v>0</v>
      </c>
      <c r="BB787">
        <v>0</v>
      </c>
      <c r="BC787">
        <v>0</v>
      </c>
      <c r="BD787">
        <v>0</v>
      </c>
      <c r="BE787">
        <v>0</v>
      </c>
      <c r="BF787">
        <v>0</v>
      </c>
      <c r="BG787" t="s">
        <v>1196</v>
      </c>
      <c r="BH787" t="s">
        <v>5</v>
      </c>
      <c r="BI787" t="s">
        <v>4322</v>
      </c>
      <c r="BJ787"/>
      <c r="BK787" t="s">
        <v>5</v>
      </c>
      <c r="BL787"/>
      <c r="BM787">
        <v>0</v>
      </c>
      <c r="BN787">
        <v>0</v>
      </c>
      <c r="BO787" t="s">
        <v>6</v>
      </c>
      <c r="BP787"/>
      <c r="BQ787" t="s">
        <v>4357</v>
      </c>
      <c r="BR787"/>
      <c r="BS787"/>
      <c r="BT787" t="s">
        <v>5</v>
      </c>
      <c r="BU787"/>
      <c r="BV787"/>
      <c r="BW787"/>
      <c r="BX787"/>
      <c r="BY787" t="s">
        <v>6</v>
      </c>
      <c r="BZ787" t="s">
        <v>4323</v>
      </c>
      <c r="CA787"/>
    </row>
    <row r="788" spans="1:79" ht="15" x14ac:dyDescent="0.25">
      <c r="A788">
        <v>732</v>
      </c>
      <c r="B788" t="s">
        <v>4358</v>
      </c>
      <c r="C788" t="s">
        <v>4359</v>
      </c>
      <c r="D788" t="s">
        <v>4360</v>
      </c>
      <c r="E788">
        <v>12</v>
      </c>
      <c r="F788" t="s">
        <v>4232</v>
      </c>
      <c r="G788" t="s">
        <v>4361</v>
      </c>
      <c r="H788" t="s">
        <v>4362</v>
      </c>
      <c r="I788" t="s">
        <v>4363</v>
      </c>
      <c r="J788" t="s">
        <v>4364</v>
      </c>
      <c r="K788" t="s">
        <v>4365</v>
      </c>
      <c r="L788" t="s">
        <v>4258</v>
      </c>
      <c r="M788">
        <v>69.342399597167969</v>
      </c>
      <c r="N788" t="s">
        <v>6</v>
      </c>
      <c r="O788" t="s">
        <v>5</v>
      </c>
      <c r="P788" t="s">
        <v>5</v>
      </c>
      <c r="Q788" t="s">
        <v>5</v>
      </c>
      <c r="R788" t="s">
        <v>5</v>
      </c>
      <c r="S788" t="s">
        <v>4366</v>
      </c>
      <c r="T788" t="s">
        <v>4367</v>
      </c>
      <c r="U788" t="s">
        <v>5</v>
      </c>
      <c r="V788" t="s">
        <v>50</v>
      </c>
      <c r="W788">
        <v>50000</v>
      </c>
      <c r="X788">
        <v>0</v>
      </c>
      <c r="Y788" t="s">
        <v>5</v>
      </c>
      <c r="Z788"/>
      <c r="AA788">
        <v>0</v>
      </c>
      <c r="AB788">
        <v>11.10190010070801</v>
      </c>
      <c r="AC788">
        <v>6.2857298851013184</v>
      </c>
      <c r="AD788">
        <v>0</v>
      </c>
      <c r="AE788">
        <v>362</v>
      </c>
      <c r="AF788">
        <v>689</v>
      </c>
      <c r="AG788">
        <v>255</v>
      </c>
      <c r="AH788">
        <v>271</v>
      </c>
      <c r="AI788">
        <v>444</v>
      </c>
      <c r="AJ788">
        <v>444</v>
      </c>
      <c r="AK788">
        <v>1</v>
      </c>
      <c r="AL788">
        <v>25</v>
      </c>
      <c r="AM788">
        <v>15</v>
      </c>
      <c r="AN788">
        <v>292</v>
      </c>
      <c r="AO788">
        <v>2208.25</v>
      </c>
      <c r="AP788">
        <v>0</v>
      </c>
      <c r="AQ788">
        <v>0</v>
      </c>
      <c r="AR788">
        <v>0</v>
      </c>
      <c r="AS788">
        <v>0</v>
      </c>
      <c r="AT788">
        <v>0</v>
      </c>
      <c r="AU788">
        <v>0</v>
      </c>
      <c r="AV788">
        <v>0</v>
      </c>
      <c r="AW788">
        <v>0</v>
      </c>
      <c r="AX788">
        <v>0</v>
      </c>
      <c r="AY788">
        <v>0</v>
      </c>
      <c r="AZ788">
        <v>0</v>
      </c>
      <c r="BA788">
        <v>0</v>
      </c>
      <c r="BB788">
        <v>0</v>
      </c>
      <c r="BC788">
        <v>0</v>
      </c>
      <c r="BD788">
        <v>0</v>
      </c>
      <c r="BE788">
        <v>0</v>
      </c>
      <c r="BF788">
        <v>0</v>
      </c>
      <c r="BG788" t="s">
        <v>1196</v>
      </c>
      <c r="BH788" t="s">
        <v>5</v>
      </c>
      <c r="BI788" t="s">
        <v>4322</v>
      </c>
      <c r="BJ788"/>
      <c r="BK788" t="s">
        <v>5</v>
      </c>
      <c r="BL788"/>
      <c r="BM788">
        <v>0</v>
      </c>
      <c r="BN788">
        <v>0</v>
      </c>
      <c r="BO788" t="s">
        <v>5</v>
      </c>
      <c r="BP788"/>
      <c r="BQ788"/>
      <c r="BR788"/>
      <c r="BS788"/>
      <c r="BT788" t="s">
        <v>5</v>
      </c>
      <c r="BU788"/>
      <c r="BV788"/>
      <c r="BW788"/>
      <c r="BX788"/>
      <c r="BY788" t="s">
        <v>6</v>
      </c>
      <c r="BZ788" t="s">
        <v>4323</v>
      </c>
      <c r="CA788"/>
    </row>
    <row r="789" spans="1:79" ht="15" x14ac:dyDescent="0.25">
      <c r="A789">
        <v>733</v>
      </c>
      <c r="B789" t="s">
        <v>4368</v>
      </c>
      <c r="C789" t="s">
        <v>4369</v>
      </c>
      <c r="D789" t="s">
        <v>4370</v>
      </c>
      <c r="E789">
        <v>12</v>
      </c>
      <c r="F789" t="s">
        <v>4232</v>
      </c>
      <c r="G789" t="s">
        <v>4271</v>
      </c>
      <c r="H789" t="s">
        <v>4234</v>
      </c>
      <c r="I789" t="s">
        <v>4348</v>
      </c>
      <c r="J789" t="s">
        <v>4349</v>
      </c>
      <c r="K789" t="s">
        <v>4350</v>
      </c>
      <c r="L789" t="s">
        <v>4356</v>
      </c>
      <c r="M789">
        <v>7.6970601081848136</v>
      </c>
      <c r="N789" t="s">
        <v>6</v>
      </c>
      <c r="O789" t="s">
        <v>5</v>
      </c>
      <c r="P789" t="s">
        <v>6</v>
      </c>
      <c r="Q789" t="s">
        <v>5</v>
      </c>
      <c r="R789" t="s">
        <v>5</v>
      </c>
      <c r="S789" t="s">
        <v>4351</v>
      </c>
      <c r="T789" t="s">
        <v>4352</v>
      </c>
      <c r="U789" t="s">
        <v>6</v>
      </c>
      <c r="V789" t="s">
        <v>50</v>
      </c>
      <c r="W789">
        <v>100000</v>
      </c>
      <c r="X789">
        <v>0</v>
      </c>
      <c r="Y789" t="s">
        <v>5</v>
      </c>
      <c r="Z789"/>
      <c r="AA789">
        <v>0</v>
      </c>
      <c r="AB789">
        <v>1.414610028266907</v>
      </c>
      <c r="AC789">
        <v>0.20914199948310849</v>
      </c>
      <c r="AD789">
        <v>0</v>
      </c>
      <c r="AE789">
        <v>107</v>
      </c>
      <c r="AF789">
        <v>36</v>
      </c>
      <c r="AG789">
        <v>63</v>
      </c>
      <c r="AH789">
        <v>161</v>
      </c>
      <c r="AI789">
        <v>114</v>
      </c>
      <c r="AJ789">
        <v>161</v>
      </c>
      <c r="AK789">
        <v>3</v>
      </c>
      <c r="AL789">
        <v>2</v>
      </c>
      <c r="AM789">
        <v>4</v>
      </c>
      <c r="AN789">
        <v>31</v>
      </c>
      <c r="AO789">
        <v>74.569999694824219</v>
      </c>
      <c r="AP789">
        <v>0</v>
      </c>
      <c r="AQ789">
        <v>0</v>
      </c>
      <c r="AR789">
        <v>0</v>
      </c>
      <c r="AS789">
        <v>0</v>
      </c>
      <c r="AT789">
        <v>0</v>
      </c>
      <c r="AU789">
        <v>0</v>
      </c>
      <c r="AV789">
        <v>0</v>
      </c>
      <c r="AW789">
        <v>0</v>
      </c>
      <c r="AX789">
        <v>0</v>
      </c>
      <c r="AY789">
        <v>0</v>
      </c>
      <c r="AZ789">
        <v>0</v>
      </c>
      <c r="BA789">
        <v>0</v>
      </c>
      <c r="BB789">
        <v>0</v>
      </c>
      <c r="BC789">
        <v>0</v>
      </c>
      <c r="BD789">
        <v>0</v>
      </c>
      <c r="BE789">
        <v>0</v>
      </c>
      <c r="BF789">
        <v>0</v>
      </c>
      <c r="BG789" t="s">
        <v>1196</v>
      </c>
      <c r="BH789" t="s">
        <v>5</v>
      </c>
      <c r="BI789" t="s">
        <v>4322</v>
      </c>
      <c r="BJ789"/>
      <c r="BK789" t="s">
        <v>5</v>
      </c>
      <c r="BL789"/>
      <c r="BM789">
        <v>0</v>
      </c>
      <c r="BN789">
        <v>0</v>
      </c>
      <c r="BO789" t="s">
        <v>5</v>
      </c>
      <c r="BP789"/>
      <c r="BQ789"/>
      <c r="BR789"/>
      <c r="BS789"/>
      <c r="BT789" t="s">
        <v>5</v>
      </c>
      <c r="BU789"/>
      <c r="BV789"/>
      <c r="BW789"/>
      <c r="BX789"/>
      <c r="BY789" t="s">
        <v>6</v>
      </c>
      <c r="BZ789" t="s">
        <v>4323</v>
      </c>
      <c r="CA789"/>
    </row>
    <row r="790" spans="1:79" ht="15" x14ac:dyDescent="0.25">
      <c r="A790">
        <v>734</v>
      </c>
      <c r="B790" t="s">
        <v>4371</v>
      </c>
      <c r="C790" t="s">
        <v>13</v>
      </c>
      <c r="D790" t="s">
        <v>4372</v>
      </c>
      <c r="E790">
        <v>13</v>
      </c>
      <c r="F790" t="s">
        <v>4373</v>
      </c>
      <c r="G790" t="s">
        <v>4327</v>
      </c>
      <c r="H790" t="s">
        <v>4374</v>
      </c>
      <c r="I790" t="s">
        <v>4375</v>
      </c>
      <c r="J790" t="s">
        <v>4376</v>
      </c>
      <c r="K790" t="s">
        <v>4377</v>
      </c>
      <c r="L790" t="s">
        <v>4378</v>
      </c>
      <c r="M790">
        <v>28.378751754760739</v>
      </c>
      <c r="N790" t="s">
        <v>6</v>
      </c>
      <c r="O790" t="s">
        <v>5</v>
      </c>
      <c r="P790" t="s">
        <v>6</v>
      </c>
      <c r="Q790" t="s">
        <v>5</v>
      </c>
      <c r="R790" t="s">
        <v>5</v>
      </c>
      <c r="S790" t="s">
        <v>4379</v>
      </c>
      <c r="T790" t="s">
        <v>4380</v>
      </c>
      <c r="U790" t="s">
        <v>6</v>
      </c>
      <c r="V790" t="s">
        <v>13</v>
      </c>
      <c r="W790">
        <v>375000</v>
      </c>
      <c r="X790">
        <v>0</v>
      </c>
      <c r="Y790" t="s">
        <v>5</v>
      </c>
      <c r="Z790"/>
      <c r="AA790"/>
      <c r="AB790">
        <v>4.4365530014038086</v>
      </c>
      <c r="AC790">
        <v>1.2273539304733281</v>
      </c>
      <c r="AD790">
        <v>5.5474229156970978E-4</v>
      </c>
      <c r="AE790">
        <v>592</v>
      </c>
      <c r="AF790">
        <v>122</v>
      </c>
      <c r="AG790">
        <v>425</v>
      </c>
      <c r="AH790">
        <v>2211</v>
      </c>
      <c r="AI790">
        <v>1641</v>
      </c>
      <c r="AJ790">
        <v>2211</v>
      </c>
      <c r="AK790">
        <v>3</v>
      </c>
      <c r="AL790">
        <v>5</v>
      </c>
      <c r="AM790">
        <v>15</v>
      </c>
      <c r="AN790">
        <v>67</v>
      </c>
      <c r="AO790">
        <v>1095.853271484375</v>
      </c>
      <c r="AP790"/>
      <c r="AQ790"/>
      <c r="AR790"/>
      <c r="AS790"/>
      <c r="AT790"/>
      <c r="AU790"/>
      <c r="AV790"/>
      <c r="AW790"/>
      <c r="AX790"/>
      <c r="AY790"/>
      <c r="AZ790"/>
      <c r="BA790"/>
      <c r="BB790"/>
      <c r="BC790"/>
      <c r="BD790"/>
      <c r="BE790"/>
      <c r="BF790">
        <v>0</v>
      </c>
      <c r="BG790" t="s">
        <v>5</v>
      </c>
      <c r="BH790" t="s">
        <v>5</v>
      </c>
      <c r="BI790" t="s">
        <v>4381</v>
      </c>
      <c r="BJ790"/>
      <c r="BK790" t="s">
        <v>5</v>
      </c>
      <c r="BL790"/>
      <c r="BM790">
        <v>0</v>
      </c>
      <c r="BN790"/>
      <c r="BO790" t="s">
        <v>5</v>
      </c>
      <c r="BP790"/>
      <c r="BQ790"/>
      <c r="BR790"/>
      <c r="BS790"/>
      <c r="BT790" t="s">
        <v>5</v>
      </c>
      <c r="BU790"/>
      <c r="BV790"/>
      <c r="BW790"/>
      <c r="BX790"/>
      <c r="BY790" t="s">
        <v>6</v>
      </c>
      <c r="BZ790" t="s">
        <v>4382</v>
      </c>
      <c r="CA790"/>
    </row>
    <row r="791" spans="1:79" ht="15" x14ac:dyDescent="0.25">
      <c r="A791">
        <v>735</v>
      </c>
      <c r="B791" t="s">
        <v>4383</v>
      </c>
      <c r="C791" t="s">
        <v>4384</v>
      </c>
      <c r="D791" t="s">
        <v>4384</v>
      </c>
      <c r="E791">
        <v>13</v>
      </c>
      <c r="F791" t="s">
        <v>4373</v>
      </c>
      <c r="G791" t="s">
        <v>4327</v>
      </c>
      <c r="H791" t="s">
        <v>4374</v>
      </c>
      <c r="I791" t="s">
        <v>4375</v>
      </c>
      <c r="J791" t="s">
        <v>4376</v>
      </c>
      <c r="K791" t="s">
        <v>4377</v>
      </c>
      <c r="L791" t="s">
        <v>4385</v>
      </c>
      <c r="M791">
        <v>28.378751754760739</v>
      </c>
      <c r="N791" t="s">
        <v>6</v>
      </c>
      <c r="O791" t="s">
        <v>5</v>
      </c>
      <c r="P791" t="s">
        <v>6</v>
      </c>
      <c r="Q791" t="s">
        <v>5</v>
      </c>
      <c r="R791" t="s">
        <v>5</v>
      </c>
      <c r="S791" t="s">
        <v>4379</v>
      </c>
      <c r="T791" t="s">
        <v>4380</v>
      </c>
      <c r="U791" t="s">
        <v>6</v>
      </c>
      <c r="V791" t="s">
        <v>50</v>
      </c>
      <c r="W791">
        <v>100000</v>
      </c>
      <c r="X791">
        <v>0</v>
      </c>
      <c r="Y791" t="s">
        <v>5</v>
      </c>
      <c r="Z791"/>
      <c r="AA791"/>
      <c r="AB791">
        <v>4.4365530014038086</v>
      </c>
      <c r="AC791">
        <v>1.2273539304733281</v>
      </c>
      <c r="AD791">
        <v>5.5474229156970978E-4</v>
      </c>
      <c r="AE791">
        <v>592</v>
      </c>
      <c r="AF791">
        <v>122</v>
      </c>
      <c r="AG791">
        <v>425</v>
      </c>
      <c r="AH791">
        <v>2211</v>
      </c>
      <c r="AI791">
        <v>1641</v>
      </c>
      <c r="AJ791">
        <v>2211</v>
      </c>
      <c r="AK791">
        <v>3</v>
      </c>
      <c r="AL791">
        <v>5</v>
      </c>
      <c r="AM791">
        <v>15</v>
      </c>
      <c r="AN791">
        <v>67</v>
      </c>
      <c r="AO791">
        <v>1095.853271484375</v>
      </c>
      <c r="AP791"/>
      <c r="AQ791"/>
      <c r="AR791"/>
      <c r="AS791"/>
      <c r="AT791"/>
      <c r="AU791"/>
      <c r="AV791"/>
      <c r="AW791"/>
      <c r="AX791"/>
      <c r="AY791"/>
      <c r="AZ791"/>
      <c r="BA791"/>
      <c r="BB791"/>
      <c r="BC791"/>
      <c r="BD791"/>
      <c r="BE791"/>
      <c r="BF791">
        <v>0</v>
      </c>
      <c r="BG791" t="s">
        <v>5</v>
      </c>
      <c r="BH791" t="s">
        <v>5</v>
      </c>
      <c r="BI791" t="s">
        <v>4381</v>
      </c>
      <c r="BJ791"/>
      <c r="BK791" t="s">
        <v>5</v>
      </c>
      <c r="BL791"/>
      <c r="BM791">
        <v>0</v>
      </c>
      <c r="BN791"/>
      <c r="BO791" t="s">
        <v>5</v>
      </c>
      <c r="BP791"/>
      <c r="BQ791"/>
      <c r="BR791"/>
      <c r="BS791"/>
      <c r="BT791" t="s">
        <v>5</v>
      </c>
      <c r="BU791"/>
      <c r="BV791"/>
      <c r="BW791"/>
      <c r="BX791"/>
      <c r="BY791" t="s">
        <v>6</v>
      </c>
      <c r="BZ791" t="s">
        <v>4382</v>
      </c>
      <c r="CA791"/>
    </row>
    <row r="792" spans="1:79" ht="15" x14ac:dyDescent="0.25">
      <c r="A792">
        <v>736</v>
      </c>
      <c r="B792" t="s">
        <v>4386</v>
      </c>
      <c r="C792" t="s">
        <v>4387</v>
      </c>
      <c r="D792" t="s">
        <v>4388</v>
      </c>
      <c r="E792">
        <v>13</v>
      </c>
      <c r="F792" t="s">
        <v>4373</v>
      </c>
      <c r="G792" t="s">
        <v>4327</v>
      </c>
      <c r="H792" t="s">
        <v>4374</v>
      </c>
      <c r="I792" t="s">
        <v>4375</v>
      </c>
      <c r="J792" t="s">
        <v>4376</v>
      </c>
      <c r="K792" t="s">
        <v>4377</v>
      </c>
      <c r="L792" t="s">
        <v>4385</v>
      </c>
      <c r="M792">
        <v>28.378751754760739</v>
      </c>
      <c r="N792" t="s">
        <v>6</v>
      </c>
      <c r="O792" t="s">
        <v>5</v>
      </c>
      <c r="P792" t="s">
        <v>6</v>
      </c>
      <c r="Q792" t="s">
        <v>5</v>
      </c>
      <c r="R792" t="s">
        <v>5</v>
      </c>
      <c r="S792" t="s">
        <v>4379</v>
      </c>
      <c r="T792" t="s">
        <v>4380</v>
      </c>
      <c r="U792" t="s">
        <v>6</v>
      </c>
      <c r="V792" t="s">
        <v>50</v>
      </c>
      <c r="W792">
        <v>100000</v>
      </c>
      <c r="X792">
        <v>0</v>
      </c>
      <c r="Y792" t="s">
        <v>5</v>
      </c>
      <c r="Z792"/>
      <c r="AA792"/>
      <c r="AB792">
        <v>4.4365530014038086</v>
      </c>
      <c r="AC792">
        <v>1.2273539304733281</v>
      </c>
      <c r="AD792">
        <v>5.5474229156970978E-4</v>
      </c>
      <c r="AE792">
        <v>592</v>
      </c>
      <c r="AF792">
        <v>122</v>
      </c>
      <c r="AG792">
        <v>425</v>
      </c>
      <c r="AH792">
        <v>2211</v>
      </c>
      <c r="AI792">
        <v>1641</v>
      </c>
      <c r="AJ792">
        <v>2211</v>
      </c>
      <c r="AK792">
        <v>3</v>
      </c>
      <c r="AL792">
        <v>5</v>
      </c>
      <c r="AM792">
        <v>15</v>
      </c>
      <c r="AN792">
        <v>67</v>
      </c>
      <c r="AO792">
        <v>1095.853271484375</v>
      </c>
      <c r="AP792"/>
      <c r="AQ792"/>
      <c r="AR792"/>
      <c r="AS792"/>
      <c r="AT792"/>
      <c r="AU792"/>
      <c r="AV792"/>
      <c r="AW792"/>
      <c r="AX792"/>
      <c r="AY792"/>
      <c r="AZ792"/>
      <c r="BA792"/>
      <c r="BB792"/>
      <c r="BC792"/>
      <c r="BD792"/>
      <c r="BE792"/>
      <c r="BF792">
        <v>0</v>
      </c>
      <c r="BG792" t="s">
        <v>5</v>
      </c>
      <c r="BH792" t="s">
        <v>5</v>
      </c>
      <c r="BI792" t="s">
        <v>4381</v>
      </c>
      <c r="BJ792"/>
      <c r="BK792" t="s">
        <v>5</v>
      </c>
      <c r="BL792"/>
      <c r="BM792">
        <v>0</v>
      </c>
      <c r="BN792"/>
      <c r="BO792" t="s">
        <v>5</v>
      </c>
      <c r="BP792"/>
      <c r="BQ792"/>
      <c r="BR792"/>
      <c r="BS792"/>
      <c r="BT792" t="s">
        <v>5</v>
      </c>
      <c r="BU792"/>
      <c r="BV792"/>
      <c r="BW792"/>
      <c r="BX792"/>
      <c r="BY792" t="s">
        <v>6</v>
      </c>
      <c r="BZ792" t="s">
        <v>4382</v>
      </c>
      <c r="CA792"/>
    </row>
    <row r="793" spans="1:79" ht="15" x14ac:dyDescent="0.25">
      <c r="A793">
        <v>737</v>
      </c>
      <c r="B793" t="s">
        <v>4389</v>
      </c>
      <c r="C793" t="s">
        <v>4390</v>
      </c>
      <c r="D793" t="s">
        <v>4391</v>
      </c>
      <c r="E793">
        <v>13</v>
      </c>
      <c r="F793" t="s">
        <v>4373</v>
      </c>
      <c r="G793" t="s">
        <v>4327</v>
      </c>
      <c r="H793" t="s">
        <v>4374</v>
      </c>
      <c r="I793" t="s">
        <v>4375</v>
      </c>
      <c r="J793" t="s">
        <v>4376</v>
      </c>
      <c r="K793" t="s">
        <v>4377</v>
      </c>
      <c r="L793" t="s">
        <v>4385</v>
      </c>
      <c r="M793">
        <v>28.378751754760739</v>
      </c>
      <c r="N793" t="s">
        <v>6</v>
      </c>
      <c r="O793" t="s">
        <v>5</v>
      </c>
      <c r="P793" t="s">
        <v>6</v>
      </c>
      <c r="Q793" t="s">
        <v>5</v>
      </c>
      <c r="R793" t="s">
        <v>5</v>
      </c>
      <c r="S793" t="s">
        <v>4379</v>
      </c>
      <c r="T793" t="s">
        <v>4380</v>
      </c>
      <c r="U793" t="s">
        <v>6</v>
      </c>
      <c r="V793" t="s">
        <v>50</v>
      </c>
      <c r="W793">
        <v>100000</v>
      </c>
      <c r="X793">
        <v>0</v>
      </c>
      <c r="Y793" t="s">
        <v>5</v>
      </c>
      <c r="Z793"/>
      <c r="AA793"/>
      <c r="AB793">
        <v>4.4365530014038086</v>
      </c>
      <c r="AC793">
        <v>1.2273539304733281</v>
      </c>
      <c r="AD793">
        <v>5.5474229156970978E-4</v>
      </c>
      <c r="AE793">
        <v>592</v>
      </c>
      <c r="AF793">
        <v>122</v>
      </c>
      <c r="AG793">
        <v>425</v>
      </c>
      <c r="AH793">
        <v>2211</v>
      </c>
      <c r="AI793">
        <v>1641</v>
      </c>
      <c r="AJ793">
        <v>2211</v>
      </c>
      <c r="AK793">
        <v>3</v>
      </c>
      <c r="AL793">
        <v>5</v>
      </c>
      <c r="AM793">
        <v>15</v>
      </c>
      <c r="AN793">
        <v>67</v>
      </c>
      <c r="AO793">
        <v>1095.853271484375</v>
      </c>
      <c r="AP793"/>
      <c r="AQ793"/>
      <c r="AR793"/>
      <c r="AS793"/>
      <c r="AT793"/>
      <c r="AU793"/>
      <c r="AV793"/>
      <c r="AW793"/>
      <c r="AX793"/>
      <c r="AY793"/>
      <c r="AZ793"/>
      <c r="BA793"/>
      <c r="BB793"/>
      <c r="BC793"/>
      <c r="BD793"/>
      <c r="BE793"/>
      <c r="BF793">
        <v>0</v>
      </c>
      <c r="BG793" t="s">
        <v>5</v>
      </c>
      <c r="BH793" t="s">
        <v>5</v>
      </c>
      <c r="BI793" t="s">
        <v>4381</v>
      </c>
      <c r="BJ793"/>
      <c r="BK793" t="s">
        <v>5</v>
      </c>
      <c r="BL793"/>
      <c r="BM793">
        <v>0</v>
      </c>
      <c r="BN793"/>
      <c r="BO793" t="s">
        <v>5</v>
      </c>
      <c r="BP793"/>
      <c r="BQ793"/>
      <c r="BR793"/>
      <c r="BS793"/>
      <c r="BT793" t="s">
        <v>5</v>
      </c>
      <c r="BU793"/>
      <c r="BV793"/>
      <c r="BW793"/>
      <c r="BX793"/>
      <c r="BY793" t="s">
        <v>6</v>
      </c>
      <c r="BZ793" t="s">
        <v>4382</v>
      </c>
      <c r="CA793"/>
    </row>
    <row r="794" spans="1:79" ht="15" x14ac:dyDescent="0.25">
      <c r="A794">
        <v>738</v>
      </c>
      <c r="B794" t="s">
        <v>4392</v>
      </c>
      <c r="C794" t="s">
        <v>4393</v>
      </c>
      <c r="D794" t="s">
        <v>4394</v>
      </c>
      <c r="E794">
        <v>13</v>
      </c>
      <c r="F794" t="s">
        <v>4373</v>
      </c>
      <c r="G794" t="s">
        <v>4395</v>
      </c>
      <c r="H794" t="s">
        <v>4396</v>
      </c>
      <c r="I794" t="s">
        <v>4397</v>
      </c>
      <c r="J794"/>
      <c r="K794"/>
      <c r="L794" t="s">
        <v>4398</v>
      </c>
      <c r="M794">
        <v>1214.849731445312</v>
      </c>
      <c r="N794" t="s">
        <v>6</v>
      </c>
      <c r="O794" t="s">
        <v>6</v>
      </c>
      <c r="P794" t="s">
        <v>6</v>
      </c>
      <c r="Q794" t="s">
        <v>5</v>
      </c>
      <c r="R794" t="s">
        <v>5</v>
      </c>
      <c r="S794" t="s">
        <v>4399</v>
      </c>
      <c r="T794" t="s">
        <v>4400</v>
      </c>
      <c r="U794" t="s">
        <v>6</v>
      </c>
      <c r="V794" t="s">
        <v>28</v>
      </c>
      <c r="W794">
        <v>300000</v>
      </c>
      <c r="X794">
        <v>0</v>
      </c>
      <c r="Y794" t="s">
        <v>5</v>
      </c>
      <c r="Z794"/>
      <c r="AA794"/>
      <c r="AB794">
        <v>189.6795959472656</v>
      </c>
      <c r="AC794">
        <v>63.268394470214837</v>
      </c>
      <c r="AD794">
        <v>0</v>
      </c>
      <c r="AE794">
        <v>1947</v>
      </c>
      <c r="AF794">
        <v>1229</v>
      </c>
      <c r="AG794">
        <v>1498</v>
      </c>
      <c r="AH794">
        <v>3669</v>
      </c>
      <c r="AI794">
        <v>3442</v>
      </c>
      <c r="AJ794">
        <v>3669</v>
      </c>
      <c r="AK794">
        <v>1</v>
      </c>
      <c r="AL794">
        <v>28</v>
      </c>
      <c r="AM794">
        <v>141</v>
      </c>
      <c r="AN794">
        <v>570</v>
      </c>
      <c r="AO794">
        <v>3068.908447265625</v>
      </c>
      <c r="AP794"/>
      <c r="AQ794"/>
      <c r="AR794"/>
      <c r="AS794"/>
      <c r="AT794"/>
      <c r="AU794"/>
      <c r="AV794"/>
      <c r="AW794"/>
      <c r="AX794"/>
      <c r="AY794"/>
      <c r="AZ794"/>
      <c r="BA794"/>
      <c r="BB794"/>
      <c r="BC794"/>
      <c r="BD794"/>
      <c r="BE794"/>
      <c r="BF794">
        <v>0</v>
      </c>
      <c r="BG794" t="s">
        <v>5</v>
      </c>
      <c r="BH794" t="s">
        <v>5</v>
      </c>
      <c r="BI794" t="s">
        <v>4381</v>
      </c>
      <c r="BJ794"/>
      <c r="BK794" t="s">
        <v>5</v>
      </c>
      <c r="BL794"/>
      <c r="BM794">
        <v>0</v>
      </c>
      <c r="BN794"/>
      <c r="BO794" t="s">
        <v>5</v>
      </c>
      <c r="BP794"/>
      <c r="BQ794"/>
      <c r="BR794"/>
      <c r="BS794"/>
      <c r="BT794" t="s">
        <v>5</v>
      </c>
      <c r="BU794"/>
      <c r="BV794"/>
      <c r="BW794"/>
      <c r="BX794"/>
      <c r="BY794" t="s">
        <v>6</v>
      </c>
      <c r="BZ794" t="s">
        <v>4401</v>
      </c>
      <c r="CA794"/>
    </row>
    <row r="795" spans="1:79" ht="15" x14ac:dyDescent="0.25">
      <c r="A795">
        <v>739</v>
      </c>
      <c r="B795" t="s">
        <v>4402</v>
      </c>
      <c r="C795" t="s">
        <v>4403</v>
      </c>
      <c r="D795" t="s">
        <v>4404</v>
      </c>
      <c r="E795">
        <v>13</v>
      </c>
      <c r="F795" t="s">
        <v>4373</v>
      </c>
      <c r="G795" t="s">
        <v>4395</v>
      </c>
      <c r="H795" t="s">
        <v>4396</v>
      </c>
      <c r="I795" t="s">
        <v>4397</v>
      </c>
      <c r="J795"/>
      <c r="K795"/>
      <c r="L795" t="s">
        <v>4405</v>
      </c>
      <c r="M795">
        <v>1214.849731445312</v>
      </c>
      <c r="N795" t="s">
        <v>6</v>
      </c>
      <c r="O795" t="s">
        <v>6</v>
      </c>
      <c r="P795" t="s">
        <v>6</v>
      </c>
      <c r="Q795" t="s">
        <v>5</v>
      </c>
      <c r="R795" t="s">
        <v>5</v>
      </c>
      <c r="S795" t="s">
        <v>4399</v>
      </c>
      <c r="T795" t="s">
        <v>4400</v>
      </c>
      <c r="U795" t="s">
        <v>6</v>
      </c>
      <c r="V795" t="s">
        <v>85</v>
      </c>
      <c r="W795">
        <v>60000</v>
      </c>
      <c r="X795">
        <v>0</v>
      </c>
      <c r="Y795" t="s">
        <v>5</v>
      </c>
      <c r="Z795"/>
      <c r="AA795"/>
      <c r="AB795">
        <v>189.6795959472656</v>
      </c>
      <c r="AC795">
        <v>63.268394470214837</v>
      </c>
      <c r="AD795">
        <v>0</v>
      </c>
      <c r="AE795">
        <v>1947</v>
      </c>
      <c r="AF795">
        <v>1229</v>
      </c>
      <c r="AG795">
        <v>1498</v>
      </c>
      <c r="AH795">
        <v>3669</v>
      </c>
      <c r="AI795">
        <v>3442</v>
      </c>
      <c r="AJ795">
        <v>3669</v>
      </c>
      <c r="AK795">
        <v>1</v>
      </c>
      <c r="AL795">
        <v>28</v>
      </c>
      <c r="AM795">
        <v>141</v>
      </c>
      <c r="AN795">
        <v>570</v>
      </c>
      <c r="AO795">
        <v>3068.908447265625</v>
      </c>
      <c r="AP795"/>
      <c r="AQ795"/>
      <c r="AR795"/>
      <c r="AS795"/>
      <c r="AT795"/>
      <c r="AU795"/>
      <c r="AV795"/>
      <c r="AW795"/>
      <c r="AX795"/>
      <c r="AY795"/>
      <c r="AZ795"/>
      <c r="BA795"/>
      <c r="BB795"/>
      <c r="BC795"/>
      <c r="BD795"/>
      <c r="BE795"/>
      <c r="BF795">
        <v>0</v>
      </c>
      <c r="BG795" t="s">
        <v>5</v>
      </c>
      <c r="BH795" t="s">
        <v>5</v>
      </c>
      <c r="BI795" t="s">
        <v>4381</v>
      </c>
      <c r="BJ795"/>
      <c r="BK795" t="s">
        <v>5</v>
      </c>
      <c r="BL795"/>
      <c r="BM795">
        <v>0</v>
      </c>
      <c r="BN795"/>
      <c r="BO795" t="s">
        <v>5</v>
      </c>
      <c r="BP795"/>
      <c r="BQ795"/>
      <c r="BR795"/>
      <c r="BS795"/>
      <c r="BT795" t="s">
        <v>5</v>
      </c>
      <c r="BU795"/>
      <c r="BV795"/>
      <c r="BW795"/>
      <c r="BX795"/>
      <c r="BY795" t="s">
        <v>6</v>
      </c>
      <c r="BZ795" t="s">
        <v>4401</v>
      </c>
      <c r="CA795"/>
    </row>
    <row r="796" spans="1:79" ht="15" x14ac:dyDescent="0.25">
      <c r="A796">
        <v>740</v>
      </c>
      <c r="B796" t="s">
        <v>4406</v>
      </c>
      <c r="C796" t="s">
        <v>4407</v>
      </c>
      <c r="D796" t="s">
        <v>4408</v>
      </c>
      <c r="E796">
        <v>13</v>
      </c>
      <c r="F796" t="s">
        <v>4373</v>
      </c>
      <c r="G796" t="s">
        <v>4395</v>
      </c>
      <c r="H796" t="s">
        <v>4396</v>
      </c>
      <c r="I796" t="s">
        <v>4397</v>
      </c>
      <c r="J796"/>
      <c r="K796"/>
      <c r="L796" t="s">
        <v>4409</v>
      </c>
      <c r="M796">
        <v>1214.849731445312</v>
      </c>
      <c r="N796" t="s">
        <v>6</v>
      </c>
      <c r="O796" t="s">
        <v>6</v>
      </c>
      <c r="P796" t="s">
        <v>6</v>
      </c>
      <c r="Q796" t="s">
        <v>5</v>
      </c>
      <c r="R796" t="s">
        <v>5</v>
      </c>
      <c r="S796" t="s">
        <v>4399</v>
      </c>
      <c r="T796" t="s">
        <v>4400</v>
      </c>
      <c r="U796" t="s">
        <v>6</v>
      </c>
      <c r="V796" t="s">
        <v>98</v>
      </c>
      <c r="W796">
        <v>600000</v>
      </c>
      <c r="X796">
        <v>0</v>
      </c>
      <c r="Y796" t="s">
        <v>5</v>
      </c>
      <c r="Z796"/>
      <c r="AA796"/>
      <c r="AB796">
        <v>189.6795959472656</v>
      </c>
      <c r="AC796">
        <v>63.268394470214837</v>
      </c>
      <c r="AD796">
        <v>0</v>
      </c>
      <c r="AE796">
        <v>1947</v>
      </c>
      <c r="AF796">
        <v>1229</v>
      </c>
      <c r="AG796">
        <v>1498</v>
      </c>
      <c r="AH796">
        <v>3669</v>
      </c>
      <c r="AI796">
        <v>3442</v>
      </c>
      <c r="AJ796">
        <v>3669</v>
      </c>
      <c r="AK796">
        <v>1</v>
      </c>
      <c r="AL796">
        <v>28</v>
      </c>
      <c r="AM796">
        <v>141</v>
      </c>
      <c r="AN796">
        <v>570</v>
      </c>
      <c r="AO796">
        <v>3068.908447265625</v>
      </c>
      <c r="AP796"/>
      <c r="AQ796"/>
      <c r="AR796"/>
      <c r="AS796"/>
      <c r="AT796"/>
      <c r="AU796"/>
      <c r="AV796"/>
      <c r="AW796"/>
      <c r="AX796"/>
      <c r="AY796"/>
      <c r="AZ796"/>
      <c r="BA796"/>
      <c r="BB796"/>
      <c r="BC796"/>
      <c r="BD796"/>
      <c r="BE796"/>
      <c r="BF796">
        <v>0</v>
      </c>
      <c r="BG796" t="s">
        <v>5</v>
      </c>
      <c r="BH796" t="s">
        <v>5</v>
      </c>
      <c r="BI796" t="s">
        <v>4381</v>
      </c>
      <c r="BJ796"/>
      <c r="BK796" t="s">
        <v>5</v>
      </c>
      <c r="BL796"/>
      <c r="BM796">
        <v>0</v>
      </c>
      <c r="BN796"/>
      <c r="BO796" t="s">
        <v>5</v>
      </c>
      <c r="BP796"/>
      <c r="BQ796"/>
      <c r="BR796"/>
      <c r="BS796"/>
      <c r="BT796" t="s">
        <v>5</v>
      </c>
      <c r="BU796"/>
      <c r="BV796"/>
      <c r="BW796"/>
      <c r="BX796"/>
      <c r="BY796" t="s">
        <v>6</v>
      </c>
      <c r="BZ796" t="s">
        <v>4401</v>
      </c>
      <c r="CA796"/>
    </row>
    <row r="797" spans="1:79" ht="15" x14ac:dyDescent="0.25">
      <c r="A797">
        <v>741</v>
      </c>
      <c r="B797" t="s">
        <v>4410</v>
      </c>
      <c r="C797" t="s">
        <v>4411</v>
      </c>
      <c r="D797" t="s">
        <v>4412</v>
      </c>
      <c r="E797">
        <v>13</v>
      </c>
      <c r="F797" t="s">
        <v>4373</v>
      </c>
      <c r="G797" t="s">
        <v>4413</v>
      </c>
      <c r="H797" t="s">
        <v>4414</v>
      </c>
      <c r="I797" t="s">
        <v>4415</v>
      </c>
      <c r="J797" t="s">
        <v>4416</v>
      </c>
      <c r="K797" t="s">
        <v>4417</v>
      </c>
      <c r="L797" t="s">
        <v>4385</v>
      </c>
      <c r="M797">
        <v>1.974855303764343</v>
      </c>
      <c r="N797" t="s">
        <v>6</v>
      </c>
      <c r="O797" t="s">
        <v>5</v>
      </c>
      <c r="P797" t="s">
        <v>6</v>
      </c>
      <c r="Q797" t="s">
        <v>5</v>
      </c>
      <c r="R797" t="s">
        <v>5</v>
      </c>
      <c r="S797" t="s">
        <v>4418</v>
      </c>
      <c r="T797" t="s">
        <v>4419</v>
      </c>
      <c r="U797" t="s">
        <v>6</v>
      </c>
      <c r="V797" t="s">
        <v>50</v>
      </c>
      <c r="W797">
        <v>75000</v>
      </c>
      <c r="X797">
        <v>0</v>
      </c>
      <c r="Y797" t="s">
        <v>5</v>
      </c>
      <c r="Z797"/>
      <c r="AA797"/>
      <c r="AB797">
        <v>7.8691676259040833E-2</v>
      </c>
      <c r="AC797">
        <v>4.4573388993740082E-2</v>
      </c>
      <c r="AD797">
        <v>0</v>
      </c>
      <c r="AE797">
        <v>3</v>
      </c>
      <c r="AF797">
        <v>10</v>
      </c>
      <c r="AG797">
        <v>3</v>
      </c>
      <c r="AH797">
        <v>0</v>
      </c>
      <c r="AI797">
        <v>4</v>
      </c>
      <c r="AJ797">
        <v>4</v>
      </c>
      <c r="AK797">
        <v>0</v>
      </c>
      <c r="AL797">
        <v>0</v>
      </c>
      <c r="AM797">
        <v>0</v>
      </c>
      <c r="AN797">
        <v>10</v>
      </c>
      <c r="AO797">
        <v>0</v>
      </c>
      <c r="AP797"/>
      <c r="AQ797"/>
      <c r="AR797"/>
      <c r="AS797"/>
      <c r="AT797"/>
      <c r="AU797"/>
      <c r="AV797"/>
      <c r="AW797"/>
      <c r="AX797"/>
      <c r="AY797"/>
      <c r="AZ797"/>
      <c r="BA797"/>
      <c r="BB797"/>
      <c r="BC797"/>
      <c r="BD797"/>
      <c r="BE797"/>
      <c r="BF797">
        <v>0</v>
      </c>
      <c r="BG797" t="s">
        <v>5</v>
      </c>
      <c r="BH797" t="s">
        <v>5</v>
      </c>
      <c r="BI797" t="s">
        <v>4381</v>
      </c>
      <c r="BJ797"/>
      <c r="BK797" t="s">
        <v>5</v>
      </c>
      <c r="BL797"/>
      <c r="BM797">
        <v>0</v>
      </c>
      <c r="BN797"/>
      <c r="BO797" t="s">
        <v>5</v>
      </c>
      <c r="BP797"/>
      <c r="BQ797"/>
      <c r="BR797"/>
      <c r="BS797"/>
      <c r="BT797" t="s">
        <v>5</v>
      </c>
      <c r="BU797"/>
      <c r="BV797"/>
      <c r="BW797"/>
      <c r="BX797"/>
      <c r="BY797" t="s">
        <v>6</v>
      </c>
      <c r="BZ797" t="s">
        <v>4401</v>
      </c>
      <c r="CA797"/>
    </row>
    <row r="798" spans="1:79" ht="15" x14ac:dyDescent="0.25">
      <c r="A798">
        <v>742</v>
      </c>
      <c r="B798" t="s">
        <v>4420</v>
      </c>
      <c r="C798" t="s">
        <v>4421</v>
      </c>
      <c r="D798" t="s">
        <v>4422</v>
      </c>
      <c r="E798">
        <v>13</v>
      </c>
      <c r="F798" t="s">
        <v>4373</v>
      </c>
      <c r="G798" t="s">
        <v>4413</v>
      </c>
      <c r="H798" t="s">
        <v>4423</v>
      </c>
      <c r="I798" t="s">
        <v>4424</v>
      </c>
      <c r="J798" t="s">
        <v>4425</v>
      </c>
      <c r="K798" t="s">
        <v>4426</v>
      </c>
      <c r="L798" t="s">
        <v>4385</v>
      </c>
      <c r="M798">
        <v>3.4770641326904301</v>
      </c>
      <c r="N798" t="s">
        <v>6</v>
      </c>
      <c r="O798" t="s">
        <v>5</v>
      </c>
      <c r="P798" t="s">
        <v>6</v>
      </c>
      <c r="Q798" t="s">
        <v>5</v>
      </c>
      <c r="R798" t="s">
        <v>5</v>
      </c>
      <c r="S798" t="s">
        <v>4427</v>
      </c>
      <c r="T798" t="s">
        <v>4428</v>
      </c>
      <c r="U798" t="s">
        <v>6</v>
      </c>
      <c r="V798" t="s">
        <v>50</v>
      </c>
      <c r="W798">
        <v>75000</v>
      </c>
      <c r="X798">
        <v>0</v>
      </c>
      <c r="Y798" t="s">
        <v>5</v>
      </c>
      <c r="Z798"/>
      <c r="AA798"/>
      <c r="AB798">
        <v>0.19100464880466461</v>
      </c>
      <c r="AC798">
        <v>0.14721311628818509</v>
      </c>
      <c r="AD798">
        <v>0</v>
      </c>
      <c r="AE798">
        <v>18</v>
      </c>
      <c r="AF798">
        <v>20</v>
      </c>
      <c r="AG798">
        <v>11</v>
      </c>
      <c r="AH798">
        <v>113</v>
      </c>
      <c r="AI798">
        <v>72</v>
      </c>
      <c r="AJ798">
        <v>113</v>
      </c>
      <c r="AK798">
        <v>0</v>
      </c>
      <c r="AL798">
        <v>0</v>
      </c>
      <c r="AM798">
        <v>1</v>
      </c>
      <c r="AN798">
        <v>25</v>
      </c>
      <c r="AO798">
        <v>1.337621808052063</v>
      </c>
      <c r="AP798"/>
      <c r="AQ798"/>
      <c r="AR798"/>
      <c r="AS798"/>
      <c r="AT798"/>
      <c r="AU798"/>
      <c r="AV798"/>
      <c r="AW798"/>
      <c r="AX798"/>
      <c r="AY798"/>
      <c r="AZ798"/>
      <c r="BA798"/>
      <c r="BB798"/>
      <c r="BC798"/>
      <c r="BD798"/>
      <c r="BE798"/>
      <c r="BF798">
        <v>0</v>
      </c>
      <c r="BG798" t="s">
        <v>5</v>
      </c>
      <c r="BH798" t="s">
        <v>5</v>
      </c>
      <c r="BI798" t="s">
        <v>4381</v>
      </c>
      <c r="BJ798"/>
      <c r="BK798" t="s">
        <v>5</v>
      </c>
      <c r="BL798"/>
      <c r="BM798">
        <v>0</v>
      </c>
      <c r="BN798"/>
      <c r="BO798" t="s">
        <v>5</v>
      </c>
      <c r="BP798"/>
      <c r="BQ798"/>
      <c r="BR798"/>
      <c r="BS798"/>
      <c r="BT798" t="s">
        <v>5</v>
      </c>
      <c r="BU798"/>
      <c r="BV798"/>
      <c r="BW798"/>
      <c r="BX798"/>
      <c r="BY798" t="s">
        <v>6</v>
      </c>
      <c r="BZ798" t="s">
        <v>4401</v>
      </c>
      <c r="CA798"/>
    </row>
    <row r="799" spans="1:79" ht="15" x14ac:dyDescent="0.25">
      <c r="A799">
        <v>743</v>
      </c>
      <c r="B799" t="s">
        <v>4429</v>
      </c>
      <c r="C799" t="s">
        <v>4430</v>
      </c>
      <c r="D799" t="s">
        <v>4431</v>
      </c>
      <c r="E799">
        <v>13</v>
      </c>
      <c r="F799" t="s">
        <v>4373</v>
      </c>
      <c r="G799" t="s">
        <v>4413</v>
      </c>
      <c r="H799" t="s">
        <v>4423</v>
      </c>
      <c r="I799" t="s">
        <v>4424</v>
      </c>
      <c r="J799" t="s">
        <v>4425</v>
      </c>
      <c r="K799" t="s">
        <v>4426</v>
      </c>
      <c r="L799" t="s">
        <v>4432</v>
      </c>
      <c r="M799">
        <v>3.4770641326904301</v>
      </c>
      <c r="N799" t="s">
        <v>6</v>
      </c>
      <c r="O799" t="s">
        <v>5</v>
      </c>
      <c r="P799" t="s">
        <v>6</v>
      </c>
      <c r="Q799" t="s">
        <v>5</v>
      </c>
      <c r="R799" t="s">
        <v>5</v>
      </c>
      <c r="S799" t="s">
        <v>4427</v>
      </c>
      <c r="T799" t="s">
        <v>4428</v>
      </c>
      <c r="U799" t="s">
        <v>6</v>
      </c>
      <c r="V799" t="s">
        <v>13</v>
      </c>
      <c r="W799">
        <v>25000</v>
      </c>
      <c r="X799">
        <v>0</v>
      </c>
      <c r="Y799" t="s">
        <v>5</v>
      </c>
      <c r="Z799"/>
      <c r="AA799"/>
      <c r="AB799">
        <v>0.19100464880466461</v>
      </c>
      <c r="AC799">
        <v>0.14721311628818509</v>
      </c>
      <c r="AD799">
        <v>0</v>
      </c>
      <c r="AE799">
        <v>18</v>
      </c>
      <c r="AF799">
        <v>20</v>
      </c>
      <c r="AG799">
        <v>11</v>
      </c>
      <c r="AH799">
        <v>113</v>
      </c>
      <c r="AI799">
        <v>72</v>
      </c>
      <c r="AJ799">
        <v>113</v>
      </c>
      <c r="AK799">
        <v>0</v>
      </c>
      <c r="AL799">
        <v>0</v>
      </c>
      <c r="AM799">
        <v>1</v>
      </c>
      <c r="AN799">
        <v>25</v>
      </c>
      <c r="AO799">
        <v>1.337621808052063</v>
      </c>
      <c r="AP799"/>
      <c r="AQ799"/>
      <c r="AR799"/>
      <c r="AS799"/>
      <c r="AT799"/>
      <c r="AU799"/>
      <c r="AV799"/>
      <c r="AW799"/>
      <c r="AX799"/>
      <c r="AY799"/>
      <c r="AZ799"/>
      <c r="BA799"/>
      <c r="BB799"/>
      <c r="BC799"/>
      <c r="BD799"/>
      <c r="BE799"/>
      <c r="BF799">
        <v>0</v>
      </c>
      <c r="BG799" t="s">
        <v>5</v>
      </c>
      <c r="BH799" t="s">
        <v>5</v>
      </c>
      <c r="BI799" t="s">
        <v>4381</v>
      </c>
      <c r="BJ799"/>
      <c r="BK799" t="s">
        <v>5</v>
      </c>
      <c r="BL799"/>
      <c r="BM799">
        <v>0</v>
      </c>
      <c r="BN799"/>
      <c r="BO799" t="s">
        <v>5</v>
      </c>
      <c r="BP799"/>
      <c r="BQ799"/>
      <c r="BR799"/>
      <c r="BS799"/>
      <c r="BT799" t="s">
        <v>5</v>
      </c>
      <c r="BU799"/>
      <c r="BV799"/>
      <c r="BW799"/>
      <c r="BX799"/>
      <c r="BY799" t="s">
        <v>6</v>
      </c>
      <c r="BZ799" t="s">
        <v>4401</v>
      </c>
      <c r="CA799"/>
    </row>
    <row r="800" spans="1:79" ht="15" x14ac:dyDescent="0.25">
      <c r="A800">
        <v>744</v>
      </c>
      <c r="B800" t="s">
        <v>4433</v>
      </c>
      <c r="C800" t="s">
        <v>4434</v>
      </c>
      <c r="D800" t="s">
        <v>4435</v>
      </c>
      <c r="E800">
        <v>13</v>
      </c>
      <c r="F800" t="s">
        <v>4373</v>
      </c>
      <c r="G800" t="s">
        <v>4413</v>
      </c>
      <c r="H800" t="s">
        <v>4423</v>
      </c>
      <c r="I800" t="s">
        <v>4424</v>
      </c>
      <c r="J800" t="s">
        <v>4425</v>
      </c>
      <c r="K800" t="s">
        <v>4426</v>
      </c>
      <c r="L800" t="s">
        <v>4436</v>
      </c>
      <c r="M800">
        <v>3.4770641326904301</v>
      </c>
      <c r="N800" t="s">
        <v>6</v>
      </c>
      <c r="O800" t="s">
        <v>5</v>
      </c>
      <c r="P800" t="s">
        <v>6</v>
      </c>
      <c r="Q800" t="s">
        <v>5</v>
      </c>
      <c r="R800" t="s">
        <v>5</v>
      </c>
      <c r="S800" t="s">
        <v>4427</v>
      </c>
      <c r="T800" t="s">
        <v>4428</v>
      </c>
      <c r="U800" t="s">
        <v>6</v>
      </c>
      <c r="V800" t="s">
        <v>85</v>
      </c>
      <c r="W800">
        <v>40000</v>
      </c>
      <c r="X800">
        <v>0</v>
      </c>
      <c r="Y800" t="s">
        <v>5</v>
      </c>
      <c r="Z800"/>
      <c r="AA800"/>
      <c r="AB800">
        <v>0.19100464880466461</v>
      </c>
      <c r="AC800">
        <v>0.14721311628818509</v>
      </c>
      <c r="AD800">
        <v>0</v>
      </c>
      <c r="AE800">
        <v>18</v>
      </c>
      <c r="AF800">
        <v>20</v>
      </c>
      <c r="AG800">
        <v>11</v>
      </c>
      <c r="AH800">
        <v>113</v>
      </c>
      <c r="AI800">
        <v>72</v>
      </c>
      <c r="AJ800">
        <v>113</v>
      </c>
      <c r="AK800">
        <v>0</v>
      </c>
      <c r="AL800">
        <v>0</v>
      </c>
      <c r="AM800">
        <v>1</v>
      </c>
      <c r="AN800">
        <v>25</v>
      </c>
      <c r="AO800">
        <v>1.337621808052063</v>
      </c>
      <c r="AP800"/>
      <c r="AQ800"/>
      <c r="AR800"/>
      <c r="AS800"/>
      <c r="AT800"/>
      <c r="AU800"/>
      <c r="AV800"/>
      <c r="AW800"/>
      <c r="AX800"/>
      <c r="AY800"/>
      <c r="AZ800"/>
      <c r="BA800"/>
      <c r="BB800"/>
      <c r="BC800"/>
      <c r="BD800"/>
      <c r="BE800"/>
      <c r="BF800">
        <v>0</v>
      </c>
      <c r="BG800" t="s">
        <v>5</v>
      </c>
      <c r="BH800" t="s">
        <v>5</v>
      </c>
      <c r="BI800" t="s">
        <v>4381</v>
      </c>
      <c r="BJ800"/>
      <c r="BK800" t="s">
        <v>5</v>
      </c>
      <c r="BL800"/>
      <c r="BM800">
        <v>0</v>
      </c>
      <c r="BN800"/>
      <c r="BO800" t="s">
        <v>5</v>
      </c>
      <c r="BP800"/>
      <c r="BQ800"/>
      <c r="BR800"/>
      <c r="BS800"/>
      <c r="BT800" t="s">
        <v>5</v>
      </c>
      <c r="BU800"/>
      <c r="BV800"/>
      <c r="BW800"/>
      <c r="BX800"/>
      <c r="BY800" t="s">
        <v>6</v>
      </c>
      <c r="BZ800" t="s">
        <v>4401</v>
      </c>
      <c r="CA800"/>
    </row>
    <row r="801" spans="1:79" ht="15" x14ac:dyDescent="0.25">
      <c r="A801">
        <v>745</v>
      </c>
      <c r="B801" t="s">
        <v>4437</v>
      </c>
      <c r="C801" t="s">
        <v>4438</v>
      </c>
      <c r="D801" t="s">
        <v>4439</v>
      </c>
      <c r="E801">
        <v>13</v>
      </c>
      <c r="F801" t="s">
        <v>4373</v>
      </c>
      <c r="G801" t="s">
        <v>4413</v>
      </c>
      <c r="H801" t="s">
        <v>4423</v>
      </c>
      <c r="I801" t="s">
        <v>4440</v>
      </c>
      <c r="J801" t="s">
        <v>4441</v>
      </c>
      <c r="K801" t="s">
        <v>4442</v>
      </c>
      <c r="L801" t="s">
        <v>4385</v>
      </c>
      <c r="M801">
        <v>1.6618597507476811</v>
      </c>
      <c r="N801" t="s">
        <v>6</v>
      </c>
      <c r="O801" t="s">
        <v>5</v>
      </c>
      <c r="P801" t="s">
        <v>6</v>
      </c>
      <c r="Q801" t="s">
        <v>5</v>
      </c>
      <c r="R801" t="s">
        <v>5</v>
      </c>
      <c r="S801" t="s">
        <v>4443</v>
      </c>
      <c r="T801" t="s">
        <v>4444</v>
      </c>
      <c r="U801" t="s">
        <v>6</v>
      </c>
      <c r="V801" t="s">
        <v>50</v>
      </c>
      <c r="W801">
        <v>530000</v>
      </c>
      <c r="X801">
        <v>0</v>
      </c>
      <c r="Y801" t="s">
        <v>5</v>
      </c>
      <c r="Z801"/>
      <c r="AA801"/>
      <c r="AB801">
        <v>0.29883161187171942</v>
      </c>
      <c r="AC801">
        <v>6.066850945353508E-2</v>
      </c>
      <c r="AD801">
        <v>0</v>
      </c>
      <c r="AE801">
        <v>259</v>
      </c>
      <c r="AF801">
        <v>49</v>
      </c>
      <c r="AG801">
        <v>224</v>
      </c>
      <c r="AH801">
        <v>246</v>
      </c>
      <c r="AI801">
        <v>471</v>
      </c>
      <c r="AJ801">
        <v>471</v>
      </c>
      <c r="AK801">
        <v>0</v>
      </c>
      <c r="AL801">
        <v>0</v>
      </c>
      <c r="AM801">
        <v>5</v>
      </c>
      <c r="AN801">
        <v>35</v>
      </c>
      <c r="AO801">
        <v>0.75985586643218994</v>
      </c>
      <c r="AP801"/>
      <c r="AQ801"/>
      <c r="AR801"/>
      <c r="AS801"/>
      <c r="AT801"/>
      <c r="AU801"/>
      <c r="AV801"/>
      <c r="AW801"/>
      <c r="AX801"/>
      <c r="AY801"/>
      <c r="AZ801"/>
      <c r="BA801"/>
      <c r="BB801"/>
      <c r="BC801"/>
      <c r="BD801"/>
      <c r="BE801"/>
      <c r="BF801">
        <v>0</v>
      </c>
      <c r="BG801" t="s">
        <v>5</v>
      </c>
      <c r="BH801" t="s">
        <v>5</v>
      </c>
      <c r="BI801" t="s">
        <v>4381</v>
      </c>
      <c r="BJ801"/>
      <c r="BK801" t="s">
        <v>5</v>
      </c>
      <c r="BL801"/>
      <c r="BM801">
        <v>0</v>
      </c>
      <c r="BN801"/>
      <c r="BO801" t="s">
        <v>5</v>
      </c>
      <c r="BP801"/>
      <c r="BQ801"/>
      <c r="BR801"/>
      <c r="BS801"/>
      <c r="BT801" t="s">
        <v>5</v>
      </c>
      <c r="BU801"/>
      <c r="BV801"/>
      <c r="BW801"/>
      <c r="BX801"/>
      <c r="BY801" t="s">
        <v>6</v>
      </c>
      <c r="BZ801" t="s">
        <v>4401</v>
      </c>
      <c r="CA801"/>
    </row>
    <row r="802" spans="1:79" ht="15" x14ac:dyDescent="0.25">
      <c r="A802">
        <v>746</v>
      </c>
      <c r="B802" t="s">
        <v>4445</v>
      </c>
      <c r="C802" t="s">
        <v>4446</v>
      </c>
      <c r="D802" t="s">
        <v>4447</v>
      </c>
      <c r="E802">
        <v>13</v>
      </c>
      <c r="F802" t="s">
        <v>4373</v>
      </c>
      <c r="G802" t="s">
        <v>4448</v>
      </c>
      <c r="H802" t="s">
        <v>4449</v>
      </c>
      <c r="I802" t="s">
        <v>4450</v>
      </c>
      <c r="J802" t="s">
        <v>4451</v>
      </c>
      <c r="K802" t="s">
        <v>4452</v>
      </c>
      <c r="L802" t="s">
        <v>4436</v>
      </c>
      <c r="M802">
        <v>12.69940090179443</v>
      </c>
      <c r="N802" t="s">
        <v>6</v>
      </c>
      <c r="O802" t="s">
        <v>5</v>
      </c>
      <c r="P802" t="s">
        <v>6</v>
      </c>
      <c r="Q802" t="s">
        <v>5</v>
      </c>
      <c r="R802" t="s">
        <v>5</v>
      </c>
      <c r="S802" t="s">
        <v>4453</v>
      </c>
      <c r="T802" t="s">
        <v>4454</v>
      </c>
      <c r="U802" t="s">
        <v>6</v>
      </c>
      <c r="V802" t="s">
        <v>98</v>
      </c>
      <c r="W802">
        <v>5000000</v>
      </c>
      <c r="X802">
        <v>0</v>
      </c>
      <c r="Y802" t="s">
        <v>5</v>
      </c>
      <c r="Z802"/>
      <c r="AA802"/>
      <c r="AB802">
        <v>3.9642267227172852</v>
      </c>
      <c r="AC802">
        <v>6.5406608581542969</v>
      </c>
      <c r="AD802">
        <v>0</v>
      </c>
      <c r="AE802">
        <v>893</v>
      </c>
      <c r="AF802">
        <v>5764</v>
      </c>
      <c r="AG802">
        <v>572</v>
      </c>
      <c r="AH802">
        <v>6681</v>
      </c>
      <c r="AI802">
        <v>1887</v>
      </c>
      <c r="AJ802">
        <v>6681</v>
      </c>
      <c r="AK802">
        <v>8</v>
      </c>
      <c r="AL802">
        <v>4</v>
      </c>
      <c r="AM802">
        <v>19</v>
      </c>
      <c r="AN802">
        <v>296</v>
      </c>
      <c r="AO802">
        <v>131.8397216796875</v>
      </c>
      <c r="AP802"/>
      <c r="AQ802"/>
      <c r="AR802"/>
      <c r="AS802"/>
      <c r="AT802"/>
      <c r="AU802"/>
      <c r="AV802"/>
      <c r="AW802"/>
      <c r="AX802"/>
      <c r="AY802"/>
      <c r="AZ802"/>
      <c r="BA802"/>
      <c r="BB802"/>
      <c r="BC802"/>
      <c r="BD802"/>
      <c r="BE802"/>
      <c r="BF802">
        <v>0</v>
      </c>
      <c r="BG802" t="s">
        <v>5</v>
      </c>
      <c r="BH802" t="s">
        <v>5</v>
      </c>
      <c r="BI802" t="s">
        <v>4381</v>
      </c>
      <c r="BJ802"/>
      <c r="BK802" t="s">
        <v>5</v>
      </c>
      <c r="BL802"/>
      <c r="BM802">
        <v>0</v>
      </c>
      <c r="BN802"/>
      <c r="BO802" t="s">
        <v>5</v>
      </c>
      <c r="BP802"/>
      <c r="BQ802"/>
      <c r="BR802"/>
      <c r="BS802"/>
      <c r="BT802" t="s">
        <v>5</v>
      </c>
      <c r="BU802"/>
      <c r="BV802"/>
      <c r="BW802"/>
      <c r="BX802"/>
      <c r="BY802" t="s">
        <v>6</v>
      </c>
      <c r="BZ802" t="s">
        <v>4401</v>
      </c>
      <c r="CA802"/>
    </row>
    <row r="803" spans="1:79" ht="15" x14ac:dyDescent="0.25">
      <c r="A803">
        <v>747</v>
      </c>
      <c r="B803" t="s">
        <v>4455</v>
      </c>
      <c r="C803" t="s">
        <v>4456</v>
      </c>
      <c r="D803" t="s">
        <v>4457</v>
      </c>
      <c r="E803">
        <v>13</v>
      </c>
      <c r="F803" t="s">
        <v>4373</v>
      </c>
      <c r="G803" t="s">
        <v>4448</v>
      </c>
      <c r="H803" t="s">
        <v>4449</v>
      </c>
      <c r="I803" t="s">
        <v>4450</v>
      </c>
      <c r="J803" t="s">
        <v>4451</v>
      </c>
      <c r="K803" t="s">
        <v>4452</v>
      </c>
      <c r="L803" t="s">
        <v>4385</v>
      </c>
      <c r="M803">
        <v>12.69940090179443</v>
      </c>
      <c r="N803" t="s">
        <v>6</v>
      </c>
      <c r="O803" t="s">
        <v>5</v>
      </c>
      <c r="P803" t="s">
        <v>6</v>
      </c>
      <c r="Q803" t="s">
        <v>5</v>
      </c>
      <c r="R803" t="s">
        <v>5</v>
      </c>
      <c r="S803" t="s">
        <v>4453</v>
      </c>
      <c r="T803" t="s">
        <v>4454</v>
      </c>
      <c r="U803" t="s">
        <v>6</v>
      </c>
      <c r="V803" t="s">
        <v>50</v>
      </c>
      <c r="W803">
        <v>200000</v>
      </c>
      <c r="X803">
        <v>0</v>
      </c>
      <c r="Y803" t="s">
        <v>5</v>
      </c>
      <c r="Z803"/>
      <c r="AA803"/>
      <c r="AB803">
        <v>3.9642267227172852</v>
      </c>
      <c r="AC803">
        <v>6.5406608581542969</v>
      </c>
      <c r="AD803">
        <v>0</v>
      </c>
      <c r="AE803">
        <v>893</v>
      </c>
      <c r="AF803">
        <v>5764</v>
      </c>
      <c r="AG803">
        <v>572</v>
      </c>
      <c r="AH803">
        <v>6681</v>
      </c>
      <c r="AI803">
        <v>1887</v>
      </c>
      <c r="AJ803">
        <v>6681</v>
      </c>
      <c r="AK803">
        <v>8</v>
      </c>
      <c r="AL803">
        <v>4</v>
      </c>
      <c r="AM803">
        <v>19</v>
      </c>
      <c r="AN803">
        <v>296</v>
      </c>
      <c r="AO803">
        <v>131.8397216796875</v>
      </c>
      <c r="AP803"/>
      <c r="AQ803"/>
      <c r="AR803"/>
      <c r="AS803"/>
      <c r="AT803"/>
      <c r="AU803"/>
      <c r="AV803"/>
      <c r="AW803"/>
      <c r="AX803"/>
      <c r="AY803"/>
      <c r="AZ803"/>
      <c r="BA803"/>
      <c r="BB803"/>
      <c r="BC803"/>
      <c r="BD803"/>
      <c r="BE803"/>
      <c r="BF803">
        <v>0</v>
      </c>
      <c r="BG803" t="s">
        <v>5</v>
      </c>
      <c r="BH803" t="s">
        <v>5</v>
      </c>
      <c r="BI803" t="s">
        <v>4381</v>
      </c>
      <c r="BJ803"/>
      <c r="BK803" t="s">
        <v>5</v>
      </c>
      <c r="BL803"/>
      <c r="BM803">
        <v>0</v>
      </c>
      <c r="BN803"/>
      <c r="BO803" t="s">
        <v>5</v>
      </c>
      <c r="BP803"/>
      <c r="BQ803"/>
      <c r="BR803"/>
      <c r="BS803"/>
      <c r="BT803" t="s">
        <v>5</v>
      </c>
      <c r="BU803"/>
      <c r="BV803"/>
      <c r="BW803"/>
      <c r="BX803"/>
      <c r="BY803" t="s">
        <v>6</v>
      </c>
      <c r="BZ803" t="s">
        <v>4401</v>
      </c>
      <c r="CA803"/>
    </row>
    <row r="804" spans="1:79" ht="15" x14ac:dyDescent="0.25">
      <c r="A804">
        <v>748</v>
      </c>
      <c r="B804" t="s">
        <v>4458</v>
      </c>
      <c r="C804" t="s">
        <v>4459</v>
      </c>
      <c r="D804" t="s">
        <v>4460</v>
      </c>
      <c r="E804">
        <v>13</v>
      </c>
      <c r="F804" t="s">
        <v>4373</v>
      </c>
      <c r="G804" t="s">
        <v>4461</v>
      </c>
      <c r="H804" t="s">
        <v>4462</v>
      </c>
      <c r="I804" t="s">
        <v>4463</v>
      </c>
      <c r="J804"/>
      <c r="K804"/>
      <c r="L804" t="s">
        <v>4385</v>
      </c>
      <c r="M804">
        <v>867.9454345703125</v>
      </c>
      <c r="N804" t="s">
        <v>6</v>
      </c>
      <c r="O804" t="s">
        <v>5</v>
      </c>
      <c r="P804" t="s">
        <v>6</v>
      </c>
      <c r="Q804" t="s">
        <v>5</v>
      </c>
      <c r="R804" t="s">
        <v>5</v>
      </c>
      <c r="S804" t="s">
        <v>4464</v>
      </c>
      <c r="T804" t="s">
        <v>4465</v>
      </c>
      <c r="U804" t="s">
        <v>6</v>
      </c>
      <c r="V804" t="s">
        <v>50</v>
      </c>
      <c r="W804">
        <v>200000</v>
      </c>
      <c r="X804">
        <v>0</v>
      </c>
      <c r="Y804" t="s">
        <v>5</v>
      </c>
      <c r="Z804"/>
      <c r="AA804"/>
      <c r="AB804">
        <v>201.35113525390619</v>
      </c>
      <c r="AC804">
        <v>53.99468994140625</v>
      </c>
      <c r="AD804">
        <v>0</v>
      </c>
      <c r="AE804">
        <v>2398</v>
      </c>
      <c r="AF804">
        <v>6668</v>
      </c>
      <c r="AG804">
        <v>1145</v>
      </c>
      <c r="AH804">
        <v>8685</v>
      </c>
      <c r="AI804">
        <v>4584</v>
      </c>
      <c r="AJ804">
        <v>8685</v>
      </c>
      <c r="AK804">
        <v>9</v>
      </c>
      <c r="AL804">
        <v>13</v>
      </c>
      <c r="AM804">
        <v>201</v>
      </c>
      <c r="AN804">
        <v>624</v>
      </c>
      <c r="AO804">
        <v>25815.615234375</v>
      </c>
      <c r="AP804"/>
      <c r="AQ804"/>
      <c r="AR804"/>
      <c r="AS804"/>
      <c r="AT804"/>
      <c r="AU804"/>
      <c r="AV804"/>
      <c r="AW804"/>
      <c r="AX804"/>
      <c r="AY804"/>
      <c r="AZ804"/>
      <c r="BA804"/>
      <c r="BB804"/>
      <c r="BC804"/>
      <c r="BD804"/>
      <c r="BE804"/>
      <c r="BF804">
        <v>0</v>
      </c>
      <c r="BG804" t="s">
        <v>5</v>
      </c>
      <c r="BH804" t="s">
        <v>5</v>
      </c>
      <c r="BI804" t="s">
        <v>4381</v>
      </c>
      <c r="BJ804"/>
      <c r="BK804" t="s">
        <v>5</v>
      </c>
      <c r="BL804"/>
      <c r="BM804">
        <v>0</v>
      </c>
      <c r="BN804"/>
      <c r="BO804" t="s">
        <v>5</v>
      </c>
      <c r="BP804"/>
      <c r="BQ804"/>
      <c r="BR804"/>
      <c r="BS804"/>
      <c r="BT804" t="s">
        <v>5</v>
      </c>
      <c r="BU804"/>
      <c r="BV804"/>
      <c r="BW804"/>
      <c r="BX804"/>
      <c r="BY804" t="s">
        <v>6</v>
      </c>
      <c r="BZ804" t="s">
        <v>4401</v>
      </c>
      <c r="CA804"/>
    </row>
    <row r="805" spans="1:79" ht="15" x14ac:dyDescent="0.25">
      <c r="A805">
        <v>749</v>
      </c>
      <c r="B805" t="s">
        <v>4466</v>
      </c>
      <c r="C805" t="s">
        <v>4467</v>
      </c>
      <c r="D805" t="s">
        <v>4468</v>
      </c>
      <c r="E805">
        <v>13</v>
      </c>
      <c r="F805" t="s">
        <v>4373</v>
      </c>
      <c r="G805" t="s">
        <v>4461</v>
      </c>
      <c r="H805" t="s">
        <v>4462</v>
      </c>
      <c r="I805" t="s">
        <v>4463</v>
      </c>
      <c r="J805"/>
      <c r="K805"/>
      <c r="L805" t="s">
        <v>4398</v>
      </c>
      <c r="M805">
        <v>867.9454345703125</v>
      </c>
      <c r="N805" t="s">
        <v>6</v>
      </c>
      <c r="O805" t="s">
        <v>5</v>
      </c>
      <c r="P805" t="s">
        <v>6</v>
      </c>
      <c r="Q805" t="s">
        <v>5</v>
      </c>
      <c r="R805" t="s">
        <v>5</v>
      </c>
      <c r="S805" t="s">
        <v>4464</v>
      </c>
      <c r="T805" t="s">
        <v>4465</v>
      </c>
      <c r="U805" t="s">
        <v>6</v>
      </c>
      <c r="V805" t="s">
        <v>28</v>
      </c>
      <c r="W805">
        <v>250000</v>
      </c>
      <c r="X805">
        <v>0</v>
      </c>
      <c r="Y805" t="s">
        <v>5</v>
      </c>
      <c r="Z805"/>
      <c r="AA805"/>
      <c r="AB805">
        <v>201.35113525390619</v>
      </c>
      <c r="AC805">
        <v>53.99468994140625</v>
      </c>
      <c r="AD805">
        <v>0</v>
      </c>
      <c r="AE805">
        <v>2398</v>
      </c>
      <c r="AF805">
        <v>6668</v>
      </c>
      <c r="AG805">
        <v>1145</v>
      </c>
      <c r="AH805">
        <v>8685</v>
      </c>
      <c r="AI805">
        <v>4584</v>
      </c>
      <c r="AJ805">
        <v>8685</v>
      </c>
      <c r="AK805">
        <v>9</v>
      </c>
      <c r="AL805">
        <v>13</v>
      </c>
      <c r="AM805">
        <v>201</v>
      </c>
      <c r="AN805">
        <v>624</v>
      </c>
      <c r="AO805">
        <v>25815.615234375</v>
      </c>
      <c r="AP805"/>
      <c r="AQ805"/>
      <c r="AR805"/>
      <c r="AS805"/>
      <c r="AT805"/>
      <c r="AU805"/>
      <c r="AV805"/>
      <c r="AW805"/>
      <c r="AX805"/>
      <c r="AY805"/>
      <c r="AZ805"/>
      <c r="BA805"/>
      <c r="BB805"/>
      <c r="BC805"/>
      <c r="BD805"/>
      <c r="BE805"/>
      <c r="BF805">
        <v>0</v>
      </c>
      <c r="BG805" t="s">
        <v>5</v>
      </c>
      <c r="BH805" t="s">
        <v>5</v>
      </c>
      <c r="BI805" t="s">
        <v>4381</v>
      </c>
      <c r="BJ805"/>
      <c r="BK805" t="s">
        <v>5</v>
      </c>
      <c r="BL805"/>
      <c r="BM805">
        <v>0</v>
      </c>
      <c r="BN805"/>
      <c r="BO805" t="s">
        <v>5</v>
      </c>
      <c r="BP805"/>
      <c r="BQ805"/>
      <c r="BR805"/>
      <c r="BS805"/>
      <c r="BT805" t="s">
        <v>5</v>
      </c>
      <c r="BU805"/>
      <c r="BV805"/>
      <c r="BW805"/>
      <c r="BX805"/>
      <c r="BY805" t="s">
        <v>6</v>
      </c>
      <c r="BZ805" t="s">
        <v>4401</v>
      </c>
      <c r="CA805"/>
    </row>
    <row r="806" spans="1:79" ht="15" x14ac:dyDescent="0.25">
      <c r="A806">
        <v>750</v>
      </c>
      <c r="B806" t="s">
        <v>4469</v>
      </c>
      <c r="C806" t="s">
        <v>4470</v>
      </c>
      <c r="D806" t="s">
        <v>4471</v>
      </c>
      <c r="E806">
        <v>13</v>
      </c>
      <c r="F806" t="s">
        <v>4373</v>
      </c>
      <c r="G806" t="s">
        <v>4472</v>
      </c>
      <c r="H806" t="s">
        <v>4473</v>
      </c>
      <c r="I806" t="s">
        <v>4474</v>
      </c>
      <c r="J806" t="s">
        <v>4475</v>
      </c>
      <c r="K806" t="s">
        <v>4476</v>
      </c>
      <c r="L806" t="s">
        <v>4436</v>
      </c>
      <c r="M806">
        <v>158.01470947265619</v>
      </c>
      <c r="N806" t="s">
        <v>6</v>
      </c>
      <c r="O806" t="s">
        <v>6</v>
      </c>
      <c r="P806" t="s">
        <v>6</v>
      </c>
      <c r="Q806" t="s">
        <v>5</v>
      </c>
      <c r="R806" t="s">
        <v>6</v>
      </c>
      <c r="S806" t="s">
        <v>4477</v>
      </c>
      <c r="T806" t="s">
        <v>4478</v>
      </c>
      <c r="U806" t="s">
        <v>6</v>
      </c>
      <c r="V806" t="s">
        <v>4</v>
      </c>
      <c r="W806">
        <v>250000</v>
      </c>
      <c r="X806">
        <v>0</v>
      </c>
      <c r="Y806" t="s">
        <v>6</v>
      </c>
      <c r="Z806"/>
      <c r="AA806"/>
      <c r="AB806">
        <v>40.823654174804688</v>
      </c>
      <c r="AC806">
        <v>18.172306060791019</v>
      </c>
      <c r="AD806">
        <v>8.5825026035308838E-2</v>
      </c>
      <c r="AE806">
        <v>18577</v>
      </c>
      <c r="AF806">
        <v>13395</v>
      </c>
      <c r="AG806">
        <v>16324</v>
      </c>
      <c r="AH806">
        <v>61330</v>
      </c>
      <c r="AI806">
        <v>51668</v>
      </c>
      <c r="AJ806">
        <v>61330</v>
      </c>
      <c r="AK806">
        <v>114</v>
      </c>
      <c r="AL806">
        <v>0</v>
      </c>
      <c r="AM806">
        <v>375</v>
      </c>
      <c r="AN806">
        <v>2089</v>
      </c>
      <c r="AO806">
        <v>3908.272705078125</v>
      </c>
      <c r="AP806"/>
      <c r="AQ806"/>
      <c r="AR806"/>
      <c r="AS806"/>
      <c r="AT806"/>
      <c r="AU806"/>
      <c r="AV806"/>
      <c r="AW806"/>
      <c r="AX806"/>
      <c r="AY806"/>
      <c r="AZ806"/>
      <c r="BA806"/>
      <c r="BB806"/>
      <c r="BC806"/>
      <c r="BD806"/>
      <c r="BE806"/>
      <c r="BF806">
        <v>0</v>
      </c>
      <c r="BG806" t="s">
        <v>5</v>
      </c>
      <c r="BH806" t="s">
        <v>5</v>
      </c>
      <c r="BI806" t="s">
        <v>4381</v>
      </c>
      <c r="BJ806"/>
      <c r="BK806" t="s">
        <v>5</v>
      </c>
      <c r="BL806"/>
      <c r="BM806">
        <v>0</v>
      </c>
      <c r="BN806"/>
      <c r="BO806" t="s">
        <v>5</v>
      </c>
      <c r="BP806"/>
      <c r="BQ806"/>
      <c r="BR806"/>
      <c r="BS806"/>
      <c r="BT806" t="s">
        <v>5</v>
      </c>
      <c r="BU806"/>
      <c r="BV806"/>
      <c r="BW806"/>
      <c r="BX806"/>
      <c r="BY806" t="s">
        <v>6</v>
      </c>
      <c r="BZ806" t="s">
        <v>4479</v>
      </c>
      <c r="CA806"/>
    </row>
    <row r="807" spans="1:79" ht="15" x14ac:dyDescent="0.25">
      <c r="A807">
        <v>751</v>
      </c>
      <c r="B807" t="s">
        <v>4480</v>
      </c>
      <c r="C807" t="s">
        <v>4481</v>
      </c>
      <c r="D807" t="s">
        <v>4482</v>
      </c>
      <c r="E807">
        <v>13</v>
      </c>
      <c r="F807" t="s">
        <v>4373</v>
      </c>
      <c r="G807" t="s">
        <v>4483</v>
      </c>
      <c r="H807" t="s">
        <v>4484</v>
      </c>
      <c r="I807" t="s">
        <v>4485</v>
      </c>
      <c r="J807" t="s">
        <v>4486</v>
      </c>
      <c r="K807" t="s">
        <v>4487</v>
      </c>
      <c r="L807" t="s">
        <v>4488</v>
      </c>
      <c r="M807">
        <v>281.78964233398438</v>
      </c>
      <c r="N807" t="s">
        <v>6</v>
      </c>
      <c r="O807" t="s">
        <v>6</v>
      </c>
      <c r="P807" t="s">
        <v>6</v>
      </c>
      <c r="Q807" t="s">
        <v>5</v>
      </c>
      <c r="R807" t="s">
        <v>5</v>
      </c>
      <c r="S807" t="s">
        <v>4489</v>
      </c>
      <c r="T807" t="s">
        <v>4490</v>
      </c>
      <c r="U807" t="s">
        <v>6</v>
      </c>
      <c r="V807" t="s">
        <v>13</v>
      </c>
      <c r="W807">
        <v>50000</v>
      </c>
      <c r="X807">
        <v>0</v>
      </c>
      <c r="Y807" t="s">
        <v>5</v>
      </c>
      <c r="Z807"/>
      <c r="AA807"/>
      <c r="AB807">
        <v>111.3262023925781</v>
      </c>
      <c r="AC807">
        <v>37.816623687744141</v>
      </c>
      <c r="AD807">
        <v>0.87159079313278198</v>
      </c>
      <c r="AE807">
        <v>3334</v>
      </c>
      <c r="AF807">
        <v>2749</v>
      </c>
      <c r="AG807">
        <v>2828</v>
      </c>
      <c r="AH807">
        <v>4119</v>
      </c>
      <c r="AI807">
        <v>4790</v>
      </c>
      <c r="AJ807">
        <v>4790</v>
      </c>
      <c r="AK807">
        <v>4</v>
      </c>
      <c r="AL807">
        <v>0</v>
      </c>
      <c r="AM807">
        <v>103</v>
      </c>
      <c r="AN807">
        <v>548</v>
      </c>
      <c r="AO807">
        <v>571.30499267578125</v>
      </c>
      <c r="AP807"/>
      <c r="AQ807"/>
      <c r="AR807"/>
      <c r="AS807"/>
      <c r="AT807"/>
      <c r="AU807"/>
      <c r="AV807"/>
      <c r="AW807"/>
      <c r="AX807"/>
      <c r="AY807"/>
      <c r="AZ807"/>
      <c r="BA807"/>
      <c r="BB807"/>
      <c r="BC807"/>
      <c r="BD807"/>
      <c r="BE807"/>
      <c r="BF807">
        <v>0</v>
      </c>
      <c r="BG807" t="s">
        <v>5</v>
      </c>
      <c r="BH807" t="s">
        <v>5</v>
      </c>
      <c r="BI807" t="s">
        <v>4381</v>
      </c>
      <c r="BJ807"/>
      <c r="BK807" t="s">
        <v>5</v>
      </c>
      <c r="BL807"/>
      <c r="BM807">
        <v>0</v>
      </c>
      <c r="BN807"/>
      <c r="BO807" t="s">
        <v>5</v>
      </c>
      <c r="BP807"/>
      <c r="BQ807"/>
      <c r="BR807"/>
      <c r="BS807"/>
      <c r="BT807" t="s">
        <v>5</v>
      </c>
      <c r="BU807"/>
      <c r="BV807"/>
      <c r="BW807"/>
      <c r="BX807"/>
      <c r="BY807" t="s">
        <v>6</v>
      </c>
      <c r="BZ807" t="s">
        <v>4479</v>
      </c>
      <c r="CA807"/>
    </row>
    <row r="808" spans="1:79" ht="15" x14ac:dyDescent="0.25">
      <c r="A808">
        <v>752</v>
      </c>
      <c r="B808" t="s">
        <v>4491</v>
      </c>
      <c r="C808" t="s">
        <v>4492</v>
      </c>
      <c r="D808" t="s">
        <v>4493</v>
      </c>
      <c r="E808">
        <v>13</v>
      </c>
      <c r="F808" t="s">
        <v>4373</v>
      </c>
      <c r="G808" t="s">
        <v>4483</v>
      </c>
      <c r="H808" t="s">
        <v>4484</v>
      </c>
      <c r="I808" t="s">
        <v>4485</v>
      </c>
      <c r="J808" t="s">
        <v>4486</v>
      </c>
      <c r="K808" t="s">
        <v>4487</v>
      </c>
      <c r="L808" t="s">
        <v>4494</v>
      </c>
      <c r="M808">
        <v>281.78964233398438</v>
      </c>
      <c r="N808" t="s">
        <v>6</v>
      </c>
      <c r="O808" t="s">
        <v>6</v>
      </c>
      <c r="P808" t="s">
        <v>6</v>
      </c>
      <c r="Q808" t="s">
        <v>5</v>
      </c>
      <c r="R808" t="s">
        <v>5</v>
      </c>
      <c r="S808" t="s">
        <v>4489</v>
      </c>
      <c r="T808" t="s">
        <v>4490</v>
      </c>
      <c r="U808" t="s">
        <v>6</v>
      </c>
      <c r="V808" t="s">
        <v>50</v>
      </c>
      <c r="W808">
        <v>5000000</v>
      </c>
      <c r="X808">
        <v>0</v>
      </c>
      <c r="Y808" t="s">
        <v>5</v>
      </c>
      <c r="Z808"/>
      <c r="AA808"/>
      <c r="AB808">
        <v>111.3262023925781</v>
      </c>
      <c r="AC808">
        <v>37.816623687744141</v>
      </c>
      <c r="AD808">
        <v>0.87159079313278198</v>
      </c>
      <c r="AE808">
        <v>3334</v>
      </c>
      <c r="AF808">
        <v>2749</v>
      </c>
      <c r="AG808">
        <v>2828</v>
      </c>
      <c r="AH808">
        <v>4119</v>
      </c>
      <c r="AI808">
        <v>4790</v>
      </c>
      <c r="AJ808">
        <v>4790</v>
      </c>
      <c r="AK808">
        <v>4</v>
      </c>
      <c r="AL808">
        <v>0</v>
      </c>
      <c r="AM808">
        <v>103</v>
      </c>
      <c r="AN808">
        <v>548</v>
      </c>
      <c r="AO808">
        <v>571.30499267578125</v>
      </c>
      <c r="AP808"/>
      <c r="AQ808"/>
      <c r="AR808"/>
      <c r="AS808"/>
      <c r="AT808"/>
      <c r="AU808"/>
      <c r="AV808"/>
      <c r="AW808"/>
      <c r="AX808"/>
      <c r="AY808"/>
      <c r="AZ808"/>
      <c r="BA808"/>
      <c r="BB808"/>
      <c r="BC808"/>
      <c r="BD808"/>
      <c r="BE808"/>
      <c r="BF808">
        <v>0</v>
      </c>
      <c r="BG808" t="s">
        <v>5</v>
      </c>
      <c r="BH808" t="s">
        <v>5</v>
      </c>
      <c r="BI808" t="s">
        <v>4381</v>
      </c>
      <c r="BJ808"/>
      <c r="BK808" t="s">
        <v>5</v>
      </c>
      <c r="BL808"/>
      <c r="BM808">
        <v>0</v>
      </c>
      <c r="BN808"/>
      <c r="BO808" t="s">
        <v>5</v>
      </c>
      <c r="BP808"/>
      <c r="BQ808"/>
      <c r="BR808"/>
      <c r="BS808"/>
      <c r="BT808" t="s">
        <v>5</v>
      </c>
      <c r="BU808"/>
      <c r="BV808"/>
      <c r="BW808"/>
      <c r="BX808"/>
      <c r="BY808" t="s">
        <v>6</v>
      </c>
      <c r="BZ808" t="s">
        <v>4495</v>
      </c>
      <c r="CA808"/>
    </row>
    <row r="809" spans="1:79" ht="15" x14ac:dyDescent="0.25">
      <c r="A809">
        <v>753</v>
      </c>
      <c r="B809" t="s">
        <v>4496</v>
      </c>
      <c r="C809" t="s">
        <v>4497</v>
      </c>
      <c r="D809" t="s">
        <v>4498</v>
      </c>
      <c r="E809">
        <v>13</v>
      </c>
      <c r="F809" t="s">
        <v>4373</v>
      </c>
      <c r="G809" t="s">
        <v>4483</v>
      </c>
      <c r="H809" t="s">
        <v>4484</v>
      </c>
      <c r="I809" t="s">
        <v>4485</v>
      </c>
      <c r="J809" t="s">
        <v>4486</v>
      </c>
      <c r="K809" t="s">
        <v>4487</v>
      </c>
      <c r="L809" t="s">
        <v>4398</v>
      </c>
      <c r="M809">
        <v>281.78964233398438</v>
      </c>
      <c r="N809" t="s">
        <v>6</v>
      </c>
      <c r="O809" t="s">
        <v>6</v>
      </c>
      <c r="P809" t="s">
        <v>6</v>
      </c>
      <c r="Q809" t="s">
        <v>5</v>
      </c>
      <c r="R809" t="s">
        <v>5</v>
      </c>
      <c r="S809" t="s">
        <v>4489</v>
      </c>
      <c r="T809" t="s">
        <v>4490</v>
      </c>
      <c r="U809" t="s">
        <v>6</v>
      </c>
      <c r="V809" t="s">
        <v>28</v>
      </c>
      <c r="W809">
        <v>250000</v>
      </c>
      <c r="X809">
        <v>0</v>
      </c>
      <c r="Y809" t="s">
        <v>5</v>
      </c>
      <c r="Z809"/>
      <c r="AA809"/>
      <c r="AB809">
        <v>111.3262023925781</v>
      </c>
      <c r="AC809">
        <v>37.816623687744141</v>
      </c>
      <c r="AD809">
        <v>0.87159079313278198</v>
      </c>
      <c r="AE809">
        <v>3334</v>
      </c>
      <c r="AF809">
        <v>2749</v>
      </c>
      <c r="AG809">
        <v>2828</v>
      </c>
      <c r="AH809">
        <v>4119</v>
      </c>
      <c r="AI809">
        <v>4790</v>
      </c>
      <c r="AJ809">
        <v>4790</v>
      </c>
      <c r="AK809">
        <v>4</v>
      </c>
      <c r="AL809">
        <v>0</v>
      </c>
      <c r="AM809">
        <v>103</v>
      </c>
      <c r="AN809">
        <v>548</v>
      </c>
      <c r="AO809">
        <v>571.30499267578125</v>
      </c>
      <c r="AP809"/>
      <c r="AQ809"/>
      <c r="AR809"/>
      <c r="AS809"/>
      <c r="AT809"/>
      <c r="AU809"/>
      <c r="AV809"/>
      <c r="AW809"/>
      <c r="AX809"/>
      <c r="AY809"/>
      <c r="AZ809"/>
      <c r="BA809"/>
      <c r="BB809"/>
      <c r="BC809"/>
      <c r="BD809"/>
      <c r="BE809"/>
      <c r="BF809">
        <v>0</v>
      </c>
      <c r="BG809" t="s">
        <v>5</v>
      </c>
      <c r="BH809" t="s">
        <v>5</v>
      </c>
      <c r="BI809" t="s">
        <v>4381</v>
      </c>
      <c r="BJ809"/>
      <c r="BK809" t="s">
        <v>5</v>
      </c>
      <c r="BL809"/>
      <c r="BM809">
        <v>0</v>
      </c>
      <c r="BN809"/>
      <c r="BO809" t="s">
        <v>5</v>
      </c>
      <c r="BP809"/>
      <c r="BQ809"/>
      <c r="BR809"/>
      <c r="BS809"/>
      <c r="BT809" t="s">
        <v>5</v>
      </c>
      <c r="BU809"/>
      <c r="BV809"/>
      <c r="BW809"/>
      <c r="BX809"/>
      <c r="BY809" t="s">
        <v>6</v>
      </c>
      <c r="BZ809" t="s">
        <v>4479</v>
      </c>
      <c r="CA809"/>
    </row>
    <row r="810" spans="1:79" ht="15" x14ac:dyDescent="0.25">
      <c r="A810">
        <v>754</v>
      </c>
      <c r="B810" t="s">
        <v>4499</v>
      </c>
      <c r="C810" t="s">
        <v>4500</v>
      </c>
      <c r="D810" t="s">
        <v>4501</v>
      </c>
      <c r="E810">
        <v>13</v>
      </c>
      <c r="F810" t="s">
        <v>4373</v>
      </c>
      <c r="G810" t="s">
        <v>4502</v>
      </c>
      <c r="H810" t="s">
        <v>4503</v>
      </c>
      <c r="I810" t="s">
        <v>4504</v>
      </c>
      <c r="J810"/>
      <c r="K810"/>
      <c r="L810" t="s">
        <v>4398</v>
      </c>
      <c r="M810">
        <v>878.7767333984375</v>
      </c>
      <c r="N810" t="s">
        <v>6</v>
      </c>
      <c r="O810" t="s">
        <v>5</v>
      </c>
      <c r="P810" t="s">
        <v>6</v>
      </c>
      <c r="Q810" t="s">
        <v>5</v>
      </c>
      <c r="R810" t="s">
        <v>5</v>
      </c>
      <c r="S810" t="s">
        <v>4505</v>
      </c>
      <c r="T810" t="s">
        <v>4506</v>
      </c>
      <c r="U810" t="s">
        <v>6</v>
      </c>
      <c r="V810" t="s">
        <v>28</v>
      </c>
      <c r="W810">
        <v>250000</v>
      </c>
      <c r="X810">
        <v>0</v>
      </c>
      <c r="Y810" t="s">
        <v>5</v>
      </c>
      <c r="Z810"/>
      <c r="AA810"/>
      <c r="AB810">
        <v>163.1943054199219</v>
      </c>
      <c r="AC810">
        <v>45.333721160888672</v>
      </c>
      <c r="AD810">
        <v>4.08952496945858E-2</v>
      </c>
      <c r="AE810">
        <v>1617</v>
      </c>
      <c r="AF810">
        <v>673</v>
      </c>
      <c r="AG810">
        <v>792</v>
      </c>
      <c r="AH810">
        <v>6275</v>
      </c>
      <c r="AI810">
        <v>4902</v>
      </c>
      <c r="AJ810">
        <v>6275</v>
      </c>
      <c r="AK810">
        <v>27</v>
      </c>
      <c r="AL810">
        <v>34</v>
      </c>
      <c r="AM810">
        <v>113</v>
      </c>
      <c r="AN810">
        <v>399</v>
      </c>
      <c r="AO810">
        <v>10462.880859375</v>
      </c>
      <c r="AP810"/>
      <c r="AQ810"/>
      <c r="AR810"/>
      <c r="AS810"/>
      <c r="AT810"/>
      <c r="AU810"/>
      <c r="AV810"/>
      <c r="AW810"/>
      <c r="AX810"/>
      <c r="AY810"/>
      <c r="AZ810"/>
      <c r="BA810"/>
      <c r="BB810"/>
      <c r="BC810"/>
      <c r="BD810"/>
      <c r="BE810"/>
      <c r="BF810">
        <v>0</v>
      </c>
      <c r="BG810" t="s">
        <v>5</v>
      </c>
      <c r="BH810" t="s">
        <v>5</v>
      </c>
      <c r="BI810" t="s">
        <v>4381</v>
      </c>
      <c r="BJ810"/>
      <c r="BK810" t="s">
        <v>5</v>
      </c>
      <c r="BL810"/>
      <c r="BM810">
        <v>0</v>
      </c>
      <c r="BN810"/>
      <c r="BO810" t="s">
        <v>5</v>
      </c>
      <c r="BP810"/>
      <c r="BQ810"/>
      <c r="BR810"/>
      <c r="BS810"/>
      <c r="BT810" t="s">
        <v>5</v>
      </c>
      <c r="BU810"/>
      <c r="BV810"/>
      <c r="BW810"/>
      <c r="BX810"/>
      <c r="BY810" t="s">
        <v>6</v>
      </c>
      <c r="BZ810" t="s">
        <v>4479</v>
      </c>
      <c r="CA810"/>
    </row>
    <row r="811" spans="1:79" ht="15" x14ac:dyDescent="0.25">
      <c r="A811">
        <v>755</v>
      </c>
      <c r="B811" t="s">
        <v>4507</v>
      </c>
      <c r="C811" t="s">
        <v>4508</v>
      </c>
      <c r="D811" t="s">
        <v>4509</v>
      </c>
      <c r="E811">
        <v>13</v>
      </c>
      <c r="F811" t="s">
        <v>4373</v>
      </c>
      <c r="G811" t="s">
        <v>4510</v>
      </c>
      <c r="H811" t="s">
        <v>4511</v>
      </c>
      <c r="I811" t="s">
        <v>4512</v>
      </c>
      <c r="J811"/>
      <c r="K811"/>
      <c r="L811" t="s">
        <v>4488</v>
      </c>
      <c r="M811">
        <v>704.7862548828125</v>
      </c>
      <c r="N811" t="s">
        <v>6</v>
      </c>
      <c r="O811" t="s">
        <v>6</v>
      </c>
      <c r="P811" t="s">
        <v>6</v>
      </c>
      <c r="Q811" t="s">
        <v>5</v>
      </c>
      <c r="R811" t="s">
        <v>5</v>
      </c>
      <c r="S811" t="s">
        <v>4513</v>
      </c>
      <c r="T811" t="s">
        <v>4506</v>
      </c>
      <c r="U811" t="s">
        <v>6</v>
      </c>
      <c r="V811" t="s">
        <v>13</v>
      </c>
      <c r="W811">
        <v>50000</v>
      </c>
      <c r="X811">
        <v>0</v>
      </c>
      <c r="Y811" t="s">
        <v>5</v>
      </c>
      <c r="Z811"/>
      <c r="AA811"/>
      <c r="AB811">
        <v>179.4325866699219</v>
      </c>
      <c r="AC811">
        <v>38.360984802246087</v>
      </c>
      <c r="AD811">
        <v>4.6614499092102051</v>
      </c>
      <c r="AE811">
        <v>5577</v>
      </c>
      <c r="AF811">
        <v>3337</v>
      </c>
      <c r="AG811">
        <v>4182</v>
      </c>
      <c r="AH811">
        <v>8125</v>
      </c>
      <c r="AI811">
        <v>10683</v>
      </c>
      <c r="AJ811">
        <v>10683</v>
      </c>
      <c r="AK811">
        <v>23</v>
      </c>
      <c r="AL811">
        <v>13</v>
      </c>
      <c r="AM811">
        <v>288</v>
      </c>
      <c r="AN811">
        <v>913</v>
      </c>
      <c r="AO811">
        <v>30916.986328125</v>
      </c>
      <c r="AP811"/>
      <c r="AQ811"/>
      <c r="AR811"/>
      <c r="AS811"/>
      <c r="AT811"/>
      <c r="AU811"/>
      <c r="AV811"/>
      <c r="AW811"/>
      <c r="AX811"/>
      <c r="AY811"/>
      <c r="AZ811"/>
      <c r="BA811"/>
      <c r="BB811"/>
      <c r="BC811"/>
      <c r="BD811"/>
      <c r="BE811"/>
      <c r="BF811">
        <v>0</v>
      </c>
      <c r="BG811" t="s">
        <v>5</v>
      </c>
      <c r="BH811" t="s">
        <v>5</v>
      </c>
      <c r="BI811" t="s">
        <v>4381</v>
      </c>
      <c r="BJ811"/>
      <c r="BK811" t="s">
        <v>5</v>
      </c>
      <c r="BL811"/>
      <c r="BM811">
        <v>0</v>
      </c>
      <c r="BN811"/>
      <c r="BO811" t="s">
        <v>5</v>
      </c>
      <c r="BP811"/>
      <c r="BQ811"/>
      <c r="BR811"/>
      <c r="BS811"/>
      <c r="BT811" t="s">
        <v>5</v>
      </c>
      <c r="BU811"/>
      <c r="BV811"/>
      <c r="BW811"/>
      <c r="BX811"/>
      <c r="BY811" t="s">
        <v>6</v>
      </c>
      <c r="BZ811" t="s">
        <v>4479</v>
      </c>
      <c r="CA811"/>
    </row>
    <row r="812" spans="1:79" ht="15" x14ac:dyDescent="0.25">
      <c r="A812">
        <v>756</v>
      </c>
      <c r="B812" t="s">
        <v>4514</v>
      </c>
      <c r="C812" t="s">
        <v>4515</v>
      </c>
      <c r="D812" t="s">
        <v>4516</v>
      </c>
      <c r="E812">
        <v>13</v>
      </c>
      <c r="F812" t="s">
        <v>4373</v>
      </c>
      <c r="G812" t="s">
        <v>4517</v>
      </c>
      <c r="H812" t="s">
        <v>4518</v>
      </c>
      <c r="I812" t="s">
        <v>4519</v>
      </c>
      <c r="J812" t="s">
        <v>4520</v>
      </c>
      <c r="K812" t="s">
        <v>4521</v>
      </c>
      <c r="L812" t="s">
        <v>4398</v>
      </c>
      <c r="M812">
        <v>0.30627113580703741</v>
      </c>
      <c r="N812" t="s">
        <v>6</v>
      </c>
      <c r="O812" t="s">
        <v>6</v>
      </c>
      <c r="P812" t="s">
        <v>6</v>
      </c>
      <c r="Q812" t="s">
        <v>5</v>
      </c>
      <c r="R812" t="s">
        <v>5</v>
      </c>
      <c r="S812" t="s">
        <v>4522</v>
      </c>
      <c r="T812" t="s">
        <v>4523</v>
      </c>
      <c r="U812" t="s">
        <v>6</v>
      </c>
      <c r="V812" t="s">
        <v>50</v>
      </c>
      <c r="W812">
        <v>100000</v>
      </c>
      <c r="X812">
        <v>0</v>
      </c>
      <c r="Y812" t="s">
        <v>5</v>
      </c>
      <c r="Z812"/>
      <c r="AA812"/>
      <c r="AB812">
        <v>9.4255492091178894E-2</v>
      </c>
      <c r="AC812">
        <v>2.0592492073774341E-2</v>
      </c>
      <c r="AD812">
        <v>0</v>
      </c>
      <c r="AE812">
        <v>157</v>
      </c>
      <c r="AF812">
        <v>20</v>
      </c>
      <c r="AG812">
        <v>153</v>
      </c>
      <c r="AH812">
        <v>98</v>
      </c>
      <c r="AI812">
        <v>232</v>
      </c>
      <c r="AJ812">
        <v>232</v>
      </c>
      <c r="AK812">
        <v>0</v>
      </c>
      <c r="AL812">
        <v>0</v>
      </c>
      <c r="AM812">
        <v>2</v>
      </c>
      <c r="AN812">
        <v>20</v>
      </c>
      <c r="AO812">
        <v>0</v>
      </c>
      <c r="AP812"/>
      <c r="AQ812"/>
      <c r="AR812"/>
      <c r="AS812"/>
      <c r="AT812"/>
      <c r="AU812"/>
      <c r="AV812"/>
      <c r="AW812"/>
      <c r="AX812"/>
      <c r="AY812"/>
      <c r="AZ812"/>
      <c r="BA812"/>
      <c r="BB812"/>
      <c r="BC812"/>
      <c r="BD812"/>
      <c r="BE812"/>
      <c r="BF812">
        <v>0</v>
      </c>
      <c r="BG812" t="s">
        <v>5</v>
      </c>
      <c r="BH812" t="s">
        <v>5</v>
      </c>
      <c r="BI812" t="s">
        <v>4381</v>
      </c>
      <c r="BJ812"/>
      <c r="BK812" t="s">
        <v>5</v>
      </c>
      <c r="BL812"/>
      <c r="BM812">
        <v>0</v>
      </c>
      <c r="BN812"/>
      <c r="BO812" t="s">
        <v>5</v>
      </c>
      <c r="BP812"/>
      <c r="BQ812"/>
      <c r="BR812"/>
      <c r="BS812"/>
      <c r="BT812" t="s">
        <v>5</v>
      </c>
      <c r="BU812"/>
      <c r="BV812"/>
      <c r="BW812"/>
      <c r="BX812"/>
      <c r="BY812" t="s">
        <v>6</v>
      </c>
      <c r="BZ812" t="s">
        <v>4524</v>
      </c>
      <c r="CA812"/>
    </row>
    <row r="813" spans="1:79" ht="15" x14ac:dyDescent="0.25">
      <c r="A813">
        <v>757</v>
      </c>
      <c r="B813" t="s">
        <v>4525</v>
      </c>
      <c r="C813" t="s">
        <v>4526</v>
      </c>
      <c r="D813" t="s">
        <v>4527</v>
      </c>
      <c r="E813">
        <v>13</v>
      </c>
      <c r="F813" t="s">
        <v>4373</v>
      </c>
      <c r="G813" t="s">
        <v>4528</v>
      </c>
      <c r="H813" t="s">
        <v>4529</v>
      </c>
      <c r="I813" t="s">
        <v>4530</v>
      </c>
      <c r="J813" t="s">
        <v>4531</v>
      </c>
      <c r="K813" t="s">
        <v>4532</v>
      </c>
      <c r="L813" t="s">
        <v>4398</v>
      </c>
      <c r="M813">
        <v>1.2727993726730349</v>
      </c>
      <c r="N813" t="s">
        <v>6</v>
      </c>
      <c r="O813" t="s">
        <v>5</v>
      </c>
      <c r="P813" t="s">
        <v>6</v>
      </c>
      <c r="Q813" t="s">
        <v>5</v>
      </c>
      <c r="R813" t="s">
        <v>5</v>
      </c>
      <c r="S813" t="s">
        <v>4533</v>
      </c>
      <c r="T813" t="s">
        <v>4534</v>
      </c>
      <c r="U813" t="s">
        <v>6</v>
      </c>
      <c r="V813" t="s">
        <v>50</v>
      </c>
      <c r="W813">
        <v>100000</v>
      </c>
      <c r="X813">
        <v>0</v>
      </c>
      <c r="Y813" t="s">
        <v>5</v>
      </c>
      <c r="Z813"/>
      <c r="AA813"/>
      <c r="AB813">
        <v>0.23986469209194181</v>
      </c>
      <c r="AC813">
        <v>8.1453330814838409E-2</v>
      </c>
      <c r="AD813">
        <v>1.8687518313527109E-3</v>
      </c>
      <c r="AE813">
        <v>137</v>
      </c>
      <c r="AF813">
        <v>50</v>
      </c>
      <c r="AG813">
        <v>110</v>
      </c>
      <c r="AH813">
        <v>175</v>
      </c>
      <c r="AI813">
        <v>293</v>
      </c>
      <c r="AJ813">
        <v>293</v>
      </c>
      <c r="AK813">
        <v>0</v>
      </c>
      <c r="AL813">
        <v>0</v>
      </c>
      <c r="AM813">
        <v>3</v>
      </c>
      <c r="AN813">
        <v>18</v>
      </c>
      <c r="AO813">
        <v>38.443508148193359</v>
      </c>
      <c r="AP813"/>
      <c r="AQ813"/>
      <c r="AR813"/>
      <c r="AS813"/>
      <c r="AT813"/>
      <c r="AU813"/>
      <c r="AV813"/>
      <c r="AW813"/>
      <c r="AX813"/>
      <c r="AY813"/>
      <c r="AZ813"/>
      <c r="BA813"/>
      <c r="BB813"/>
      <c r="BC813"/>
      <c r="BD813"/>
      <c r="BE813"/>
      <c r="BF813">
        <v>0</v>
      </c>
      <c r="BG813" t="s">
        <v>5</v>
      </c>
      <c r="BH813" t="s">
        <v>5</v>
      </c>
      <c r="BI813" t="s">
        <v>4381</v>
      </c>
      <c r="BJ813"/>
      <c r="BK813" t="s">
        <v>5</v>
      </c>
      <c r="BL813"/>
      <c r="BM813">
        <v>0</v>
      </c>
      <c r="BN813"/>
      <c r="BO813" t="s">
        <v>5</v>
      </c>
      <c r="BP813"/>
      <c r="BQ813"/>
      <c r="BR813"/>
      <c r="BS813"/>
      <c r="BT813" t="s">
        <v>5</v>
      </c>
      <c r="BU813"/>
      <c r="BV813"/>
      <c r="BW813"/>
      <c r="BX813"/>
      <c r="BY813" t="s">
        <v>6</v>
      </c>
      <c r="BZ813" t="s">
        <v>4524</v>
      </c>
      <c r="CA813"/>
    </row>
    <row r="814" spans="1:79" ht="15" x14ac:dyDescent="0.25">
      <c r="A814">
        <v>758</v>
      </c>
      <c r="B814" t="s">
        <v>4535</v>
      </c>
      <c r="C814" t="s">
        <v>4536</v>
      </c>
      <c r="D814" t="s">
        <v>4537</v>
      </c>
      <c r="E814">
        <v>13</v>
      </c>
      <c r="F814" t="s">
        <v>4373</v>
      </c>
      <c r="G814" t="s">
        <v>4528</v>
      </c>
      <c r="H814" t="s">
        <v>4529</v>
      </c>
      <c r="I814" t="s">
        <v>4530</v>
      </c>
      <c r="J814" t="s">
        <v>4531</v>
      </c>
      <c r="K814" t="s">
        <v>4532</v>
      </c>
      <c r="L814" t="s">
        <v>4488</v>
      </c>
      <c r="M814">
        <v>1.2727993726730349</v>
      </c>
      <c r="N814" t="s">
        <v>6</v>
      </c>
      <c r="O814" t="s">
        <v>5</v>
      </c>
      <c r="P814" t="s">
        <v>6</v>
      </c>
      <c r="Q814" t="s">
        <v>5</v>
      </c>
      <c r="R814" t="s">
        <v>5</v>
      </c>
      <c r="S814" t="s">
        <v>4533</v>
      </c>
      <c r="T814" t="s">
        <v>4534</v>
      </c>
      <c r="U814" t="s">
        <v>6</v>
      </c>
      <c r="V814" t="s">
        <v>13</v>
      </c>
      <c r="W814">
        <v>50000</v>
      </c>
      <c r="X814">
        <v>0</v>
      </c>
      <c r="Y814" t="s">
        <v>5</v>
      </c>
      <c r="Z814"/>
      <c r="AA814"/>
      <c r="AB814">
        <v>0.23986469209194181</v>
      </c>
      <c r="AC814">
        <v>8.1453330814838409E-2</v>
      </c>
      <c r="AD814">
        <v>1.8687518313527109E-3</v>
      </c>
      <c r="AE814">
        <v>137</v>
      </c>
      <c r="AF814">
        <v>50</v>
      </c>
      <c r="AG814">
        <v>110</v>
      </c>
      <c r="AH814">
        <v>175</v>
      </c>
      <c r="AI814">
        <v>293</v>
      </c>
      <c r="AJ814">
        <v>293</v>
      </c>
      <c r="AK814">
        <v>0</v>
      </c>
      <c r="AL814">
        <v>0</v>
      </c>
      <c r="AM814">
        <v>3</v>
      </c>
      <c r="AN814">
        <v>18</v>
      </c>
      <c r="AO814">
        <v>38.443508148193359</v>
      </c>
      <c r="AP814"/>
      <c r="AQ814"/>
      <c r="AR814"/>
      <c r="AS814"/>
      <c r="AT814"/>
      <c r="AU814"/>
      <c r="AV814"/>
      <c r="AW814"/>
      <c r="AX814"/>
      <c r="AY814"/>
      <c r="AZ814"/>
      <c r="BA814"/>
      <c r="BB814"/>
      <c r="BC814"/>
      <c r="BD814"/>
      <c r="BE814"/>
      <c r="BF814">
        <v>0</v>
      </c>
      <c r="BG814" t="s">
        <v>5</v>
      </c>
      <c r="BH814" t="s">
        <v>5</v>
      </c>
      <c r="BI814" t="s">
        <v>4381</v>
      </c>
      <c r="BJ814"/>
      <c r="BK814" t="s">
        <v>5</v>
      </c>
      <c r="BL814"/>
      <c r="BM814">
        <v>0</v>
      </c>
      <c r="BN814"/>
      <c r="BO814" t="s">
        <v>5</v>
      </c>
      <c r="BP814"/>
      <c r="BQ814"/>
      <c r="BR814"/>
      <c r="BS814"/>
      <c r="BT814" t="s">
        <v>5</v>
      </c>
      <c r="BU814"/>
      <c r="BV814"/>
      <c r="BW814"/>
      <c r="BX814"/>
      <c r="BY814" t="s">
        <v>6</v>
      </c>
      <c r="BZ814" t="s">
        <v>4524</v>
      </c>
      <c r="CA814"/>
    </row>
    <row r="815" spans="1:79" ht="15" x14ac:dyDescent="0.25">
      <c r="A815">
        <v>759</v>
      </c>
      <c r="B815" t="s">
        <v>4538</v>
      </c>
      <c r="C815" t="s">
        <v>4539</v>
      </c>
      <c r="D815" t="s">
        <v>4540</v>
      </c>
      <c r="E815">
        <v>13</v>
      </c>
      <c r="F815" t="s">
        <v>4373</v>
      </c>
      <c r="G815" t="s">
        <v>4517</v>
      </c>
      <c r="H815" t="s">
        <v>4529</v>
      </c>
      <c r="I815" t="s">
        <v>4541</v>
      </c>
      <c r="J815" t="s">
        <v>4542</v>
      </c>
      <c r="K815" t="s">
        <v>4543</v>
      </c>
      <c r="L815" t="s">
        <v>4398</v>
      </c>
      <c r="M815">
        <v>15.1313591003418</v>
      </c>
      <c r="N815" t="s">
        <v>6</v>
      </c>
      <c r="O815" t="s">
        <v>6</v>
      </c>
      <c r="P815" t="s">
        <v>6</v>
      </c>
      <c r="Q815" t="s">
        <v>5</v>
      </c>
      <c r="R815" t="s">
        <v>5</v>
      </c>
      <c r="S815" t="s">
        <v>4544</v>
      </c>
      <c r="T815" t="s">
        <v>4545</v>
      </c>
      <c r="U815" t="s">
        <v>6</v>
      </c>
      <c r="V815" t="s">
        <v>50</v>
      </c>
      <c r="W815">
        <v>100000</v>
      </c>
      <c r="X815">
        <v>0</v>
      </c>
      <c r="Y815" t="s">
        <v>5</v>
      </c>
      <c r="Z815"/>
      <c r="AA815"/>
      <c r="AB815">
        <v>1.8936313390731809</v>
      </c>
      <c r="AC815">
        <v>0.7100449800491333</v>
      </c>
      <c r="AD815">
        <v>7.3959566652774811E-3</v>
      </c>
      <c r="AE815">
        <v>285</v>
      </c>
      <c r="AF815">
        <v>459</v>
      </c>
      <c r="AG815">
        <v>251</v>
      </c>
      <c r="AH815">
        <v>575</v>
      </c>
      <c r="AI815">
        <v>600</v>
      </c>
      <c r="AJ815">
        <v>600</v>
      </c>
      <c r="AK815">
        <v>3</v>
      </c>
      <c r="AL815">
        <v>0</v>
      </c>
      <c r="AM815">
        <v>19</v>
      </c>
      <c r="AN815">
        <v>87</v>
      </c>
      <c r="AO815">
        <v>267.54840087890619</v>
      </c>
      <c r="AP815"/>
      <c r="AQ815"/>
      <c r="AR815"/>
      <c r="AS815"/>
      <c r="AT815"/>
      <c r="AU815"/>
      <c r="AV815"/>
      <c r="AW815"/>
      <c r="AX815"/>
      <c r="AY815"/>
      <c r="AZ815"/>
      <c r="BA815"/>
      <c r="BB815"/>
      <c r="BC815"/>
      <c r="BD815"/>
      <c r="BE815"/>
      <c r="BF815">
        <v>0</v>
      </c>
      <c r="BG815" t="s">
        <v>5</v>
      </c>
      <c r="BH815" t="s">
        <v>5</v>
      </c>
      <c r="BI815" t="s">
        <v>4381</v>
      </c>
      <c r="BJ815"/>
      <c r="BK815" t="s">
        <v>5</v>
      </c>
      <c r="BL815"/>
      <c r="BM815">
        <v>0</v>
      </c>
      <c r="BN815"/>
      <c r="BO815" t="s">
        <v>5</v>
      </c>
      <c r="BP815"/>
      <c r="BQ815"/>
      <c r="BR815"/>
      <c r="BS815"/>
      <c r="BT815" t="s">
        <v>5</v>
      </c>
      <c r="BU815"/>
      <c r="BV815"/>
      <c r="BW815"/>
      <c r="BX815"/>
      <c r="BY815" t="s">
        <v>6</v>
      </c>
      <c r="BZ815" t="s">
        <v>4524</v>
      </c>
      <c r="CA815"/>
    </row>
    <row r="816" spans="1:79" ht="15" x14ac:dyDescent="0.25">
      <c r="A816">
        <v>760</v>
      </c>
      <c r="B816" t="s">
        <v>4546</v>
      </c>
      <c r="C816" t="s">
        <v>4547</v>
      </c>
      <c r="D816" t="s">
        <v>4548</v>
      </c>
      <c r="E816">
        <v>13</v>
      </c>
      <c r="F816" t="s">
        <v>4373</v>
      </c>
      <c r="G816" t="s">
        <v>4528</v>
      </c>
      <c r="H816" t="s">
        <v>4549</v>
      </c>
      <c r="I816" t="s">
        <v>4550</v>
      </c>
      <c r="J816" t="s">
        <v>4551</v>
      </c>
      <c r="K816" t="s">
        <v>4552</v>
      </c>
      <c r="L816" t="s">
        <v>4398</v>
      </c>
      <c r="M816">
        <v>2.9682409763336182</v>
      </c>
      <c r="N816" t="s">
        <v>6</v>
      </c>
      <c r="O816" t="s">
        <v>5</v>
      </c>
      <c r="P816" t="s">
        <v>6</v>
      </c>
      <c r="Q816" t="s">
        <v>5</v>
      </c>
      <c r="R816" t="s">
        <v>5</v>
      </c>
      <c r="S816" t="s">
        <v>4553</v>
      </c>
      <c r="T816" t="s">
        <v>4554</v>
      </c>
      <c r="U816" t="s">
        <v>6</v>
      </c>
      <c r="V816" t="s">
        <v>50</v>
      </c>
      <c r="W816">
        <v>100000</v>
      </c>
      <c r="X816">
        <v>0</v>
      </c>
      <c r="Y816" t="s">
        <v>5</v>
      </c>
      <c r="Z816"/>
      <c r="AA816"/>
      <c r="AB816">
        <v>1.232890844345093</v>
      </c>
      <c r="AC816">
        <v>0.54162448644638062</v>
      </c>
      <c r="AD816">
        <v>7.8461937606334686E-2</v>
      </c>
      <c r="AE816">
        <v>762</v>
      </c>
      <c r="AF816">
        <v>492</v>
      </c>
      <c r="AG816">
        <v>612</v>
      </c>
      <c r="AH816">
        <v>1823</v>
      </c>
      <c r="AI816">
        <v>2145</v>
      </c>
      <c r="AJ816">
        <v>2145</v>
      </c>
      <c r="AK816">
        <v>2</v>
      </c>
      <c r="AL816">
        <v>0</v>
      </c>
      <c r="AM816">
        <v>15</v>
      </c>
      <c r="AN816">
        <v>87</v>
      </c>
      <c r="AO816">
        <v>69.114486694335938</v>
      </c>
      <c r="AP816"/>
      <c r="AQ816"/>
      <c r="AR816"/>
      <c r="AS816"/>
      <c r="AT816"/>
      <c r="AU816"/>
      <c r="AV816"/>
      <c r="AW816"/>
      <c r="AX816"/>
      <c r="AY816"/>
      <c r="AZ816"/>
      <c r="BA816"/>
      <c r="BB816"/>
      <c r="BC816"/>
      <c r="BD816"/>
      <c r="BE816"/>
      <c r="BF816">
        <v>0</v>
      </c>
      <c r="BG816" t="s">
        <v>5</v>
      </c>
      <c r="BH816" t="s">
        <v>5</v>
      </c>
      <c r="BI816" t="s">
        <v>4381</v>
      </c>
      <c r="BJ816"/>
      <c r="BK816" t="s">
        <v>5</v>
      </c>
      <c r="BL816"/>
      <c r="BM816">
        <v>0</v>
      </c>
      <c r="BN816"/>
      <c r="BO816" t="s">
        <v>5</v>
      </c>
      <c r="BP816"/>
      <c r="BQ816"/>
      <c r="BR816"/>
      <c r="BS816"/>
      <c r="BT816" t="s">
        <v>5</v>
      </c>
      <c r="BU816"/>
      <c r="BV816"/>
      <c r="BW816"/>
      <c r="BX816"/>
      <c r="BY816" t="s">
        <v>6</v>
      </c>
      <c r="BZ816" t="s">
        <v>4524</v>
      </c>
      <c r="CA816"/>
    </row>
    <row r="817" spans="1:79" ht="15" x14ac:dyDescent="0.25">
      <c r="A817">
        <v>761</v>
      </c>
      <c r="B817" t="s">
        <v>4555</v>
      </c>
      <c r="C817" t="s">
        <v>4556</v>
      </c>
      <c r="D817" t="s">
        <v>4557</v>
      </c>
      <c r="E817">
        <v>13</v>
      </c>
      <c r="F817" t="s">
        <v>4373</v>
      </c>
      <c r="G817" t="s">
        <v>4528</v>
      </c>
      <c r="H817" t="s">
        <v>4549</v>
      </c>
      <c r="I817" t="s">
        <v>4550</v>
      </c>
      <c r="J817" t="s">
        <v>4551</v>
      </c>
      <c r="K817" t="s">
        <v>4552</v>
      </c>
      <c r="L817" t="s">
        <v>4398</v>
      </c>
      <c r="M817">
        <v>2.9682409763336182</v>
      </c>
      <c r="N817" t="s">
        <v>6</v>
      </c>
      <c r="O817" t="s">
        <v>5</v>
      </c>
      <c r="P817" t="s">
        <v>6</v>
      </c>
      <c r="Q817" t="s">
        <v>5</v>
      </c>
      <c r="R817" t="s">
        <v>5</v>
      </c>
      <c r="S817" t="s">
        <v>4553</v>
      </c>
      <c r="T817" t="s">
        <v>4554</v>
      </c>
      <c r="U817" t="s">
        <v>6</v>
      </c>
      <c r="V817" t="s">
        <v>13</v>
      </c>
      <c r="W817">
        <v>75000</v>
      </c>
      <c r="X817">
        <v>0</v>
      </c>
      <c r="Y817" t="s">
        <v>5</v>
      </c>
      <c r="Z817"/>
      <c r="AA817"/>
      <c r="AB817">
        <v>1.232890844345093</v>
      </c>
      <c r="AC817">
        <v>0.54162448644638062</v>
      </c>
      <c r="AD817">
        <v>7.8461937606334686E-2</v>
      </c>
      <c r="AE817">
        <v>762</v>
      </c>
      <c r="AF817">
        <v>492</v>
      </c>
      <c r="AG817">
        <v>612</v>
      </c>
      <c r="AH817">
        <v>1823</v>
      </c>
      <c r="AI817">
        <v>2145</v>
      </c>
      <c r="AJ817">
        <v>2145</v>
      </c>
      <c r="AK817">
        <v>2</v>
      </c>
      <c r="AL817">
        <v>0</v>
      </c>
      <c r="AM817">
        <v>15</v>
      </c>
      <c r="AN817">
        <v>87</v>
      </c>
      <c r="AO817">
        <v>69.114486694335938</v>
      </c>
      <c r="AP817"/>
      <c r="AQ817"/>
      <c r="AR817"/>
      <c r="AS817"/>
      <c r="AT817"/>
      <c r="AU817"/>
      <c r="AV817"/>
      <c r="AW817"/>
      <c r="AX817"/>
      <c r="AY817"/>
      <c r="AZ817"/>
      <c r="BA817"/>
      <c r="BB817"/>
      <c r="BC817"/>
      <c r="BD817"/>
      <c r="BE817"/>
      <c r="BF817">
        <v>0</v>
      </c>
      <c r="BG817" t="s">
        <v>5</v>
      </c>
      <c r="BH817" t="s">
        <v>5</v>
      </c>
      <c r="BI817" t="s">
        <v>4381</v>
      </c>
      <c r="BJ817"/>
      <c r="BK817" t="s">
        <v>5</v>
      </c>
      <c r="BL817"/>
      <c r="BM817">
        <v>0</v>
      </c>
      <c r="BN817"/>
      <c r="BO817" t="s">
        <v>5</v>
      </c>
      <c r="BP817"/>
      <c r="BQ817"/>
      <c r="BR817"/>
      <c r="BS817"/>
      <c r="BT817" t="s">
        <v>5</v>
      </c>
      <c r="BU817"/>
      <c r="BV817"/>
      <c r="BW817"/>
      <c r="BX817"/>
      <c r="BY817" t="s">
        <v>6</v>
      </c>
      <c r="BZ817" t="s">
        <v>4524</v>
      </c>
      <c r="CA817"/>
    </row>
    <row r="818" spans="1:79" ht="15" x14ac:dyDescent="0.25">
      <c r="A818">
        <v>762</v>
      </c>
      <c r="B818" t="s">
        <v>4558</v>
      </c>
      <c r="C818" t="s">
        <v>4559</v>
      </c>
      <c r="D818" t="s">
        <v>4560</v>
      </c>
      <c r="E818">
        <v>13</v>
      </c>
      <c r="F818" t="s">
        <v>4373</v>
      </c>
      <c r="G818" t="s">
        <v>4528</v>
      </c>
      <c r="H818" t="s">
        <v>4549</v>
      </c>
      <c r="I818" t="s">
        <v>4561</v>
      </c>
      <c r="J818" t="s">
        <v>4562</v>
      </c>
      <c r="K818" t="s">
        <v>4563</v>
      </c>
      <c r="L818" t="s">
        <v>4564</v>
      </c>
      <c r="M818">
        <v>1.6673927307128911</v>
      </c>
      <c r="N818" t="s">
        <v>6</v>
      </c>
      <c r="O818" t="s">
        <v>6</v>
      </c>
      <c r="P818" t="s">
        <v>6</v>
      </c>
      <c r="Q818" t="s">
        <v>5</v>
      </c>
      <c r="R818" t="s">
        <v>5</v>
      </c>
      <c r="S818" t="s">
        <v>4565</v>
      </c>
      <c r="T818" t="s">
        <v>4566</v>
      </c>
      <c r="U818" t="s">
        <v>6</v>
      </c>
      <c r="V818" t="s">
        <v>13</v>
      </c>
      <c r="W818">
        <v>25000</v>
      </c>
      <c r="X818">
        <v>0</v>
      </c>
      <c r="Y818" t="s">
        <v>5</v>
      </c>
      <c r="Z818"/>
      <c r="AA818"/>
      <c r="AB818">
        <v>0.34555831551551819</v>
      </c>
      <c r="AC818">
        <v>0.13684636354446411</v>
      </c>
      <c r="AD818">
        <v>0</v>
      </c>
      <c r="AE818">
        <v>89</v>
      </c>
      <c r="AF818">
        <v>86</v>
      </c>
      <c r="AG818">
        <v>81</v>
      </c>
      <c r="AH818">
        <v>58</v>
      </c>
      <c r="AI818">
        <v>180</v>
      </c>
      <c r="AJ818">
        <v>180</v>
      </c>
      <c r="AK818">
        <v>0</v>
      </c>
      <c r="AL818">
        <v>0</v>
      </c>
      <c r="AM818">
        <v>2</v>
      </c>
      <c r="AN818">
        <v>34</v>
      </c>
      <c r="AO818">
        <v>99.318626403808594</v>
      </c>
      <c r="AP818"/>
      <c r="AQ818"/>
      <c r="AR818"/>
      <c r="AS818"/>
      <c r="AT818"/>
      <c r="AU818"/>
      <c r="AV818"/>
      <c r="AW818"/>
      <c r="AX818"/>
      <c r="AY818"/>
      <c r="AZ818"/>
      <c r="BA818"/>
      <c r="BB818"/>
      <c r="BC818"/>
      <c r="BD818"/>
      <c r="BE818"/>
      <c r="BF818">
        <v>0</v>
      </c>
      <c r="BG818" t="s">
        <v>5</v>
      </c>
      <c r="BH818" t="s">
        <v>5</v>
      </c>
      <c r="BI818" t="s">
        <v>4381</v>
      </c>
      <c r="BJ818"/>
      <c r="BK818" t="s">
        <v>5</v>
      </c>
      <c r="BL818"/>
      <c r="BM818">
        <v>0</v>
      </c>
      <c r="BN818"/>
      <c r="BO818" t="s">
        <v>5</v>
      </c>
      <c r="BP818"/>
      <c r="BQ818"/>
      <c r="BR818"/>
      <c r="BS818"/>
      <c r="BT818" t="s">
        <v>5</v>
      </c>
      <c r="BU818"/>
      <c r="BV818"/>
      <c r="BW818"/>
      <c r="BX818"/>
      <c r="BY818" t="s">
        <v>6</v>
      </c>
      <c r="BZ818" t="s">
        <v>4479</v>
      </c>
      <c r="CA818"/>
    </row>
    <row r="819" spans="1:79" ht="15" x14ac:dyDescent="0.25">
      <c r="A819">
        <v>763</v>
      </c>
      <c r="B819" t="s">
        <v>4567</v>
      </c>
      <c r="C819" t="s">
        <v>4568</v>
      </c>
      <c r="D819" t="s">
        <v>4569</v>
      </c>
      <c r="E819">
        <v>13</v>
      </c>
      <c r="F819" t="s">
        <v>4373</v>
      </c>
      <c r="G819" t="s">
        <v>4570</v>
      </c>
      <c r="H819"/>
      <c r="I819"/>
      <c r="J819"/>
      <c r="K819"/>
      <c r="L819" t="s">
        <v>4385</v>
      </c>
      <c r="M819">
        <v>24051.7890625</v>
      </c>
      <c r="N819" t="s">
        <v>6</v>
      </c>
      <c r="O819" t="s">
        <v>6</v>
      </c>
      <c r="P819" t="s">
        <v>6</v>
      </c>
      <c r="Q819" t="s">
        <v>5</v>
      </c>
      <c r="R819" t="s">
        <v>6</v>
      </c>
      <c r="S819" t="s">
        <v>4571</v>
      </c>
      <c r="T819" t="s">
        <v>4572</v>
      </c>
      <c r="U819" t="s">
        <v>5</v>
      </c>
      <c r="V819" t="s">
        <v>50</v>
      </c>
      <c r="W819">
        <v>100000</v>
      </c>
      <c r="X819">
        <v>0</v>
      </c>
      <c r="Y819" t="s">
        <v>5</v>
      </c>
      <c r="Z819"/>
      <c r="AA819"/>
      <c r="AB819">
        <v>4540.078125</v>
      </c>
      <c r="AC819">
        <v>1278.577026367188</v>
      </c>
      <c r="AD819">
        <v>8.3181743621826172</v>
      </c>
      <c r="AE819">
        <v>60967</v>
      </c>
      <c r="AF819">
        <v>37197</v>
      </c>
      <c r="AG819">
        <v>42976</v>
      </c>
      <c r="AH819">
        <v>136543</v>
      </c>
      <c r="AI819">
        <v>124916</v>
      </c>
      <c r="AJ819">
        <v>136543</v>
      </c>
      <c r="AK819">
        <v>445</v>
      </c>
      <c r="AL819">
        <v>526</v>
      </c>
      <c r="AM819">
        <v>3215</v>
      </c>
      <c r="AN819">
        <v>7400</v>
      </c>
      <c r="AO819">
        <v>251436.96875</v>
      </c>
      <c r="AP819"/>
      <c r="AQ819"/>
      <c r="AR819"/>
      <c r="AS819"/>
      <c r="AT819"/>
      <c r="AU819"/>
      <c r="AV819"/>
      <c r="AW819"/>
      <c r="AX819"/>
      <c r="AY819"/>
      <c r="AZ819"/>
      <c r="BA819"/>
      <c r="BB819"/>
      <c r="BC819"/>
      <c r="BD819"/>
      <c r="BE819"/>
      <c r="BF819">
        <v>0</v>
      </c>
      <c r="BG819" t="s">
        <v>5</v>
      </c>
      <c r="BH819" t="s">
        <v>5</v>
      </c>
      <c r="BI819" t="s">
        <v>4381</v>
      </c>
      <c r="BJ819"/>
      <c r="BK819" t="s">
        <v>5</v>
      </c>
      <c r="BL819"/>
      <c r="BM819">
        <v>0</v>
      </c>
      <c r="BN819"/>
      <c r="BO819" t="s">
        <v>5</v>
      </c>
      <c r="BP819"/>
      <c r="BQ819"/>
      <c r="BR819"/>
      <c r="BS819"/>
      <c r="BT819" t="s">
        <v>5</v>
      </c>
      <c r="BU819"/>
      <c r="BV819"/>
      <c r="BW819"/>
      <c r="BX819"/>
      <c r="BY819" t="s">
        <v>6</v>
      </c>
      <c r="BZ819" t="s">
        <v>4573</v>
      </c>
      <c r="CA819"/>
    </row>
    <row r="820" spans="1:79" ht="15" x14ac:dyDescent="0.25">
      <c r="A820">
        <v>764</v>
      </c>
      <c r="B820" t="s">
        <v>4574</v>
      </c>
      <c r="C820" t="s">
        <v>4575</v>
      </c>
      <c r="D820" t="s">
        <v>4576</v>
      </c>
      <c r="E820">
        <v>13</v>
      </c>
      <c r="F820" t="s">
        <v>4373</v>
      </c>
      <c r="G820" t="s">
        <v>4570</v>
      </c>
      <c r="H820"/>
      <c r="I820"/>
      <c r="J820"/>
      <c r="K820"/>
      <c r="L820" t="s">
        <v>4577</v>
      </c>
      <c r="M820">
        <v>24051.7890625</v>
      </c>
      <c r="N820" t="s">
        <v>6</v>
      </c>
      <c r="O820" t="s">
        <v>6</v>
      </c>
      <c r="P820" t="s">
        <v>6</v>
      </c>
      <c r="Q820" t="s">
        <v>5</v>
      </c>
      <c r="R820" t="s">
        <v>6</v>
      </c>
      <c r="S820" t="s">
        <v>4571</v>
      </c>
      <c r="T820" t="s">
        <v>4572</v>
      </c>
      <c r="U820" t="s">
        <v>5</v>
      </c>
      <c r="V820" t="s">
        <v>13</v>
      </c>
      <c r="W820">
        <v>100000</v>
      </c>
      <c r="X820">
        <v>0</v>
      </c>
      <c r="Y820" t="s">
        <v>5</v>
      </c>
      <c r="Z820"/>
      <c r="AA820"/>
      <c r="AB820">
        <v>4540.078125</v>
      </c>
      <c r="AC820">
        <v>1278.577026367188</v>
      </c>
      <c r="AD820">
        <v>8.3181743621826172</v>
      </c>
      <c r="AE820">
        <v>60967</v>
      </c>
      <c r="AF820">
        <v>37197</v>
      </c>
      <c r="AG820">
        <v>42976</v>
      </c>
      <c r="AH820">
        <v>136543</v>
      </c>
      <c r="AI820">
        <v>124916</v>
      </c>
      <c r="AJ820">
        <v>136543</v>
      </c>
      <c r="AK820">
        <v>445</v>
      </c>
      <c r="AL820">
        <v>526</v>
      </c>
      <c r="AM820">
        <v>3215</v>
      </c>
      <c r="AN820">
        <v>7400</v>
      </c>
      <c r="AO820">
        <v>251436.96875</v>
      </c>
      <c r="AP820"/>
      <c r="AQ820"/>
      <c r="AR820"/>
      <c r="AS820"/>
      <c r="AT820"/>
      <c r="AU820"/>
      <c r="AV820"/>
      <c r="AW820"/>
      <c r="AX820"/>
      <c r="AY820"/>
      <c r="AZ820"/>
      <c r="BA820"/>
      <c r="BB820"/>
      <c r="BC820"/>
      <c r="BD820"/>
      <c r="BE820"/>
      <c r="BF820">
        <v>0</v>
      </c>
      <c r="BG820" t="s">
        <v>5</v>
      </c>
      <c r="BH820" t="s">
        <v>5</v>
      </c>
      <c r="BI820" t="s">
        <v>4381</v>
      </c>
      <c r="BJ820"/>
      <c r="BK820" t="s">
        <v>5</v>
      </c>
      <c r="BL820"/>
      <c r="BM820">
        <v>0</v>
      </c>
      <c r="BN820"/>
      <c r="BO820" t="s">
        <v>5</v>
      </c>
      <c r="BP820"/>
      <c r="BQ820"/>
      <c r="BR820"/>
      <c r="BS820"/>
      <c r="BT820" t="s">
        <v>5</v>
      </c>
      <c r="BU820"/>
      <c r="BV820"/>
      <c r="BW820"/>
      <c r="BX820"/>
      <c r="BY820" t="s">
        <v>6</v>
      </c>
      <c r="BZ820" t="s">
        <v>4578</v>
      </c>
      <c r="CA820"/>
    </row>
    <row r="821" spans="1:79" ht="15" x14ac:dyDescent="0.25">
      <c r="A821">
        <v>765</v>
      </c>
      <c r="B821" t="s">
        <v>4579</v>
      </c>
      <c r="C821" t="s">
        <v>4580</v>
      </c>
      <c r="D821" t="s">
        <v>4581</v>
      </c>
      <c r="E821">
        <v>13</v>
      </c>
      <c r="F821" t="s">
        <v>4373</v>
      </c>
      <c r="G821" t="s">
        <v>4582</v>
      </c>
      <c r="H821" t="s">
        <v>4583</v>
      </c>
      <c r="I821" t="s">
        <v>4584</v>
      </c>
      <c r="J821" t="s">
        <v>4585</v>
      </c>
      <c r="K821" t="s">
        <v>4586</v>
      </c>
      <c r="L821" t="s">
        <v>4587</v>
      </c>
      <c r="M821">
        <v>1.0755244493484499</v>
      </c>
      <c r="N821" t="s">
        <v>6</v>
      </c>
      <c r="O821" t="s">
        <v>6</v>
      </c>
      <c r="P821" t="s">
        <v>5</v>
      </c>
      <c r="Q821" t="s">
        <v>5</v>
      </c>
      <c r="R821" t="s">
        <v>5</v>
      </c>
      <c r="S821" t="s">
        <v>4588</v>
      </c>
      <c r="T821" t="s">
        <v>4589</v>
      </c>
      <c r="U821" t="s">
        <v>6</v>
      </c>
      <c r="V821" t="s">
        <v>98</v>
      </c>
      <c r="W821">
        <v>5100000</v>
      </c>
      <c r="X821">
        <v>0</v>
      </c>
      <c r="Y821" t="s">
        <v>5</v>
      </c>
      <c r="Z821"/>
      <c r="AA821"/>
      <c r="AB821">
        <v>1.0153030157089229</v>
      </c>
      <c r="AC821">
        <v>5.9000000357627869E-2</v>
      </c>
      <c r="AD821">
        <v>0</v>
      </c>
      <c r="AE821">
        <v>1</v>
      </c>
      <c r="AF821">
        <v>1</v>
      </c>
      <c r="AG821">
        <v>1</v>
      </c>
      <c r="AH821">
        <v>1</v>
      </c>
      <c r="AI821">
        <v>1</v>
      </c>
      <c r="AJ821">
        <v>1</v>
      </c>
      <c r="AK821">
        <v>0</v>
      </c>
      <c r="AL821">
        <v>0</v>
      </c>
      <c r="AM821">
        <v>1</v>
      </c>
      <c r="AN821">
        <v>0</v>
      </c>
      <c r="AO821">
        <v>4.5507192611694336</v>
      </c>
      <c r="AP821"/>
      <c r="AQ821"/>
      <c r="AR821"/>
      <c r="AS821"/>
      <c r="AT821"/>
      <c r="AU821"/>
      <c r="AV821"/>
      <c r="AW821"/>
      <c r="AX821"/>
      <c r="AY821"/>
      <c r="AZ821"/>
      <c r="BA821"/>
      <c r="BB821"/>
      <c r="BC821"/>
      <c r="BD821"/>
      <c r="BE821"/>
      <c r="BF821">
        <v>0</v>
      </c>
      <c r="BG821" t="s">
        <v>5</v>
      </c>
      <c r="BH821" t="s">
        <v>5</v>
      </c>
      <c r="BI821" t="s">
        <v>4381</v>
      </c>
      <c r="BJ821"/>
      <c r="BK821" t="s">
        <v>5</v>
      </c>
      <c r="BL821"/>
      <c r="BM821">
        <v>0</v>
      </c>
      <c r="BN821"/>
      <c r="BO821" t="s">
        <v>5</v>
      </c>
      <c r="BP821"/>
      <c r="BQ821"/>
      <c r="BR821"/>
      <c r="BS821"/>
      <c r="BT821" t="s">
        <v>5</v>
      </c>
      <c r="BU821"/>
      <c r="BV821"/>
      <c r="BW821"/>
      <c r="BX821"/>
      <c r="BY821" t="s">
        <v>6</v>
      </c>
      <c r="BZ821" t="s">
        <v>4590</v>
      </c>
      <c r="CA821"/>
    </row>
    <row r="822" spans="1:79" ht="15" x14ac:dyDescent="0.25">
      <c r="A822">
        <v>766</v>
      </c>
      <c r="B822" t="s">
        <v>4591</v>
      </c>
      <c r="C822" t="s">
        <v>4592</v>
      </c>
      <c r="D822" t="s">
        <v>4593</v>
      </c>
      <c r="E822">
        <v>13</v>
      </c>
      <c r="F822" t="s">
        <v>4373</v>
      </c>
      <c r="G822" t="s">
        <v>4582</v>
      </c>
      <c r="H822" t="s">
        <v>4594</v>
      </c>
      <c r="I822" t="s">
        <v>4595</v>
      </c>
      <c r="J822" t="s">
        <v>4596</v>
      </c>
      <c r="K822" t="s">
        <v>4597</v>
      </c>
      <c r="L822" t="s">
        <v>4385</v>
      </c>
      <c r="M822">
        <v>458.95806884765619</v>
      </c>
      <c r="N822" t="s">
        <v>6</v>
      </c>
      <c r="O822" t="s">
        <v>6</v>
      </c>
      <c r="P822" t="s">
        <v>6</v>
      </c>
      <c r="Q822" t="s">
        <v>5</v>
      </c>
      <c r="R822" t="s">
        <v>5</v>
      </c>
      <c r="S822" t="s">
        <v>4489</v>
      </c>
      <c r="T822" t="s">
        <v>4489</v>
      </c>
      <c r="U822" t="s">
        <v>6</v>
      </c>
      <c r="V822" t="s">
        <v>4</v>
      </c>
      <c r="W822">
        <v>2650</v>
      </c>
      <c r="X822">
        <v>0</v>
      </c>
      <c r="Y822" t="s">
        <v>6</v>
      </c>
      <c r="Z822" t="s">
        <v>4598</v>
      </c>
      <c r="AA822"/>
      <c r="AB822">
        <v>18.552730560302731</v>
      </c>
      <c r="AC822">
        <v>6.3022098541259766</v>
      </c>
      <c r="AD822">
        <v>0.87143325805664063</v>
      </c>
      <c r="AE822">
        <v>3334</v>
      </c>
      <c r="AF822">
        <v>2749</v>
      </c>
      <c r="AG822">
        <v>2828</v>
      </c>
      <c r="AH822">
        <v>4119</v>
      </c>
      <c r="AI822">
        <v>4790</v>
      </c>
      <c r="AJ822">
        <v>4790</v>
      </c>
      <c r="AK822">
        <v>4</v>
      </c>
      <c r="AL822">
        <v>0</v>
      </c>
      <c r="AM822">
        <v>103</v>
      </c>
      <c r="AN822">
        <v>548</v>
      </c>
      <c r="AO822">
        <v>571.2467041015625</v>
      </c>
      <c r="AP822"/>
      <c r="AQ822"/>
      <c r="AR822"/>
      <c r="AS822"/>
      <c r="AT822"/>
      <c r="AU822"/>
      <c r="AV822"/>
      <c r="AW822"/>
      <c r="AX822"/>
      <c r="AY822"/>
      <c r="AZ822"/>
      <c r="BA822"/>
      <c r="BB822"/>
      <c r="BC822"/>
      <c r="BD822"/>
      <c r="BE822"/>
      <c r="BF822">
        <v>0</v>
      </c>
      <c r="BG822" t="s">
        <v>5</v>
      </c>
      <c r="BH822" t="s">
        <v>5</v>
      </c>
      <c r="BI822" t="s">
        <v>4381</v>
      </c>
      <c r="BJ822"/>
      <c r="BK822" t="s">
        <v>5</v>
      </c>
      <c r="BL822"/>
      <c r="BM822">
        <v>0</v>
      </c>
      <c r="BN822"/>
      <c r="BO822" t="s">
        <v>5</v>
      </c>
      <c r="BP822"/>
      <c r="BQ822"/>
      <c r="BR822"/>
      <c r="BS822"/>
      <c r="BT822" t="s">
        <v>5</v>
      </c>
      <c r="BU822"/>
      <c r="BV822"/>
      <c r="BW822"/>
      <c r="BX822"/>
      <c r="BY822" t="s">
        <v>6</v>
      </c>
      <c r="BZ822" t="s">
        <v>4599</v>
      </c>
      <c r="CA822"/>
    </row>
    <row r="823" spans="1:79" ht="15" x14ac:dyDescent="0.25">
      <c r="A823">
        <v>767</v>
      </c>
      <c r="B823" t="s">
        <v>4600</v>
      </c>
      <c r="C823" t="s">
        <v>4601</v>
      </c>
      <c r="D823" t="s">
        <v>4602</v>
      </c>
      <c r="E823">
        <v>13</v>
      </c>
      <c r="F823" t="s">
        <v>4373</v>
      </c>
      <c r="G823" t="s">
        <v>4582</v>
      </c>
      <c r="H823" t="s">
        <v>4594</v>
      </c>
      <c r="I823" t="s">
        <v>4595</v>
      </c>
      <c r="J823" t="s">
        <v>4596</v>
      </c>
      <c r="K823" t="s">
        <v>4597</v>
      </c>
      <c r="L823" t="s">
        <v>4405</v>
      </c>
      <c r="M823">
        <v>458.95806884765619</v>
      </c>
      <c r="N823" t="s">
        <v>6</v>
      </c>
      <c r="O823" t="s">
        <v>6</v>
      </c>
      <c r="P823" t="s">
        <v>6</v>
      </c>
      <c r="Q823" t="s">
        <v>5</v>
      </c>
      <c r="R823" t="s">
        <v>5</v>
      </c>
      <c r="S823" t="s">
        <v>4489</v>
      </c>
      <c r="T823" t="s">
        <v>4489</v>
      </c>
      <c r="U823" t="s">
        <v>6</v>
      </c>
      <c r="V823" t="s">
        <v>13</v>
      </c>
      <c r="W823">
        <v>7000</v>
      </c>
      <c r="X823">
        <v>0</v>
      </c>
      <c r="Y823" t="s">
        <v>6</v>
      </c>
      <c r="Z823" t="s">
        <v>4603</v>
      </c>
      <c r="AA823"/>
      <c r="AB823">
        <v>18.552730560302731</v>
      </c>
      <c r="AC823">
        <v>6.3022098541259766</v>
      </c>
      <c r="AD823">
        <v>0.87143325805664063</v>
      </c>
      <c r="AE823">
        <v>3334</v>
      </c>
      <c r="AF823">
        <v>2749</v>
      </c>
      <c r="AG823">
        <v>2828</v>
      </c>
      <c r="AH823">
        <v>4119</v>
      </c>
      <c r="AI823">
        <v>4790</v>
      </c>
      <c r="AJ823">
        <v>4790</v>
      </c>
      <c r="AK823">
        <v>4</v>
      </c>
      <c r="AL823">
        <v>0</v>
      </c>
      <c r="AM823">
        <v>103</v>
      </c>
      <c r="AN823">
        <v>548</v>
      </c>
      <c r="AO823">
        <v>571.2467041015625</v>
      </c>
      <c r="AP823"/>
      <c r="AQ823"/>
      <c r="AR823"/>
      <c r="AS823"/>
      <c r="AT823"/>
      <c r="AU823"/>
      <c r="AV823"/>
      <c r="AW823"/>
      <c r="AX823"/>
      <c r="AY823"/>
      <c r="AZ823"/>
      <c r="BA823"/>
      <c r="BB823"/>
      <c r="BC823"/>
      <c r="BD823"/>
      <c r="BE823"/>
      <c r="BF823">
        <v>0</v>
      </c>
      <c r="BG823" t="s">
        <v>5</v>
      </c>
      <c r="BH823" t="s">
        <v>5</v>
      </c>
      <c r="BI823" t="s">
        <v>4381</v>
      </c>
      <c r="BJ823"/>
      <c r="BK823" t="s">
        <v>5</v>
      </c>
      <c r="BL823"/>
      <c r="BM823">
        <v>0</v>
      </c>
      <c r="BN823"/>
      <c r="BO823" t="s">
        <v>5</v>
      </c>
      <c r="BP823"/>
      <c r="BQ823"/>
      <c r="BR823"/>
      <c r="BS823"/>
      <c r="BT823" t="s">
        <v>5</v>
      </c>
      <c r="BU823"/>
      <c r="BV823"/>
      <c r="BW823"/>
      <c r="BX823"/>
      <c r="BY823" t="s">
        <v>6</v>
      </c>
      <c r="BZ823" t="s">
        <v>4604</v>
      </c>
      <c r="CA823"/>
    </row>
    <row r="824" spans="1:79" ht="15" x14ac:dyDescent="0.25">
      <c r="A824">
        <v>768</v>
      </c>
      <c r="B824" t="s">
        <v>4605</v>
      </c>
      <c r="C824" t="s">
        <v>4606</v>
      </c>
      <c r="D824" t="s">
        <v>4607</v>
      </c>
      <c r="E824">
        <v>13</v>
      </c>
      <c r="F824" t="s">
        <v>4373</v>
      </c>
      <c r="G824" t="s">
        <v>4582</v>
      </c>
      <c r="H824" t="s">
        <v>4608</v>
      </c>
      <c r="I824" t="s">
        <v>4609</v>
      </c>
      <c r="J824" t="s">
        <v>4610</v>
      </c>
      <c r="K824" t="s">
        <v>4611</v>
      </c>
      <c r="L824" t="s">
        <v>4612</v>
      </c>
      <c r="M824">
        <v>52.398677825927727</v>
      </c>
      <c r="N824" t="s">
        <v>6</v>
      </c>
      <c r="O824" t="s">
        <v>6</v>
      </c>
      <c r="P824" t="s">
        <v>6</v>
      </c>
      <c r="Q824" t="s">
        <v>5</v>
      </c>
      <c r="R824" t="s">
        <v>5</v>
      </c>
      <c r="S824" t="s">
        <v>4613</v>
      </c>
      <c r="T824" t="s">
        <v>4613</v>
      </c>
      <c r="U824" t="s">
        <v>6</v>
      </c>
      <c r="V824" t="s">
        <v>50</v>
      </c>
      <c r="W824">
        <v>81000</v>
      </c>
      <c r="X824">
        <v>0</v>
      </c>
      <c r="Y824" t="s">
        <v>5</v>
      </c>
      <c r="Z824"/>
      <c r="AA824"/>
      <c r="AB824">
        <v>4.3391098976135254</v>
      </c>
      <c r="AC824">
        <v>0.21129000186920169</v>
      </c>
      <c r="AD824">
        <v>1.2418854236602781</v>
      </c>
      <c r="AE824">
        <v>914</v>
      </c>
      <c r="AF824">
        <v>425</v>
      </c>
      <c r="AG824">
        <v>639</v>
      </c>
      <c r="AH824">
        <v>1757</v>
      </c>
      <c r="AI824">
        <v>2022</v>
      </c>
      <c r="AJ824">
        <v>2022</v>
      </c>
      <c r="AK824">
        <v>0</v>
      </c>
      <c r="AL824">
        <v>0</v>
      </c>
      <c r="AM824">
        <v>32</v>
      </c>
      <c r="AN824">
        <v>138</v>
      </c>
      <c r="AO824">
        <v>4.7731661796569824</v>
      </c>
      <c r="AP824"/>
      <c r="AQ824"/>
      <c r="AR824"/>
      <c r="AS824"/>
      <c r="AT824"/>
      <c r="AU824"/>
      <c r="AV824"/>
      <c r="AW824"/>
      <c r="AX824"/>
      <c r="AY824"/>
      <c r="AZ824"/>
      <c r="BA824"/>
      <c r="BB824"/>
      <c r="BC824"/>
      <c r="BD824"/>
      <c r="BE824"/>
      <c r="BF824">
        <v>0</v>
      </c>
      <c r="BG824" t="s">
        <v>5</v>
      </c>
      <c r="BH824" t="s">
        <v>5</v>
      </c>
      <c r="BI824" t="s">
        <v>4381</v>
      </c>
      <c r="BJ824"/>
      <c r="BK824" t="s">
        <v>5</v>
      </c>
      <c r="BL824"/>
      <c r="BM824">
        <v>0</v>
      </c>
      <c r="BN824"/>
      <c r="BO824" t="s">
        <v>5</v>
      </c>
      <c r="BP824"/>
      <c r="BQ824"/>
      <c r="BR824"/>
      <c r="BS824"/>
      <c r="BT824" t="s">
        <v>5</v>
      </c>
      <c r="BU824"/>
      <c r="BV824"/>
      <c r="BW824"/>
      <c r="BX824"/>
      <c r="BY824" t="s">
        <v>6</v>
      </c>
      <c r="BZ824" t="s">
        <v>4524</v>
      </c>
      <c r="CA824"/>
    </row>
    <row r="825" spans="1:79" ht="15" x14ac:dyDescent="0.25">
      <c r="A825">
        <v>769</v>
      </c>
      <c r="B825" t="s">
        <v>4614</v>
      </c>
      <c r="C825" t="s">
        <v>4615</v>
      </c>
      <c r="D825" t="s">
        <v>4616</v>
      </c>
      <c r="E825">
        <v>13</v>
      </c>
      <c r="F825" t="s">
        <v>4373</v>
      </c>
      <c r="G825" t="s">
        <v>4617</v>
      </c>
      <c r="H825" t="s">
        <v>4618</v>
      </c>
      <c r="I825" t="s">
        <v>4619</v>
      </c>
      <c r="J825" t="s">
        <v>4620</v>
      </c>
      <c r="K825" t="s">
        <v>4621</v>
      </c>
      <c r="L825" t="s">
        <v>4622</v>
      </c>
      <c r="M825">
        <v>2.0702347159385681E-2</v>
      </c>
      <c r="N825" t="s">
        <v>5</v>
      </c>
      <c r="O825" t="s">
        <v>5</v>
      </c>
      <c r="P825" t="s">
        <v>6</v>
      </c>
      <c r="Q825" t="s">
        <v>5</v>
      </c>
      <c r="R825" t="s">
        <v>5</v>
      </c>
      <c r="S825" t="s">
        <v>4623</v>
      </c>
      <c r="T825" t="s">
        <v>4624</v>
      </c>
      <c r="U825" t="s">
        <v>6</v>
      </c>
      <c r="V825" t="s">
        <v>4</v>
      </c>
      <c r="W825">
        <v>40000</v>
      </c>
      <c r="X825">
        <v>0</v>
      </c>
      <c r="Y825" t="s">
        <v>5</v>
      </c>
      <c r="Z825"/>
      <c r="AA825"/>
      <c r="AB825">
        <v>1.989700086414814E-2</v>
      </c>
      <c r="AC825">
        <v>7.1599998045712709E-4</v>
      </c>
      <c r="AD825">
        <v>0</v>
      </c>
      <c r="AE825">
        <v>37</v>
      </c>
      <c r="AF825">
        <v>1</v>
      </c>
      <c r="AG825">
        <v>28</v>
      </c>
      <c r="AH825">
        <v>35</v>
      </c>
      <c r="AI825">
        <v>46</v>
      </c>
      <c r="AJ825">
        <v>46</v>
      </c>
      <c r="AK825">
        <v>0</v>
      </c>
      <c r="AL825">
        <v>0</v>
      </c>
      <c r="AM825">
        <v>0</v>
      </c>
      <c r="AN825">
        <v>9</v>
      </c>
      <c r="AO825">
        <v>0</v>
      </c>
      <c r="AP825"/>
      <c r="AQ825"/>
      <c r="AR825"/>
      <c r="AS825"/>
      <c r="AT825"/>
      <c r="AU825"/>
      <c r="AV825"/>
      <c r="AW825"/>
      <c r="AX825"/>
      <c r="AY825"/>
      <c r="AZ825"/>
      <c r="BA825"/>
      <c r="BB825"/>
      <c r="BC825"/>
      <c r="BD825"/>
      <c r="BE825"/>
      <c r="BF825">
        <v>0</v>
      </c>
      <c r="BG825" t="s">
        <v>5</v>
      </c>
      <c r="BH825" t="s">
        <v>5</v>
      </c>
      <c r="BI825" t="s">
        <v>4381</v>
      </c>
      <c r="BJ825"/>
      <c r="BK825" t="s">
        <v>5</v>
      </c>
      <c r="BL825"/>
      <c r="BM825">
        <v>0</v>
      </c>
      <c r="BN825"/>
      <c r="BO825" t="s">
        <v>5</v>
      </c>
      <c r="BP825"/>
      <c r="BQ825"/>
      <c r="BR825"/>
      <c r="BS825"/>
      <c r="BT825" t="s">
        <v>5</v>
      </c>
      <c r="BU825"/>
      <c r="BV825"/>
      <c r="BW825"/>
      <c r="BX825"/>
      <c r="BY825" t="s">
        <v>6</v>
      </c>
      <c r="BZ825" t="s">
        <v>4625</v>
      </c>
      <c r="CA825"/>
    </row>
    <row r="826" spans="1:79" ht="15" x14ac:dyDescent="0.25">
      <c r="A826">
        <v>770</v>
      </c>
      <c r="B826" t="s">
        <v>4626</v>
      </c>
      <c r="C826" t="s">
        <v>4627</v>
      </c>
      <c r="D826" t="s">
        <v>4628</v>
      </c>
      <c r="E826">
        <v>13</v>
      </c>
      <c r="F826" t="s">
        <v>4373</v>
      </c>
      <c r="G826" t="s">
        <v>4617</v>
      </c>
      <c r="H826" t="s">
        <v>4618</v>
      </c>
      <c r="I826" t="s">
        <v>4619</v>
      </c>
      <c r="J826" t="s">
        <v>4620</v>
      </c>
      <c r="K826" t="s">
        <v>4621</v>
      </c>
      <c r="L826" t="s">
        <v>4385</v>
      </c>
      <c r="M826">
        <v>4.1065449714660636</v>
      </c>
      <c r="N826" t="s">
        <v>5</v>
      </c>
      <c r="O826" t="s">
        <v>5</v>
      </c>
      <c r="P826" t="s">
        <v>6</v>
      </c>
      <c r="Q826" t="s">
        <v>5</v>
      </c>
      <c r="R826" t="s">
        <v>5</v>
      </c>
      <c r="S826" t="s">
        <v>4623</v>
      </c>
      <c r="T826" t="s">
        <v>4629</v>
      </c>
      <c r="U826" t="s">
        <v>6</v>
      </c>
      <c r="V826" t="s">
        <v>50</v>
      </c>
      <c r="W826">
        <v>100000</v>
      </c>
      <c r="X826">
        <v>0</v>
      </c>
      <c r="Y826" t="s">
        <v>5</v>
      </c>
      <c r="Z826"/>
      <c r="AA826"/>
      <c r="AB826">
        <v>0.79549902677536011</v>
      </c>
      <c r="AC826">
        <v>0.201663002371788</v>
      </c>
      <c r="AD826">
        <v>0</v>
      </c>
      <c r="AE826">
        <v>259</v>
      </c>
      <c r="AF826">
        <v>78</v>
      </c>
      <c r="AG826">
        <v>173</v>
      </c>
      <c r="AH826">
        <v>331</v>
      </c>
      <c r="AI826">
        <v>343</v>
      </c>
      <c r="AJ826">
        <v>343</v>
      </c>
      <c r="AK826">
        <v>0</v>
      </c>
      <c r="AL826">
        <v>0</v>
      </c>
      <c r="AM826">
        <v>5</v>
      </c>
      <c r="AN826">
        <v>38</v>
      </c>
      <c r="AO826">
        <v>10.355801582336429</v>
      </c>
      <c r="AP826"/>
      <c r="AQ826"/>
      <c r="AR826"/>
      <c r="AS826"/>
      <c r="AT826"/>
      <c r="AU826"/>
      <c r="AV826"/>
      <c r="AW826"/>
      <c r="AX826"/>
      <c r="AY826"/>
      <c r="AZ826"/>
      <c r="BA826"/>
      <c r="BB826"/>
      <c r="BC826"/>
      <c r="BD826"/>
      <c r="BE826"/>
      <c r="BF826">
        <v>0</v>
      </c>
      <c r="BG826" t="s">
        <v>5</v>
      </c>
      <c r="BH826" t="s">
        <v>5</v>
      </c>
      <c r="BI826" t="s">
        <v>4381</v>
      </c>
      <c r="BJ826"/>
      <c r="BK826" t="s">
        <v>5</v>
      </c>
      <c r="BL826"/>
      <c r="BM826">
        <v>0</v>
      </c>
      <c r="BN826"/>
      <c r="BO826" t="s">
        <v>5</v>
      </c>
      <c r="BP826"/>
      <c r="BQ826"/>
      <c r="BR826"/>
      <c r="BS826"/>
      <c r="BT826" t="s">
        <v>5</v>
      </c>
      <c r="BU826"/>
      <c r="BV826"/>
      <c r="BW826"/>
      <c r="BX826"/>
      <c r="BY826" t="s">
        <v>6</v>
      </c>
      <c r="BZ826" t="s">
        <v>4625</v>
      </c>
      <c r="CA826"/>
    </row>
    <row r="827" spans="1:79" ht="15" x14ac:dyDescent="0.25">
      <c r="A827">
        <v>771</v>
      </c>
      <c r="B827" t="s">
        <v>4630</v>
      </c>
      <c r="C827" t="s">
        <v>4631</v>
      </c>
      <c r="D827" t="s">
        <v>4632</v>
      </c>
      <c r="E827">
        <v>13</v>
      </c>
      <c r="F827" t="s">
        <v>4373</v>
      </c>
      <c r="G827" t="s">
        <v>4617</v>
      </c>
      <c r="H827" t="s">
        <v>4618</v>
      </c>
      <c r="I827" t="s">
        <v>4619</v>
      </c>
      <c r="J827" t="s">
        <v>4620</v>
      </c>
      <c r="K827" t="s">
        <v>4621</v>
      </c>
      <c r="L827" t="s">
        <v>4622</v>
      </c>
      <c r="M827">
        <v>4.1065449714660636</v>
      </c>
      <c r="N827" t="s">
        <v>5</v>
      </c>
      <c r="O827" t="s">
        <v>5</v>
      </c>
      <c r="P827" t="s">
        <v>6</v>
      </c>
      <c r="Q827" t="s">
        <v>5</v>
      </c>
      <c r="R827" t="s">
        <v>5</v>
      </c>
      <c r="S827" t="s">
        <v>4623</v>
      </c>
      <c r="T827" t="s">
        <v>4629</v>
      </c>
      <c r="U827" t="s">
        <v>6</v>
      </c>
      <c r="V827" t="s">
        <v>4</v>
      </c>
      <c r="W827">
        <v>20000</v>
      </c>
      <c r="X827">
        <v>0</v>
      </c>
      <c r="Y827" t="s">
        <v>5</v>
      </c>
      <c r="Z827"/>
      <c r="AA827"/>
      <c r="AB827">
        <v>0.79549902677536011</v>
      </c>
      <c r="AC827">
        <v>0.201663002371788</v>
      </c>
      <c r="AD827">
        <v>0</v>
      </c>
      <c r="AE827">
        <v>259</v>
      </c>
      <c r="AF827">
        <v>78</v>
      </c>
      <c r="AG827">
        <v>173</v>
      </c>
      <c r="AH827">
        <v>331</v>
      </c>
      <c r="AI827">
        <v>343</v>
      </c>
      <c r="AJ827">
        <v>343</v>
      </c>
      <c r="AK827">
        <v>0</v>
      </c>
      <c r="AL827">
        <v>0</v>
      </c>
      <c r="AM827">
        <v>5</v>
      </c>
      <c r="AN827">
        <v>38</v>
      </c>
      <c r="AO827">
        <v>10.355801582336429</v>
      </c>
      <c r="AP827"/>
      <c r="AQ827"/>
      <c r="AR827"/>
      <c r="AS827"/>
      <c r="AT827"/>
      <c r="AU827"/>
      <c r="AV827"/>
      <c r="AW827"/>
      <c r="AX827"/>
      <c r="AY827"/>
      <c r="AZ827"/>
      <c r="BA827"/>
      <c r="BB827"/>
      <c r="BC827"/>
      <c r="BD827"/>
      <c r="BE827"/>
      <c r="BF827">
        <v>0</v>
      </c>
      <c r="BG827" t="s">
        <v>5</v>
      </c>
      <c r="BH827" t="s">
        <v>5</v>
      </c>
      <c r="BI827" t="s">
        <v>4381</v>
      </c>
      <c r="BJ827"/>
      <c r="BK827" t="s">
        <v>5</v>
      </c>
      <c r="BL827"/>
      <c r="BM827">
        <v>0</v>
      </c>
      <c r="BN827"/>
      <c r="BO827" t="s">
        <v>5</v>
      </c>
      <c r="BP827"/>
      <c r="BQ827"/>
      <c r="BR827"/>
      <c r="BS827"/>
      <c r="BT827" t="s">
        <v>5</v>
      </c>
      <c r="BU827"/>
      <c r="BV827"/>
      <c r="BW827"/>
      <c r="BX827"/>
      <c r="BY827" t="s">
        <v>6</v>
      </c>
      <c r="BZ827" t="s">
        <v>4625</v>
      </c>
      <c r="CA827"/>
    </row>
    <row r="828" spans="1:79" ht="15" x14ac:dyDescent="0.25">
      <c r="A828">
        <v>772</v>
      </c>
      <c r="B828" t="s">
        <v>4633</v>
      </c>
      <c r="C828" t="s">
        <v>4634</v>
      </c>
      <c r="D828" t="s">
        <v>4635</v>
      </c>
      <c r="E828">
        <v>13</v>
      </c>
      <c r="F828" t="s">
        <v>4373</v>
      </c>
      <c r="G828" t="s">
        <v>4636</v>
      </c>
      <c r="H828" t="s">
        <v>4449</v>
      </c>
      <c r="I828" t="s">
        <v>4637</v>
      </c>
      <c r="J828" t="s">
        <v>4638</v>
      </c>
      <c r="K828" t="s">
        <v>4639</v>
      </c>
      <c r="L828" t="s">
        <v>4622</v>
      </c>
      <c r="M828">
        <v>1.8999061584472661</v>
      </c>
      <c r="N828" t="s">
        <v>6</v>
      </c>
      <c r="O828" t="s">
        <v>5</v>
      </c>
      <c r="P828" t="s">
        <v>6</v>
      </c>
      <c r="Q828" t="s">
        <v>5</v>
      </c>
      <c r="R828" t="s">
        <v>5</v>
      </c>
      <c r="S828" t="s">
        <v>4640</v>
      </c>
      <c r="T828" t="s">
        <v>4641</v>
      </c>
      <c r="U828" t="s">
        <v>6</v>
      </c>
      <c r="V828" t="s">
        <v>4</v>
      </c>
      <c r="W828">
        <v>205000</v>
      </c>
      <c r="X828">
        <v>0</v>
      </c>
      <c r="Y828" t="s">
        <v>5</v>
      </c>
      <c r="Z828"/>
      <c r="AA828"/>
      <c r="AB828">
        <v>0.42074099183082581</v>
      </c>
      <c r="AC828">
        <v>0.15596699714660639</v>
      </c>
      <c r="AD828">
        <v>4.6573430299758911E-3</v>
      </c>
      <c r="AE828">
        <v>207</v>
      </c>
      <c r="AF828">
        <v>123</v>
      </c>
      <c r="AG828">
        <v>170</v>
      </c>
      <c r="AH828">
        <v>440</v>
      </c>
      <c r="AI828">
        <v>482</v>
      </c>
      <c r="AJ828">
        <v>482</v>
      </c>
      <c r="AK828">
        <v>0</v>
      </c>
      <c r="AL828">
        <v>0</v>
      </c>
      <c r="AM828">
        <v>6</v>
      </c>
      <c r="AN828">
        <v>57</v>
      </c>
      <c r="AO828">
        <v>3.5540692806243901</v>
      </c>
      <c r="AP828"/>
      <c r="AQ828"/>
      <c r="AR828"/>
      <c r="AS828"/>
      <c r="AT828"/>
      <c r="AU828"/>
      <c r="AV828"/>
      <c r="AW828"/>
      <c r="AX828"/>
      <c r="AY828"/>
      <c r="AZ828"/>
      <c r="BA828"/>
      <c r="BB828"/>
      <c r="BC828"/>
      <c r="BD828"/>
      <c r="BE828"/>
      <c r="BF828">
        <v>0</v>
      </c>
      <c r="BG828" t="s">
        <v>5</v>
      </c>
      <c r="BH828" t="s">
        <v>5</v>
      </c>
      <c r="BI828" t="s">
        <v>4381</v>
      </c>
      <c r="BJ828"/>
      <c r="BK828" t="s">
        <v>5</v>
      </c>
      <c r="BL828"/>
      <c r="BM828">
        <v>0</v>
      </c>
      <c r="BN828"/>
      <c r="BO828" t="s">
        <v>5</v>
      </c>
      <c r="BP828"/>
      <c r="BQ828"/>
      <c r="BR828"/>
      <c r="BS828"/>
      <c r="BT828" t="s">
        <v>5</v>
      </c>
      <c r="BU828"/>
      <c r="BV828"/>
      <c r="BW828"/>
      <c r="BX828"/>
      <c r="BY828" t="s">
        <v>6</v>
      </c>
      <c r="BZ828" t="s">
        <v>4642</v>
      </c>
      <c r="CA828"/>
    </row>
    <row r="829" spans="1:79" ht="15" x14ac:dyDescent="0.25">
      <c r="A829">
        <v>773</v>
      </c>
      <c r="B829" t="s">
        <v>4643</v>
      </c>
      <c r="C829" t="s">
        <v>4644</v>
      </c>
      <c r="D829" t="s">
        <v>4628</v>
      </c>
      <c r="E829">
        <v>13</v>
      </c>
      <c r="F829" t="s">
        <v>4373</v>
      </c>
      <c r="G829" t="s">
        <v>4636</v>
      </c>
      <c r="H829" t="s">
        <v>4449</v>
      </c>
      <c r="I829" t="s">
        <v>4637</v>
      </c>
      <c r="J829" t="s">
        <v>4638</v>
      </c>
      <c r="K829" t="s">
        <v>4639</v>
      </c>
      <c r="L829" t="s">
        <v>4385</v>
      </c>
      <c r="M829">
        <v>1.653049111366272</v>
      </c>
      <c r="N829" t="s">
        <v>6</v>
      </c>
      <c r="O829" t="s">
        <v>5</v>
      </c>
      <c r="P829" t="s">
        <v>6</v>
      </c>
      <c r="Q829" t="s">
        <v>5</v>
      </c>
      <c r="R829" t="s">
        <v>5</v>
      </c>
      <c r="S829" t="s">
        <v>4640</v>
      </c>
      <c r="T829" t="s">
        <v>4641</v>
      </c>
      <c r="U829" t="s">
        <v>6</v>
      </c>
      <c r="V829" t="s">
        <v>50</v>
      </c>
      <c r="W829">
        <v>100000</v>
      </c>
      <c r="X829">
        <v>0</v>
      </c>
      <c r="Y829" t="s">
        <v>5</v>
      </c>
      <c r="Z829"/>
      <c r="AA829"/>
      <c r="AB829">
        <v>0.30487701296806341</v>
      </c>
      <c r="AC829">
        <v>0.12803299725055689</v>
      </c>
      <c r="AD829">
        <v>4.6573430299758911E-3</v>
      </c>
      <c r="AE829">
        <v>210</v>
      </c>
      <c r="AF829">
        <v>121</v>
      </c>
      <c r="AG829">
        <v>176</v>
      </c>
      <c r="AH829">
        <v>351</v>
      </c>
      <c r="AI829">
        <v>489</v>
      </c>
      <c r="AJ829">
        <v>489</v>
      </c>
      <c r="AK829">
        <v>0</v>
      </c>
      <c r="AL829">
        <v>0</v>
      </c>
      <c r="AM829">
        <v>6</v>
      </c>
      <c r="AN829">
        <v>57</v>
      </c>
      <c r="AO829">
        <v>0.8096623420715332</v>
      </c>
      <c r="AP829"/>
      <c r="AQ829"/>
      <c r="AR829"/>
      <c r="AS829"/>
      <c r="AT829"/>
      <c r="AU829"/>
      <c r="AV829"/>
      <c r="AW829"/>
      <c r="AX829"/>
      <c r="AY829"/>
      <c r="AZ829"/>
      <c r="BA829"/>
      <c r="BB829"/>
      <c r="BC829"/>
      <c r="BD829"/>
      <c r="BE829"/>
      <c r="BF829">
        <v>0</v>
      </c>
      <c r="BG829" t="s">
        <v>5</v>
      </c>
      <c r="BH829" t="s">
        <v>5</v>
      </c>
      <c r="BI829" t="s">
        <v>4381</v>
      </c>
      <c r="BJ829"/>
      <c r="BK829" t="s">
        <v>5</v>
      </c>
      <c r="BL829"/>
      <c r="BM829">
        <v>0</v>
      </c>
      <c r="BN829"/>
      <c r="BO829" t="s">
        <v>5</v>
      </c>
      <c r="BP829"/>
      <c r="BQ829"/>
      <c r="BR829"/>
      <c r="BS829"/>
      <c r="BT829" t="s">
        <v>5</v>
      </c>
      <c r="BU829"/>
      <c r="BV829"/>
      <c r="BW829"/>
      <c r="BX829"/>
      <c r="BY829" t="s">
        <v>6</v>
      </c>
      <c r="BZ829" t="s">
        <v>4642</v>
      </c>
      <c r="CA829"/>
    </row>
    <row r="830" spans="1:79" ht="15" x14ac:dyDescent="0.25">
      <c r="A830">
        <v>774</v>
      </c>
      <c r="B830" t="s">
        <v>4645</v>
      </c>
      <c r="C830" t="s">
        <v>4646</v>
      </c>
      <c r="D830" t="s">
        <v>4647</v>
      </c>
      <c r="E830">
        <v>14</v>
      </c>
      <c r="F830" t="s">
        <v>4648</v>
      </c>
      <c r="G830" t="s">
        <v>4649</v>
      </c>
      <c r="H830" t="s">
        <v>4650</v>
      </c>
      <c r="I830" t="s">
        <v>1691</v>
      </c>
      <c r="J830" t="s">
        <v>4651</v>
      </c>
      <c r="K830" t="s">
        <v>1691</v>
      </c>
      <c r="L830" t="s">
        <v>4652</v>
      </c>
      <c r="M830">
        <v>6.2577001750469208E-2</v>
      </c>
      <c r="N830" t="s">
        <v>5</v>
      </c>
      <c r="O830" t="s">
        <v>5</v>
      </c>
      <c r="P830" t="s">
        <v>6</v>
      </c>
      <c r="Q830" t="s">
        <v>5</v>
      </c>
      <c r="R830" t="s">
        <v>5</v>
      </c>
      <c r="S830" t="s">
        <v>4653</v>
      </c>
      <c r="T830" t="s">
        <v>4654</v>
      </c>
      <c r="U830" t="s">
        <v>5</v>
      </c>
      <c r="V830" t="s">
        <v>85</v>
      </c>
      <c r="W830">
        <v>1282000</v>
      </c>
      <c r="X830"/>
      <c r="Y830" t="s">
        <v>5</v>
      </c>
      <c r="Z830" t="s">
        <v>4655</v>
      </c>
      <c r="AA830">
        <v>0</v>
      </c>
      <c r="AB830">
        <v>5.9999998658895493E-2</v>
      </c>
      <c r="AC830">
        <v>0.10000000149011611</v>
      </c>
      <c r="AD830">
        <v>0</v>
      </c>
      <c r="AE830">
        <v>13</v>
      </c>
      <c r="AF830">
        <v>17</v>
      </c>
      <c r="AG830">
        <v>5</v>
      </c>
      <c r="AH830">
        <v>25</v>
      </c>
      <c r="AI830">
        <v>42</v>
      </c>
      <c r="AJ830">
        <v>42</v>
      </c>
      <c r="AK830">
        <v>0</v>
      </c>
      <c r="AL830">
        <v>0</v>
      </c>
      <c r="AM830">
        <v>0</v>
      </c>
      <c r="AN830">
        <v>5</v>
      </c>
      <c r="AO830">
        <v>0</v>
      </c>
      <c r="AP830">
        <v>0</v>
      </c>
      <c r="AQ830">
        <v>0</v>
      </c>
      <c r="AR830">
        <v>0</v>
      </c>
      <c r="AS830">
        <v>0</v>
      </c>
      <c r="AT830">
        <v>0</v>
      </c>
      <c r="AU830">
        <v>0</v>
      </c>
      <c r="AV830">
        <v>0</v>
      </c>
      <c r="AW830">
        <v>0</v>
      </c>
      <c r="AX830">
        <v>0</v>
      </c>
      <c r="AY830">
        <v>0</v>
      </c>
      <c r="AZ830">
        <v>0</v>
      </c>
      <c r="BA830">
        <v>0</v>
      </c>
      <c r="BB830">
        <v>0</v>
      </c>
      <c r="BC830">
        <v>0</v>
      </c>
      <c r="BD830">
        <v>0</v>
      </c>
      <c r="BE830">
        <v>0</v>
      </c>
      <c r="BF830">
        <v>0</v>
      </c>
      <c r="BG830" t="s">
        <v>1691</v>
      </c>
      <c r="BH830" t="s">
        <v>5</v>
      </c>
      <c r="BI830" t="s">
        <v>4656</v>
      </c>
      <c r="BJ830" t="s">
        <v>1691</v>
      </c>
      <c r="BK830" t="s">
        <v>6</v>
      </c>
      <c r="BL830" t="s">
        <v>4657</v>
      </c>
      <c r="BM830">
        <v>100</v>
      </c>
      <c r="BN830">
        <v>0</v>
      </c>
      <c r="BO830" t="s">
        <v>5</v>
      </c>
      <c r="BP830" t="s">
        <v>1691</v>
      </c>
      <c r="BQ830" t="s">
        <v>1691</v>
      </c>
      <c r="BR830" t="s">
        <v>1691</v>
      </c>
      <c r="BS830" t="s">
        <v>1691</v>
      </c>
      <c r="BT830" t="s">
        <v>1691</v>
      </c>
      <c r="BU830" t="s">
        <v>1691</v>
      </c>
      <c r="BV830" t="s">
        <v>1691</v>
      </c>
      <c r="BW830" t="s">
        <v>1691</v>
      </c>
      <c r="BX830" t="s">
        <v>1691</v>
      </c>
      <c r="BY830" t="s">
        <v>6</v>
      </c>
      <c r="BZ830" t="s">
        <v>4658</v>
      </c>
      <c r="CA830"/>
    </row>
    <row r="831" spans="1:79" ht="15" x14ac:dyDescent="0.25">
      <c r="A831">
        <v>775</v>
      </c>
      <c r="B831" t="s">
        <v>4659</v>
      </c>
      <c r="C831" t="s">
        <v>4660</v>
      </c>
      <c r="D831" t="s">
        <v>4661</v>
      </c>
      <c r="E831">
        <v>14</v>
      </c>
      <c r="F831" t="s">
        <v>4648</v>
      </c>
      <c r="G831" t="s">
        <v>4662</v>
      </c>
      <c r="H831" t="s">
        <v>4663</v>
      </c>
      <c r="I831" t="s">
        <v>1691</v>
      </c>
      <c r="J831" t="s">
        <v>4664</v>
      </c>
      <c r="K831" t="s">
        <v>1691</v>
      </c>
      <c r="L831" t="s">
        <v>4665</v>
      </c>
      <c r="M831">
        <v>91.187797546386719</v>
      </c>
      <c r="N831" t="s">
        <v>6</v>
      </c>
      <c r="O831" t="s">
        <v>5</v>
      </c>
      <c r="P831" t="s">
        <v>5</v>
      </c>
      <c r="Q831" t="s">
        <v>5</v>
      </c>
      <c r="R831" t="s">
        <v>5</v>
      </c>
      <c r="S831" t="s">
        <v>4666</v>
      </c>
      <c r="T831" t="s">
        <v>4667</v>
      </c>
      <c r="U831" t="s">
        <v>5</v>
      </c>
      <c r="V831" t="s">
        <v>50</v>
      </c>
      <c r="W831">
        <v>482000</v>
      </c>
      <c r="X831"/>
      <c r="Y831" t="s">
        <v>6</v>
      </c>
      <c r="Z831" t="s">
        <v>4668</v>
      </c>
      <c r="AA831">
        <v>24100</v>
      </c>
      <c r="AB831">
        <v>54.299999237060547</v>
      </c>
      <c r="AC831">
        <v>65.699996948242188</v>
      </c>
      <c r="AD831">
        <v>260.3900146484375</v>
      </c>
      <c r="AE831">
        <v>11251</v>
      </c>
      <c r="AF831">
        <v>11575</v>
      </c>
      <c r="AG831">
        <v>9905</v>
      </c>
      <c r="AH831">
        <v>12254</v>
      </c>
      <c r="AI831">
        <v>30450</v>
      </c>
      <c r="AJ831">
        <v>30450</v>
      </c>
      <c r="AK831">
        <v>35</v>
      </c>
      <c r="AL831">
        <v>34</v>
      </c>
      <c r="AM831">
        <v>196</v>
      </c>
      <c r="AN831">
        <v>334</v>
      </c>
      <c r="AO831">
        <v>23451.400390625</v>
      </c>
      <c r="AP831">
        <v>0</v>
      </c>
      <c r="AQ831">
        <v>0</v>
      </c>
      <c r="AR831">
        <v>0</v>
      </c>
      <c r="AS831">
        <v>11036</v>
      </c>
      <c r="AT831">
        <v>10275</v>
      </c>
      <c r="AU831">
        <v>0</v>
      </c>
      <c r="AV831">
        <v>9160</v>
      </c>
      <c r="AW831">
        <v>28148</v>
      </c>
      <c r="AX831">
        <v>30</v>
      </c>
      <c r="AY831">
        <v>32</v>
      </c>
      <c r="AZ831">
        <v>168</v>
      </c>
      <c r="BA831">
        <v>188</v>
      </c>
      <c r="BB831">
        <v>17834</v>
      </c>
      <c r="BC831">
        <v>0</v>
      </c>
      <c r="BD831">
        <v>0</v>
      </c>
      <c r="BE831">
        <v>0</v>
      </c>
      <c r="BF831">
        <v>49.370098114013672</v>
      </c>
      <c r="BG831" t="s">
        <v>1691</v>
      </c>
      <c r="BH831" t="s">
        <v>5</v>
      </c>
      <c r="BI831" t="s">
        <v>4656</v>
      </c>
      <c r="BJ831" t="s">
        <v>1691</v>
      </c>
      <c r="BK831" t="s">
        <v>5</v>
      </c>
      <c r="BL831" t="s">
        <v>1691</v>
      </c>
      <c r="BM831">
        <v>0</v>
      </c>
      <c r="BN831">
        <v>0</v>
      </c>
      <c r="BO831" t="s">
        <v>5</v>
      </c>
      <c r="BP831" t="s">
        <v>1691</v>
      </c>
      <c r="BQ831" t="s">
        <v>1691</v>
      </c>
      <c r="BR831" t="s">
        <v>1691</v>
      </c>
      <c r="BS831" t="s">
        <v>1691</v>
      </c>
      <c r="BT831" t="s">
        <v>1691</v>
      </c>
      <c r="BU831" t="s">
        <v>1691</v>
      </c>
      <c r="BV831" t="s">
        <v>1691</v>
      </c>
      <c r="BW831" t="s">
        <v>1691</v>
      </c>
      <c r="BX831" t="s">
        <v>1691</v>
      </c>
      <c r="BY831" t="s">
        <v>6</v>
      </c>
      <c r="BZ831" t="s">
        <v>4658</v>
      </c>
      <c r="CA831"/>
    </row>
    <row r="832" spans="1:79" ht="15" x14ac:dyDescent="0.25">
      <c r="A832">
        <v>776</v>
      </c>
      <c r="B832" t="s">
        <v>4669</v>
      </c>
      <c r="C832" t="s">
        <v>4670</v>
      </c>
      <c r="D832" t="s">
        <v>4671</v>
      </c>
      <c r="E832">
        <v>14</v>
      </c>
      <c r="F832" t="s">
        <v>4648</v>
      </c>
      <c r="G832" t="s">
        <v>4662</v>
      </c>
      <c r="H832" t="s">
        <v>4672</v>
      </c>
      <c r="I832" t="s">
        <v>1691</v>
      </c>
      <c r="J832" t="s">
        <v>4673</v>
      </c>
      <c r="K832" t="s">
        <v>1691</v>
      </c>
      <c r="L832" t="s">
        <v>4674</v>
      </c>
      <c r="M832">
        <v>0.6719440221786499</v>
      </c>
      <c r="N832" t="s">
        <v>5</v>
      </c>
      <c r="O832" t="s">
        <v>5</v>
      </c>
      <c r="P832" t="s">
        <v>6</v>
      </c>
      <c r="Q832" t="s">
        <v>5</v>
      </c>
      <c r="R832" t="s">
        <v>5</v>
      </c>
      <c r="S832" t="s">
        <v>4675</v>
      </c>
      <c r="T832" t="s">
        <v>4676</v>
      </c>
      <c r="U832" t="s">
        <v>5</v>
      </c>
      <c r="V832" t="s">
        <v>85</v>
      </c>
      <c r="W832">
        <v>49000</v>
      </c>
      <c r="X832"/>
      <c r="Y832" t="s">
        <v>6</v>
      </c>
      <c r="Z832" t="s">
        <v>4668</v>
      </c>
      <c r="AA832">
        <v>2450</v>
      </c>
      <c r="AB832">
        <v>1</v>
      </c>
      <c r="AC832">
        <v>1.1000000238418579</v>
      </c>
      <c r="AD832">
        <v>3.0000000260770321E-3</v>
      </c>
      <c r="AE832">
        <v>119</v>
      </c>
      <c r="AF832">
        <v>1828</v>
      </c>
      <c r="AG832">
        <v>104</v>
      </c>
      <c r="AH832">
        <v>189</v>
      </c>
      <c r="AI832">
        <v>443</v>
      </c>
      <c r="AJ832">
        <v>443</v>
      </c>
      <c r="AK832">
        <v>3</v>
      </c>
      <c r="AL832">
        <v>5</v>
      </c>
      <c r="AM832">
        <v>30</v>
      </c>
      <c r="AN832">
        <v>87</v>
      </c>
      <c r="AO832">
        <v>0</v>
      </c>
      <c r="AP832">
        <v>0</v>
      </c>
      <c r="AQ832">
        <v>0</v>
      </c>
      <c r="AR832">
        <v>0</v>
      </c>
      <c r="AS832">
        <v>118</v>
      </c>
      <c r="AT832">
        <v>5</v>
      </c>
      <c r="AU832">
        <v>0</v>
      </c>
      <c r="AV832">
        <v>4</v>
      </c>
      <c r="AW832">
        <v>15</v>
      </c>
      <c r="AX832">
        <v>0</v>
      </c>
      <c r="AY832">
        <v>0</v>
      </c>
      <c r="AZ832">
        <v>1</v>
      </c>
      <c r="BA832">
        <v>0</v>
      </c>
      <c r="BB832">
        <v>0</v>
      </c>
      <c r="BC832">
        <v>0</v>
      </c>
      <c r="BD832">
        <v>0</v>
      </c>
      <c r="BE832">
        <v>0</v>
      </c>
      <c r="BF832">
        <v>415.25399780273438</v>
      </c>
      <c r="BG832" t="s">
        <v>1691</v>
      </c>
      <c r="BH832" t="s">
        <v>5</v>
      </c>
      <c r="BI832" t="s">
        <v>4677</v>
      </c>
      <c r="BJ832" t="s">
        <v>1691</v>
      </c>
      <c r="BK832" t="s">
        <v>5</v>
      </c>
      <c r="BL832" t="s">
        <v>1691</v>
      </c>
      <c r="BM832">
        <v>0</v>
      </c>
      <c r="BN832">
        <v>0</v>
      </c>
      <c r="BO832" t="s">
        <v>5</v>
      </c>
      <c r="BP832" t="s">
        <v>1691</v>
      </c>
      <c r="BQ832" t="s">
        <v>1691</v>
      </c>
      <c r="BR832" t="s">
        <v>1691</v>
      </c>
      <c r="BS832" t="s">
        <v>1691</v>
      </c>
      <c r="BT832" t="s">
        <v>1691</v>
      </c>
      <c r="BU832" t="s">
        <v>1691</v>
      </c>
      <c r="BV832" t="s">
        <v>1691</v>
      </c>
      <c r="BW832" t="s">
        <v>1691</v>
      </c>
      <c r="BX832" t="s">
        <v>1691</v>
      </c>
      <c r="BY832" t="s">
        <v>6</v>
      </c>
      <c r="BZ832" t="s">
        <v>4658</v>
      </c>
      <c r="CA832"/>
    </row>
    <row r="833" spans="1:79" ht="15" x14ac:dyDescent="0.25">
      <c r="A833">
        <v>777</v>
      </c>
      <c r="B833" t="s">
        <v>4678</v>
      </c>
      <c r="C833" t="s">
        <v>4679</v>
      </c>
      <c r="D833" t="s">
        <v>4680</v>
      </c>
      <c r="E833">
        <v>14</v>
      </c>
      <c r="F833" t="s">
        <v>4648</v>
      </c>
      <c r="G833" t="s">
        <v>4681</v>
      </c>
      <c r="H833" t="s">
        <v>4682</v>
      </c>
      <c r="I833" t="s">
        <v>1691</v>
      </c>
      <c r="J833" t="s">
        <v>4683</v>
      </c>
      <c r="K833" t="s">
        <v>1691</v>
      </c>
      <c r="L833" t="s">
        <v>4684</v>
      </c>
      <c r="M833">
        <v>2.7499101161956792</v>
      </c>
      <c r="N833" t="s">
        <v>6</v>
      </c>
      <c r="O833" t="s">
        <v>5</v>
      </c>
      <c r="P833" t="s">
        <v>5</v>
      </c>
      <c r="Q833" t="s">
        <v>5</v>
      </c>
      <c r="R833" t="s">
        <v>5</v>
      </c>
      <c r="S833" t="s">
        <v>4685</v>
      </c>
      <c r="T833" t="s">
        <v>4686</v>
      </c>
      <c r="U833" t="s">
        <v>5</v>
      </c>
      <c r="V833" t="s">
        <v>50</v>
      </c>
      <c r="W833">
        <v>79000</v>
      </c>
      <c r="X833"/>
      <c r="Y833" t="s">
        <v>6</v>
      </c>
      <c r="Z833" t="s">
        <v>4668</v>
      </c>
      <c r="AA833">
        <v>15800</v>
      </c>
      <c r="AB833">
        <v>1.6000000238418579</v>
      </c>
      <c r="AC833">
        <v>1.700000047683716</v>
      </c>
      <c r="AD833">
        <v>3.3900001049041748</v>
      </c>
      <c r="AE833">
        <v>712</v>
      </c>
      <c r="AF833">
        <v>716</v>
      </c>
      <c r="AG833">
        <v>479</v>
      </c>
      <c r="AH833">
        <v>599</v>
      </c>
      <c r="AI833">
        <v>1472</v>
      </c>
      <c r="AJ833">
        <v>1472</v>
      </c>
      <c r="AK833">
        <v>0</v>
      </c>
      <c r="AL833">
        <v>0</v>
      </c>
      <c r="AM833">
        <v>14</v>
      </c>
      <c r="AN833">
        <v>22</v>
      </c>
      <c r="AO833">
        <v>34.439998626708977</v>
      </c>
      <c r="AP833">
        <v>0</v>
      </c>
      <c r="AQ833">
        <v>0</v>
      </c>
      <c r="AR833">
        <v>0</v>
      </c>
      <c r="AS833">
        <v>681</v>
      </c>
      <c r="AT833">
        <v>681</v>
      </c>
      <c r="AU833">
        <v>0</v>
      </c>
      <c r="AV833">
        <v>462</v>
      </c>
      <c r="AW833">
        <v>1401</v>
      </c>
      <c r="AX833">
        <v>0</v>
      </c>
      <c r="AY833">
        <v>0</v>
      </c>
      <c r="AZ833">
        <v>13</v>
      </c>
      <c r="BA833">
        <v>11</v>
      </c>
      <c r="BB833">
        <v>30.170000076293949</v>
      </c>
      <c r="BC833">
        <v>0</v>
      </c>
      <c r="BD833">
        <v>0</v>
      </c>
      <c r="BE833">
        <v>0</v>
      </c>
      <c r="BF833">
        <v>116.00599670410161</v>
      </c>
      <c r="BG833" t="s">
        <v>1691</v>
      </c>
      <c r="BH833" t="s">
        <v>5</v>
      </c>
      <c r="BI833" t="s">
        <v>4656</v>
      </c>
      <c r="BJ833" t="s">
        <v>1691</v>
      </c>
      <c r="BK833" t="s">
        <v>5</v>
      </c>
      <c r="BL833" t="s">
        <v>1691</v>
      </c>
      <c r="BM833">
        <v>0</v>
      </c>
      <c r="BN833">
        <v>0</v>
      </c>
      <c r="BO833" t="s">
        <v>6</v>
      </c>
      <c r="BP833" t="s">
        <v>4687</v>
      </c>
      <c r="BQ833" t="s">
        <v>1691</v>
      </c>
      <c r="BR833" t="s">
        <v>1691</v>
      </c>
      <c r="BS833" t="s">
        <v>1691</v>
      </c>
      <c r="BT833" t="s">
        <v>1691</v>
      </c>
      <c r="BU833" t="s">
        <v>1691</v>
      </c>
      <c r="BV833" t="s">
        <v>1691</v>
      </c>
      <c r="BW833" t="s">
        <v>1691</v>
      </c>
      <c r="BX833" t="s">
        <v>1691</v>
      </c>
      <c r="BY833" t="s">
        <v>6</v>
      </c>
      <c r="BZ833" t="s">
        <v>4658</v>
      </c>
      <c r="CA833"/>
    </row>
    <row r="834" spans="1:79" ht="15" x14ac:dyDescent="0.25">
      <c r="A834">
        <v>778</v>
      </c>
      <c r="B834" t="s">
        <v>4688</v>
      </c>
      <c r="C834" t="s">
        <v>4689</v>
      </c>
      <c r="D834" t="s">
        <v>4690</v>
      </c>
      <c r="E834">
        <v>14</v>
      </c>
      <c r="F834" t="s">
        <v>4648</v>
      </c>
      <c r="G834" t="s">
        <v>4691</v>
      </c>
      <c r="H834"/>
      <c r="I834" t="s">
        <v>1691</v>
      </c>
      <c r="J834" t="s">
        <v>1691</v>
      </c>
      <c r="K834" t="s">
        <v>1691</v>
      </c>
      <c r="L834" t="s">
        <v>4692</v>
      </c>
      <c r="M834">
        <v>16144.5</v>
      </c>
      <c r="N834" t="s">
        <v>6</v>
      </c>
      <c r="O834" t="s">
        <v>5</v>
      </c>
      <c r="P834" t="s">
        <v>6</v>
      </c>
      <c r="Q834" t="s">
        <v>5</v>
      </c>
      <c r="R834" t="s">
        <v>5</v>
      </c>
      <c r="S834" t="s">
        <v>4693</v>
      </c>
      <c r="T834" t="s">
        <v>4694</v>
      </c>
      <c r="U834" t="s">
        <v>5</v>
      </c>
      <c r="V834" t="s">
        <v>50</v>
      </c>
      <c r="W834">
        <v>44000</v>
      </c>
      <c r="X834"/>
      <c r="Y834" t="s">
        <v>5</v>
      </c>
      <c r="Z834" t="s">
        <v>4668</v>
      </c>
      <c r="AA834">
        <v>0</v>
      </c>
      <c r="AB834">
        <v>3900</v>
      </c>
      <c r="AC834">
        <v>4843</v>
      </c>
      <c r="AD834">
        <v>271.29998779296881</v>
      </c>
      <c r="AE834">
        <v>8498</v>
      </c>
      <c r="AF834">
        <v>11532</v>
      </c>
      <c r="AG834">
        <v>3843</v>
      </c>
      <c r="AH834">
        <v>13230</v>
      </c>
      <c r="AI834">
        <v>16881</v>
      </c>
      <c r="AJ834">
        <v>22565</v>
      </c>
      <c r="AK834">
        <v>22</v>
      </c>
      <c r="AL834">
        <v>523</v>
      </c>
      <c r="AM834">
        <v>1243</v>
      </c>
      <c r="AN834">
        <v>1188</v>
      </c>
      <c r="AO834">
        <v>28217.19921875</v>
      </c>
      <c r="AP834">
        <v>0</v>
      </c>
      <c r="AQ834">
        <v>0</v>
      </c>
      <c r="AR834">
        <v>0</v>
      </c>
      <c r="AS834">
        <v>0</v>
      </c>
      <c r="AT834">
        <v>0</v>
      </c>
      <c r="AU834">
        <v>0</v>
      </c>
      <c r="AV834">
        <v>0</v>
      </c>
      <c r="AW834">
        <v>0</v>
      </c>
      <c r="AX834">
        <v>0</v>
      </c>
      <c r="AY834">
        <v>0</v>
      </c>
      <c r="AZ834">
        <v>0</v>
      </c>
      <c r="BA834">
        <v>0</v>
      </c>
      <c r="BB834">
        <v>0</v>
      </c>
      <c r="BC834">
        <v>0</v>
      </c>
      <c r="BD834">
        <v>0</v>
      </c>
      <c r="BE834">
        <v>0</v>
      </c>
      <c r="BF834">
        <v>0</v>
      </c>
      <c r="BG834" t="s">
        <v>1691</v>
      </c>
      <c r="BH834" t="s">
        <v>5</v>
      </c>
      <c r="BI834" t="s">
        <v>4656</v>
      </c>
      <c r="BJ834" t="s">
        <v>1691</v>
      </c>
      <c r="BK834" t="s">
        <v>5</v>
      </c>
      <c r="BL834" t="s">
        <v>1691</v>
      </c>
      <c r="BM834">
        <v>0</v>
      </c>
      <c r="BN834">
        <v>0</v>
      </c>
      <c r="BO834" t="s">
        <v>5</v>
      </c>
      <c r="BP834" t="s">
        <v>1691</v>
      </c>
      <c r="BQ834" t="s">
        <v>1691</v>
      </c>
      <c r="BR834" t="s">
        <v>1691</v>
      </c>
      <c r="BS834" t="s">
        <v>1691</v>
      </c>
      <c r="BT834" t="s">
        <v>1691</v>
      </c>
      <c r="BU834" t="s">
        <v>1691</v>
      </c>
      <c r="BV834" t="s">
        <v>1691</v>
      </c>
      <c r="BW834" t="s">
        <v>1691</v>
      </c>
      <c r="BX834" t="s">
        <v>1691</v>
      </c>
      <c r="BY834" t="s">
        <v>6</v>
      </c>
      <c r="BZ834" t="s">
        <v>4658</v>
      </c>
      <c r="CA834"/>
    </row>
    <row r="835" spans="1:79" ht="15" x14ac:dyDescent="0.25">
      <c r="A835">
        <v>779</v>
      </c>
      <c r="B835" t="s">
        <v>4695</v>
      </c>
      <c r="C835" t="s">
        <v>4696</v>
      </c>
      <c r="D835" t="s">
        <v>4697</v>
      </c>
      <c r="E835">
        <v>14</v>
      </c>
      <c r="F835" t="s">
        <v>4648</v>
      </c>
      <c r="G835" t="s">
        <v>4698</v>
      </c>
      <c r="H835" t="s">
        <v>4699</v>
      </c>
      <c r="I835" t="s">
        <v>1691</v>
      </c>
      <c r="J835" t="s">
        <v>1691</v>
      </c>
      <c r="K835" t="s">
        <v>1691</v>
      </c>
      <c r="L835" t="s">
        <v>4700</v>
      </c>
      <c r="M835">
        <v>124.3330001831055</v>
      </c>
      <c r="N835" t="s">
        <v>6</v>
      </c>
      <c r="O835" t="s">
        <v>5</v>
      </c>
      <c r="P835" t="s">
        <v>5</v>
      </c>
      <c r="Q835" t="s">
        <v>5</v>
      </c>
      <c r="R835" t="s">
        <v>5</v>
      </c>
      <c r="S835" t="s">
        <v>4701</v>
      </c>
      <c r="T835" t="s">
        <v>4702</v>
      </c>
      <c r="U835" t="s">
        <v>5</v>
      </c>
      <c r="V835" t="s">
        <v>4</v>
      </c>
      <c r="W835">
        <v>73000</v>
      </c>
      <c r="X835"/>
      <c r="Y835" t="s">
        <v>5</v>
      </c>
      <c r="Z835" t="s">
        <v>4668</v>
      </c>
      <c r="AA835">
        <v>0</v>
      </c>
      <c r="AB835">
        <v>12.80000019073486</v>
      </c>
      <c r="AC835">
        <v>12.89999961853027</v>
      </c>
      <c r="AD835">
        <v>3.9999999105930328E-2</v>
      </c>
      <c r="AE835">
        <v>2120</v>
      </c>
      <c r="AF835">
        <v>2992</v>
      </c>
      <c r="AG835">
        <v>1240</v>
      </c>
      <c r="AH835">
        <v>5708</v>
      </c>
      <c r="AI835">
        <v>352</v>
      </c>
      <c r="AJ835">
        <v>7359</v>
      </c>
      <c r="AK835">
        <v>3</v>
      </c>
      <c r="AL835">
        <v>18</v>
      </c>
      <c r="AM835">
        <v>90</v>
      </c>
      <c r="AN835">
        <v>295</v>
      </c>
      <c r="AO835">
        <v>26.622200012207031</v>
      </c>
      <c r="AP835">
        <v>0</v>
      </c>
      <c r="AQ835">
        <v>0</v>
      </c>
      <c r="AR835">
        <v>0</v>
      </c>
      <c r="AS835">
        <v>0</v>
      </c>
      <c r="AT835">
        <v>0</v>
      </c>
      <c r="AU835">
        <v>0</v>
      </c>
      <c r="AV835">
        <v>0</v>
      </c>
      <c r="AW835">
        <v>0</v>
      </c>
      <c r="AX835">
        <v>0</v>
      </c>
      <c r="AY835">
        <v>0</v>
      </c>
      <c r="AZ835">
        <v>0</v>
      </c>
      <c r="BA835">
        <v>0</v>
      </c>
      <c r="BB835">
        <v>0</v>
      </c>
      <c r="BC835">
        <v>0</v>
      </c>
      <c r="BD835">
        <v>0</v>
      </c>
      <c r="BE835">
        <v>0</v>
      </c>
      <c r="BF835">
        <v>0</v>
      </c>
      <c r="BG835" t="s">
        <v>1691</v>
      </c>
      <c r="BH835" t="s">
        <v>5</v>
      </c>
      <c r="BI835" t="s">
        <v>4656</v>
      </c>
      <c r="BJ835" t="s">
        <v>1691</v>
      </c>
      <c r="BK835" t="s">
        <v>5</v>
      </c>
      <c r="BL835" t="s">
        <v>1691</v>
      </c>
      <c r="BM835">
        <v>100</v>
      </c>
      <c r="BN835">
        <v>0</v>
      </c>
      <c r="BO835" t="s">
        <v>6</v>
      </c>
      <c r="BP835" t="s">
        <v>4703</v>
      </c>
      <c r="BQ835" t="s">
        <v>4704</v>
      </c>
      <c r="BR835" t="s">
        <v>1691</v>
      </c>
      <c r="BS835" t="s">
        <v>1691</v>
      </c>
      <c r="BT835" t="s">
        <v>1691</v>
      </c>
      <c r="BU835" t="s">
        <v>1691</v>
      </c>
      <c r="BV835" t="s">
        <v>1691</v>
      </c>
      <c r="BW835" t="s">
        <v>1691</v>
      </c>
      <c r="BX835" t="s">
        <v>1691</v>
      </c>
      <c r="BY835" t="s">
        <v>6</v>
      </c>
      <c r="BZ835" t="s">
        <v>4658</v>
      </c>
      <c r="CA835"/>
    </row>
    <row r="836" spans="1:79" ht="15" x14ac:dyDescent="0.25">
      <c r="A836">
        <v>780</v>
      </c>
      <c r="B836" t="s">
        <v>4705</v>
      </c>
      <c r="C836" t="s">
        <v>4706</v>
      </c>
      <c r="D836" t="s">
        <v>4707</v>
      </c>
      <c r="E836">
        <v>14</v>
      </c>
      <c r="F836" t="s">
        <v>4648</v>
      </c>
      <c r="G836" t="s">
        <v>4708</v>
      </c>
      <c r="H836" t="s">
        <v>4672</v>
      </c>
      <c r="I836" t="s">
        <v>1691</v>
      </c>
      <c r="J836" t="s">
        <v>4709</v>
      </c>
      <c r="K836" t="s">
        <v>1691</v>
      </c>
      <c r="L836" t="s">
        <v>4710</v>
      </c>
      <c r="M836">
        <v>1.1199899911880491</v>
      </c>
      <c r="N836" t="s">
        <v>5</v>
      </c>
      <c r="O836" t="s">
        <v>5</v>
      </c>
      <c r="P836" t="s">
        <v>6</v>
      </c>
      <c r="Q836" t="s">
        <v>5</v>
      </c>
      <c r="R836" t="s">
        <v>5</v>
      </c>
      <c r="S836" t="s">
        <v>4711</v>
      </c>
      <c r="T836" t="s">
        <v>4712</v>
      </c>
      <c r="U836" t="s">
        <v>5</v>
      </c>
      <c r="V836" t="s">
        <v>4713</v>
      </c>
      <c r="W836">
        <v>404000</v>
      </c>
      <c r="X836"/>
      <c r="Y836" t="s">
        <v>5</v>
      </c>
      <c r="Z836" t="s">
        <v>4655</v>
      </c>
      <c r="AA836">
        <v>0</v>
      </c>
      <c r="AB836">
        <v>0.30000001192092901</v>
      </c>
      <c r="AC836">
        <v>0.40000000596046448</v>
      </c>
      <c r="AD836">
        <v>263.1400146484375</v>
      </c>
      <c r="AE836">
        <v>12</v>
      </c>
      <c r="AF836">
        <v>30</v>
      </c>
      <c r="AG836">
        <v>0</v>
      </c>
      <c r="AH836">
        <v>16</v>
      </c>
      <c r="AI836">
        <v>16</v>
      </c>
      <c r="AJ836">
        <v>16</v>
      </c>
      <c r="AK836">
        <v>0</v>
      </c>
      <c r="AL836">
        <v>6</v>
      </c>
      <c r="AM836">
        <v>2</v>
      </c>
      <c r="AN836">
        <v>0</v>
      </c>
      <c r="AO836">
        <v>61.115299224853523</v>
      </c>
      <c r="AP836">
        <v>0</v>
      </c>
      <c r="AQ836">
        <v>0</v>
      </c>
      <c r="AR836">
        <v>0</v>
      </c>
      <c r="AS836">
        <v>0</v>
      </c>
      <c r="AT836">
        <v>0</v>
      </c>
      <c r="AU836">
        <v>0</v>
      </c>
      <c r="AV836">
        <v>0</v>
      </c>
      <c r="AW836">
        <v>0</v>
      </c>
      <c r="AX836">
        <v>0</v>
      </c>
      <c r="AY836">
        <v>0</v>
      </c>
      <c r="AZ836">
        <v>0</v>
      </c>
      <c r="BA836">
        <v>0</v>
      </c>
      <c r="BB836">
        <v>0</v>
      </c>
      <c r="BC836">
        <v>0</v>
      </c>
      <c r="BD836">
        <v>0</v>
      </c>
      <c r="BE836">
        <v>0</v>
      </c>
      <c r="BF836">
        <v>0</v>
      </c>
      <c r="BG836" t="s">
        <v>1691</v>
      </c>
      <c r="BH836" t="s">
        <v>5</v>
      </c>
      <c r="BI836" t="s">
        <v>4656</v>
      </c>
      <c r="BJ836" t="s">
        <v>1691</v>
      </c>
      <c r="BK836" t="s">
        <v>5</v>
      </c>
      <c r="BL836" t="s">
        <v>1691</v>
      </c>
      <c r="BM836">
        <v>0</v>
      </c>
      <c r="BN836">
        <v>0</v>
      </c>
      <c r="BO836" t="s">
        <v>6</v>
      </c>
      <c r="BP836" t="s">
        <v>4714</v>
      </c>
      <c r="BQ836" t="s">
        <v>1691</v>
      </c>
      <c r="BR836" t="s">
        <v>1691</v>
      </c>
      <c r="BS836" t="s">
        <v>1691</v>
      </c>
      <c r="BT836" t="s">
        <v>1691</v>
      </c>
      <c r="BU836" t="s">
        <v>1691</v>
      </c>
      <c r="BV836" t="s">
        <v>1691</v>
      </c>
      <c r="BW836" t="s">
        <v>1691</v>
      </c>
      <c r="BX836" t="s">
        <v>1691</v>
      </c>
      <c r="BY836" t="s">
        <v>6</v>
      </c>
      <c r="BZ836" t="s">
        <v>4658</v>
      </c>
      <c r="CA836"/>
    </row>
    <row r="837" spans="1:79" ht="15" x14ac:dyDescent="0.25">
      <c r="A837">
        <v>781</v>
      </c>
      <c r="B837" t="s">
        <v>4704</v>
      </c>
      <c r="C837" t="s">
        <v>4715</v>
      </c>
      <c r="D837" t="s">
        <v>4716</v>
      </c>
      <c r="E837">
        <v>14</v>
      </c>
      <c r="F837" t="s">
        <v>4648</v>
      </c>
      <c r="G837" t="s">
        <v>4681</v>
      </c>
      <c r="H837" t="s">
        <v>4682</v>
      </c>
      <c r="I837" t="s">
        <v>1691</v>
      </c>
      <c r="J837" t="s">
        <v>1691</v>
      </c>
      <c r="K837" t="s">
        <v>1691</v>
      </c>
      <c r="L837" t="s">
        <v>4717</v>
      </c>
      <c r="M837">
        <v>28.864200592041019</v>
      </c>
      <c r="N837" t="s">
        <v>5</v>
      </c>
      <c r="O837" t="s">
        <v>5</v>
      </c>
      <c r="P837" t="s">
        <v>6</v>
      </c>
      <c r="Q837" t="s">
        <v>5</v>
      </c>
      <c r="R837" t="s">
        <v>5</v>
      </c>
      <c r="S837" t="s">
        <v>4718</v>
      </c>
      <c r="T837" t="s">
        <v>4719</v>
      </c>
      <c r="U837" t="s">
        <v>5</v>
      </c>
      <c r="V837" t="s">
        <v>4713</v>
      </c>
      <c r="W837">
        <v>97000</v>
      </c>
      <c r="X837"/>
      <c r="Y837" t="s">
        <v>6</v>
      </c>
      <c r="Z837" t="s">
        <v>4668</v>
      </c>
      <c r="AA837">
        <v>19400</v>
      </c>
      <c r="AB837">
        <v>21.60000038146973</v>
      </c>
      <c r="AC837">
        <v>22.5</v>
      </c>
      <c r="AD837">
        <v>0</v>
      </c>
      <c r="AE837">
        <v>18</v>
      </c>
      <c r="AF837">
        <v>20</v>
      </c>
      <c r="AG837">
        <v>0</v>
      </c>
      <c r="AH837">
        <v>36</v>
      </c>
      <c r="AI837">
        <v>49</v>
      </c>
      <c r="AJ837">
        <v>49</v>
      </c>
      <c r="AK837">
        <v>0</v>
      </c>
      <c r="AL837">
        <v>2</v>
      </c>
      <c r="AM837">
        <v>1</v>
      </c>
      <c r="AN837">
        <v>2</v>
      </c>
      <c r="AO837">
        <v>108.57700347900391</v>
      </c>
      <c r="AP837">
        <v>0</v>
      </c>
      <c r="AQ837">
        <v>0</v>
      </c>
      <c r="AR837">
        <v>0</v>
      </c>
      <c r="AS837">
        <v>0</v>
      </c>
      <c r="AT837">
        <v>0</v>
      </c>
      <c r="AU837">
        <v>0</v>
      </c>
      <c r="AV837">
        <v>0</v>
      </c>
      <c r="AW837">
        <v>0</v>
      </c>
      <c r="AX837">
        <v>0</v>
      </c>
      <c r="AY837">
        <v>0</v>
      </c>
      <c r="AZ837">
        <v>0</v>
      </c>
      <c r="BA837">
        <v>0</v>
      </c>
      <c r="BB837">
        <v>0</v>
      </c>
      <c r="BC837">
        <v>0</v>
      </c>
      <c r="BD837">
        <v>0</v>
      </c>
      <c r="BE837">
        <v>0</v>
      </c>
      <c r="BF837">
        <v>0</v>
      </c>
      <c r="BG837" t="s">
        <v>1691</v>
      </c>
      <c r="BH837" t="s">
        <v>5</v>
      </c>
      <c r="BI837" t="s">
        <v>4656</v>
      </c>
      <c r="BJ837" t="s">
        <v>1691</v>
      </c>
      <c r="BK837" t="s">
        <v>5</v>
      </c>
      <c r="BL837" t="s">
        <v>1691</v>
      </c>
      <c r="BM837">
        <v>100</v>
      </c>
      <c r="BN837">
        <v>0</v>
      </c>
      <c r="BO837" t="s">
        <v>6</v>
      </c>
      <c r="BP837" t="s">
        <v>1691</v>
      </c>
      <c r="BQ837" t="s">
        <v>4695</v>
      </c>
      <c r="BR837" t="s">
        <v>1691</v>
      </c>
      <c r="BS837" t="s">
        <v>1691</v>
      </c>
      <c r="BT837" t="s">
        <v>1691</v>
      </c>
      <c r="BU837" t="s">
        <v>1691</v>
      </c>
      <c r="BV837" t="s">
        <v>1691</v>
      </c>
      <c r="BW837" t="s">
        <v>1691</v>
      </c>
      <c r="BX837" t="s">
        <v>1691</v>
      </c>
      <c r="BY837" t="s">
        <v>6</v>
      </c>
      <c r="BZ837" t="s">
        <v>4658</v>
      </c>
      <c r="CA837"/>
    </row>
    <row r="838" spans="1:79" ht="15" x14ac:dyDescent="0.25">
      <c r="A838">
        <v>782</v>
      </c>
      <c r="B838" t="s">
        <v>4720</v>
      </c>
      <c r="C838" t="s">
        <v>4721</v>
      </c>
      <c r="D838" t="s">
        <v>4722</v>
      </c>
      <c r="E838">
        <v>14</v>
      </c>
      <c r="F838" t="s">
        <v>4648</v>
      </c>
      <c r="G838" t="s">
        <v>4723</v>
      </c>
      <c r="H838" t="s">
        <v>4724</v>
      </c>
      <c r="I838" t="s">
        <v>1691</v>
      </c>
      <c r="J838" t="s">
        <v>1691</v>
      </c>
      <c r="K838" t="s">
        <v>1691</v>
      </c>
      <c r="L838" t="s">
        <v>4717</v>
      </c>
      <c r="M838">
        <v>212.78599548339841</v>
      </c>
      <c r="N838" t="s">
        <v>6</v>
      </c>
      <c r="O838" t="s">
        <v>5</v>
      </c>
      <c r="P838" t="s">
        <v>5</v>
      </c>
      <c r="Q838" t="s">
        <v>5</v>
      </c>
      <c r="R838" t="s">
        <v>5</v>
      </c>
      <c r="S838" t="s">
        <v>4725</v>
      </c>
      <c r="T838" t="s">
        <v>4726</v>
      </c>
      <c r="U838" t="s">
        <v>5</v>
      </c>
      <c r="V838" t="s">
        <v>4</v>
      </c>
      <c r="W838">
        <v>63000</v>
      </c>
      <c r="X838"/>
      <c r="Y838" t="s">
        <v>6</v>
      </c>
      <c r="Z838" t="s">
        <v>4727</v>
      </c>
      <c r="AA838">
        <v>12600</v>
      </c>
      <c r="AB838">
        <v>64.900001525878906</v>
      </c>
      <c r="AC838">
        <v>70.900001525878906</v>
      </c>
      <c r="AD838">
        <v>5.2800002098083496</v>
      </c>
      <c r="AE838">
        <v>136</v>
      </c>
      <c r="AF838">
        <v>958</v>
      </c>
      <c r="AG838">
        <v>46</v>
      </c>
      <c r="AH838">
        <v>361</v>
      </c>
      <c r="AI838">
        <v>137</v>
      </c>
      <c r="AJ838">
        <v>361</v>
      </c>
      <c r="AK838">
        <v>0</v>
      </c>
      <c r="AL838">
        <v>107</v>
      </c>
      <c r="AM838">
        <v>182</v>
      </c>
      <c r="AN838">
        <v>113</v>
      </c>
      <c r="AO838">
        <v>281.51300048828119</v>
      </c>
      <c r="AP838">
        <v>0</v>
      </c>
      <c r="AQ838">
        <v>0</v>
      </c>
      <c r="AR838">
        <v>0</v>
      </c>
      <c r="AS838">
        <v>0</v>
      </c>
      <c r="AT838">
        <v>0</v>
      </c>
      <c r="AU838">
        <v>0</v>
      </c>
      <c r="AV838">
        <v>0</v>
      </c>
      <c r="AW838">
        <v>0</v>
      </c>
      <c r="AX838">
        <v>0</v>
      </c>
      <c r="AY838">
        <v>0</v>
      </c>
      <c r="AZ838">
        <v>0</v>
      </c>
      <c r="BA838">
        <v>0</v>
      </c>
      <c r="BB838">
        <v>0</v>
      </c>
      <c r="BC838">
        <v>0</v>
      </c>
      <c r="BD838">
        <v>0</v>
      </c>
      <c r="BE838">
        <v>0</v>
      </c>
      <c r="BF838">
        <v>0</v>
      </c>
      <c r="BG838" t="s">
        <v>1691</v>
      </c>
      <c r="BH838" t="s">
        <v>5</v>
      </c>
      <c r="BI838" t="s">
        <v>4656</v>
      </c>
      <c r="BJ838" t="s">
        <v>1691</v>
      </c>
      <c r="BK838" t="s">
        <v>5</v>
      </c>
      <c r="BL838" t="s">
        <v>1691</v>
      </c>
      <c r="BM838">
        <v>100</v>
      </c>
      <c r="BN838">
        <v>0</v>
      </c>
      <c r="BO838" t="s">
        <v>6</v>
      </c>
      <c r="BP838" t="s">
        <v>4728</v>
      </c>
      <c r="BQ838" t="s">
        <v>1691</v>
      </c>
      <c r="BR838" t="s">
        <v>1691</v>
      </c>
      <c r="BS838" t="s">
        <v>1691</v>
      </c>
      <c r="BT838" t="s">
        <v>1691</v>
      </c>
      <c r="BU838" t="s">
        <v>1691</v>
      </c>
      <c r="BV838" t="s">
        <v>1691</v>
      </c>
      <c r="BW838" t="s">
        <v>1691</v>
      </c>
      <c r="BX838" t="s">
        <v>1691</v>
      </c>
      <c r="BY838" t="s">
        <v>6</v>
      </c>
      <c r="BZ838" t="s">
        <v>4658</v>
      </c>
      <c r="CA838"/>
    </row>
    <row r="839" spans="1:79" ht="15" x14ac:dyDescent="0.25">
      <c r="A839">
        <v>783</v>
      </c>
      <c r="B839" t="s">
        <v>4729</v>
      </c>
      <c r="C839" t="s">
        <v>4730</v>
      </c>
      <c r="D839" t="s">
        <v>4731</v>
      </c>
      <c r="E839">
        <v>14</v>
      </c>
      <c r="F839" t="s">
        <v>4648</v>
      </c>
      <c r="G839" t="s">
        <v>4662</v>
      </c>
      <c r="H839" t="s">
        <v>4732</v>
      </c>
      <c r="I839" t="s">
        <v>1691</v>
      </c>
      <c r="J839" t="s">
        <v>1691</v>
      </c>
      <c r="K839" t="s">
        <v>1691</v>
      </c>
      <c r="L839" t="s">
        <v>4733</v>
      </c>
      <c r="M839">
        <v>620.48797607421875</v>
      </c>
      <c r="N839" t="s">
        <v>5</v>
      </c>
      <c r="O839" t="s">
        <v>5</v>
      </c>
      <c r="P839" t="s">
        <v>5</v>
      </c>
      <c r="Q839" t="s">
        <v>5</v>
      </c>
      <c r="R839" t="s">
        <v>6</v>
      </c>
      <c r="S839" t="s">
        <v>4734</v>
      </c>
      <c r="T839" t="s">
        <v>4735</v>
      </c>
      <c r="U839" t="s">
        <v>5</v>
      </c>
      <c r="V839" t="s">
        <v>50</v>
      </c>
      <c r="W839">
        <v>99000</v>
      </c>
      <c r="X839"/>
      <c r="Y839" t="s">
        <v>6</v>
      </c>
      <c r="Z839" t="s">
        <v>4736</v>
      </c>
      <c r="AA839">
        <v>49500</v>
      </c>
      <c r="AB839">
        <v>118</v>
      </c>
      <c r="AC839">
        <v>168.69999694824219</v>
      </c>
      <c r="AD839">
        <v>260.29998779296881</v>
      </c>
      <c r="AE839">
        <v>2603</v>
      </c>
      <c r="AF839">
        <v>2794</v>
      </c>
      <c r="AG839">
        <v>2056</v>
      </c>
      <c r="AH839">
        <v>1953</v>
      </c>
      <c r="AI839">
        <v>7150</v>
      </c>
      <c r="AJ839">
        <v>7134</v>
      </c>
      <c r="AK839">
        <v>1</v>
      </c>
      <c r="AL839">
        <v>51</v>
      </c>
      <c r="AM839">
        <v>97</v>
      </c>
      <c r="AN839">
        <v>104</v>
      </c>
      <c r="AO839">
        <v>35062.6015625</v>
      </c>
      <c r="AP839">
        <v>0</v>
      </c>
      <c r="AQ839">
        <v>0</v>
      </c>
      <c r="AR839">
        <v>0</v>
      </c>
      <c r="AS839">
        <v>0</v>
      </c>
      <c r="AT839">
        <v>0</v>
      </c>
      <c r="AU839">
        <v>0</v>
      </c>
      <c r="AV839">
        <v>0</v>
      </c>
      <c r="AW839">
        <v>0</v>
      </c>
      <c r="AX839">
        <v>0</v>
      </c>
      <c r="AY839">
        <v>0</v>
      </c>
      <c r="AZ839">
        <v>0</v>
      </c>
      <c r="BA839">
        <v>0</v>
      </c>
      <c r="BB839">
        <v>0</v>
      </c>
      <c r="BC839">
        <v>0</v>
      </c>
      <c r="BD839">
        <v>0</v>
      </c>
      <c r="BE839">
        <v>0</v>
      </c>
      <c r="BF839">
        <v>0</v>
      </c>
      <c r="BG839" t="s">
        <v>1691</v>
      </c>
      <c r="BH839" t="s">
        <v>5</v>
      </c>
      <c r="BI839" t="s">
        <v>4656</v>
      </c>
      <c r="BJ839" t="s">
        <v>1691</v>
      </c>
      <c r="BK839" t="s">
        <v>5</v>
      </c>
      <c r="BL839" t="s">
        <v>1691</v>
      </c>
      <c r="BM839">
        <v>0</v>
      </c>
      <c r="BN839">
        <v>0</v>
      </c>
      <c r="BO839" t="s">
        <v>5</v>
      </c>
      <c r="BP839" t="s">
        <v>1691</v>
      </c>
      <c r="BQ839" t="s">
        <v>1691</v>
      </c>
      <c r="BR839" t="s">
        <v>1691</v>
      </c>
      <c r="BS839" t="s">
        <v>1691</v>
      </c>
      <c r="BT839" t="s">
        <v>1691</v>
      </c>
      <c r="BU839" t="s">
        <v>1691</v>
      </c>
      <c r="BV839" t="s">
        <v>1691</v>
      </c>
      <c r="BW839" t="s">
        <v>1691</v>
      </c>
      <c r="BX839" t="s">
        <v>1691</v>
      </c>
      <c r="BY839" t="s">
        <v>6</v>
      </c>
      <c r="BZ839" t="s">
        <v>4658</v>
      </c>
      <c r="CA839"/>
    </row>
    <row r="840" spans="1:79" ht="15" x14ac:dyDescent="0.25">
      <c r="A840">
        <v>784</v>
      </c>
      <c r="B840" t="s">
        <v>4737</v>
      </c>
      <c r="C840" t="s">
        <v>4738</v>
      </c>
      <c r="D840" t="s">
        <v>4739</v>
      </c>
      <c r="E840">
        <v>14</v>
      </c>
      <c r="F840" t="s">
        <v>4648</v>
      </c>
      <c r="G840" t="s">
        <v>4662</v>
      </c>
      <c r="H840" t="s">
        <v>4732</v>
      </c>
      <c r="I840" t="s">
        <v>1691</v>
      </c>
      <c r="J840" t="s">
        <v>1691</v>
      </c>
      <c r="K840" t="s">
        <v>1691</v>
      </c>
      <c r="L840" t="s">
        <v>4740</v>
      </c>
      <c r="M840">
        <v>619.885009765625</v>
      </c>
      <c r="N840" t="s">
        <v>5</v>
      </c>
      <c r="O840" t="s">
        <v>5</v>
      </c>
      <c r="P840" t="s">
        <v>6</v>
      </c>
      <c r="Q840" t="s">
        <v>5</v>
      </c>
      <c r="R840" t="s">
        <v>5</v>
      </c>
      <c r="S840" t="s">
        <v>4734</v>
      </c>
      <c r="T840" t="s">
        <v>4735</v>
      </c>
      <c r="U840" t="s">
        <v>5</v>
      </c>
      <c r="V840" t="s">
        <v>50</v>
      </c>
      <c r="W840">
        <v>64000</v>
      </c>
      <c r="X840"/>
      <c r="Y840" t="s">
        <v>6</v>
      </c>
      <c r="Z840" t="s">
        <v>4736</v>
      </c>
      <c r="AA840">
        <v>32000</v>
      </c>
      <c r="AB840">
        <v>117.90000152587891</v>
      </c>
      <c r="AC840">
        <v>168.5</v>
      </c>
      <c r="AD840">
        <v>260.29998779296881</v>
      </c>
      <c r="AE840">
        <v>2603</v>
      </c>
      <c r="AF840">
        <v>2794</v>
      </c>
      <c r="AG840">
        <v>2056</v>
      </c>
      <c r="AH840">
        <v>1953</v>
      </c>
      <c r="AI840">
        <v>7150</v>
      </c>
      <c r="AJ840">
        <v>7134</v>
      </c>
      <c r="AK840">
        <v>1</v>
      </c>
      <c r="AL840">
        <v>51</v>
      </c>
      <c r="AM840">
        <v>97</v>
      </c>
      <c r="AN840">
        <v>103</v>
      </c>
      <c r="AO840">
        <v>35025.8984375</v>
      </c>
      <c r="AP840">
        <v>0</v>
      </c>
      <c r="AQ840">
        <v>0</v>
      </c>
      <c r="AR840">
        <v>0</v>
      </c>
      <c r="AS840">
        <v>0</v>
      </c>
      <c r="AT840">
        <v>0</v>
      </c>
      <c r="AU840">
        <v>0</v>
      </c>
      <c r="AV840">
        <v>0</v>
      </c>
      <c r="AW840">
        <v>0</v>
      </c>
      <c r="AX840">
        <v>0</v>
      </c>
      <c r="AY840">
        <v>0</v>
      </c>
      <c r="AZ840">
        <v>0</v>
      </c>
      <c r="BA840">
        <v>0</v>
      </c>
      <c r="BB840">
        <v>0</v>
      </c>
      <c r="BC840">
        <v>0</v>
      </c>
      <c r="BD840">
        <v>0</v>
      </c>
      <c r="BE840">
        <v>0</v>
      </c>
      <c r="BF840">
        <v>0</v>
      </c>
      <c r="BG840" t="s">
        <v>1691</v>
      </c>
      <c r="BH840" t="s">
        <v>5</v>
      </c>
      <c r="BI840" t="s">
        <v>4656</v>
      </c>
      <c r="BJ840" t="s">
        <v>1691</v>
      </c>
      <c r="BK840" t="s">
        <v>5</v>
      </c>
      <c r="BL840" t="s">
        <v>1691</v>
      </c>
      <c r="BM840">
        <v>0</v>
      </c>
      <c r="BN840">
        <v>0</v>
      </c>
      <c r="BO840" t="s">
        <v>5</v>
      </c>
      <c r="BP840" t="s">
        <v>1691</v>
      </c>
      <c r="BQ840" t="s">
        <v>1691</v>
      </c>
      <c r="BR840" t="s">
        <v>1691</v>
      </c>
      <c r="BS840" t="s">
        <v>1691</v>
      </c>
      <c r="BT840" t="s">
        <v>1691</v>
      </c>
      <c r="BU840" t="s">
        <v>1691</v>
      </c>
      <c r="BV840" t="s">
        <v>1691</v>
      </c>
      <c r="BW840" t="s">
        <v>1691</v>
      </c>
      <c r="BX840" t="s">
        <v>1691</v>
      </c>
      <c r="BY840" t="s">
        <v>6</v>
      </c>
      <c r="BZ840" t="s">
        <v>4658</v>
      </c>
      <c r="CA840"/>
    </row>
    <row r="841" spans="1:79" ht="15" x14ac:dyDescent="0.25">
      <c r="A841">
        <v>785</v>
      </c>
      <c r="B841" t="s">
        <v>4741</v>
      </c>
      <c r="C841" t="s">
        <v>4742</v>
      </c>
      <c r="D841" t="s">
        <v>4743</v>
      </c>
      <c r="E841">
        <v>14</v>
      </c>
      <c r="F841" t="s">
        <v>4648</v>
      </c>
      <c r="G841" t="s">
        <v>4662</v>
      </c>
      <c r="H841" t="s">
        <v>4744</v>
      </c>
      <c r="I841" t="s">
        <v>1691</v>
      </c>
      <c r="J841" t="s">
        <v>1691</v>
      </c>
      <c r="K841" t="s">
        <v>1691</v>
      </c>
      <c r="L841" t="s">
        <v>4745</v>
      </c>
      <c r="M841">
        <v>1011.049987792969</v>
      </c>
      <c r="N841" t="s">
        <v>5</v>
      </c>
      <c r="O841" t="s">
        <v>5</v>
      </c>
      <c r="P841" t="s">
        <v>6</v>
      </c>
      <c r="Q841" t="s">
        <v>5</v>
      </c>
      <c r="R841" t="s">
        <v>5</v>
      </c>
      <c r="S841" t="s">
        <v>4746</v>
      </c>
      <c r="T841" t="s">
        <v>4747</v>
      </c>
      <c r="U841" t="s">
        <v>5</v>
      </c>
      <c r="V841" t="s">
        <v>50</v>
      </c>
      <c r="W841">
        <v>35000</v>
      </c>
      <c r="X841"/>
      <c r="Y841" t="s">
        <v>6</v>
      </c>
      <c r="Z841" t="s">
        <v>4736</v>
      </c>
      <c r="AA841">
        <v>1750</v>
      </c>
      <c r="AB841">
        <v>179</v>
      </c>
      <c r="AC841">
        <v>245</v>
      </c>
      <c r="AD841">
        <v>267.47000122070313</v>
      </c>
      <c r="AE841">
        <v>21373</v>
      </c>
      <c r="AF841">
        <v>29823</v>
      </c>
      <c r="AG841">
        <v>16856</v>
      </c>
      <c r="AH841">
        <v>68846</v>
      </c>
      <c r="AI841">
        <v>70237</v>
      </c>
      <c r="AJ841">
        <v>70212</v>
      </c>
      <c r="AK841">
        <v>37</v>
      </c>
      <c r="AL841">
        <v>132</v>
      </c>
      <c r="AM841">
        <v>607</v>
      </c>
      <c r="AN841">
        <v>841</v>
      </c>
      <c r="AO841">
        <v>48551</v>
      </c>
      <c r="AP841">
        <v>0</v>
      </c>
      <c r="AQ841">
        <v>0</v>
      </c>
      <c r="AR841">
        <v>0</v>
      </c>
      <c r="AS841">
        <v>0</v>
      </c>
      <c r="AT841">
        <v>0</v>
      </c>
      <c r="AU841">
        <v>0</v>
      </c>
      <c r="AV841">
        <v>0</v>
      </c>
      <c r="AW841">
        <v>0</v>
      </c>
      <c r="AX841">
        <v>0</v>
      </c>
      <c r="AY841">
        <v>0</v>
      </c>
      <c r="AZ841">
        <v>0</v>
      </c>
      <c r="BA841">
        <v>0</v>
      </c>
      <c r="BB841">
        <v>0</v>
      </c>
      <c r="BC841">
        <v>0</v>
      </c>
      <c r="BD841">
        <v>0</v>
      </c>
      <c r="BE841">
        <v>0</v>
      </c>
      <c r="BF841">
        <v>0</v>
      </c>
      <c r="BG841" t="s">
        <v>1691</v>
      </c>
      <c r="BH841" t="s">
        <v>5</v>
      </c>
      <c r="BI841" t="s">
        <v>4656</v>
      </c>
      <c r="BJ841" t="s">
        <v>1691</v>
      </c>
      <c r="BK841" t="s">
        <v>5</v>
      </c>
      <c r="BL841" t="s">
        <v>1691</v>
      </c>
      <c r="BM841">
        <v>0</v>
      </c>
      <c r="BN841">
        <v>0</v>
      </c>
      <c r="BO841" t="s">
        <v>5</v>
      </c>
      <c r="BP841" t="s">
        <v>1691</v>
      </c>
      <c r="BQ841" t="s">
        <v>1691</v>
      </c>
      <c r="BR841" t="s">
        <v>1691</v>
      </c>
      <c r="BS841" t="s">
        <v>1691</v>
      </c>
      <c r="BT841" t="s">
        <v>1691</v>
      </c>
      <c r="BU841" t="s">
        <v>1691</v>
      </c>
      <c r="BV841" t="s">
        <v>1691</v>
      </c>
      <c r="BW841" t="s">
        <v>1691</v>
      </c>
      <c r="BX841" t="s">
        <v>1691</v>
      </c>
      <c r="BY841" t="s">
        <v>6</v>
      </c>
      <c r="BZ841" t="s">
        <v>4658</v>
      </c>
      <c r="CA841"/>
    </row>
    <row r="842" spans="1:79" ht="15" x14ac:dyDescent="0.25">
      <c r="A842">
        <v>786</v>
      </c>
      <c r="B842" t="s">
        <v>4748</v>
      </c>
      <c r="C842" t="s">
        <v>4749</v>
      </c>
      <c r="D842" t="s">
        <v>4749</v>
      </c>
      <c r="E842">
        <v>14</v>
      </c>
      <c r="F842" t="s">
        <v>4648</v>
      </c>
      <c r="G842" t="s">
        <v>4662</v>
      </c>
      <c r="H842" t="s">
        <v>4744</v>
      </c>
      <c r="I842" t="s">
        <v>1691</v>
      </c>
      <c r="J842" t="s">
        <v>1691</v>
      </c>
      <c r="K842" t="s">
        <v>1691</v>
      </c>
      <c r="L842" t="s">
        <v>4750</v>
      </c>
      <c r="M842">
        <v>1011.049987792969</v>
      </c>
      <c r="N842" t="s">
        <v>6</v>
      </c>
      <c r="O842" t="s">
        <v>5</v>
      </c>
      <c r="P842" t="s">
        <v>6</v>
      </c>
      <c r="Q842" t="s">
        <v>5</v>
      </c>
      <c r="R842" t="s">
        <v>5</v>
      </c>
      <c r="S842" t="s">
        <v>4751</v>
      </c>
      <c r="T842" t="s">
        <v>4752</v>
      </c>
      <c r="U842" t="s">
        <v>5</v>
      </c>
      <c r="V842" t="s">
        <v>4</v>
      </c>
      <c r="W842">
        <v>21000</v>
      </c>
      <c r="X842"/>
      <c r="Y842" t="s">
        <v>6</v>
      </c>
      <c r="Z842" t="s">
        <v>4655</v>
      </c>
      <c r="AA842">
        <v>10500</v>
      </c>
      <c r="AB842">
        <v>179</v>
      </c>
      <c r="AC842">
        <v>245</v>
      </c>
      <c r="AD842">
        <v>267.45999145507813</v>
      </c>
      <c r="AE842">
        <v>21373</v>
      </c>
      <c r="AF842">
        <v>59646</v>
      </c>
      <c r="AG842">
        <v>16856</v>
      </c>
      <c r="AH842">
        <v>68846</v>
      </c>
      <c r="AI842">
        <v>70237</v>
      </c>
      <c r="AJ842">
        <v>70212</v>
      </c>
      <c r="AK842">
        <v>37</v>
      </c>
      <c r="AL842">
        <v>132</v>
      </c>
      <c r="AM842">
        <v>607</v>
      </c>
      <c r="AN842">
        <v>841</v>
      </c>
      <c r="AO842">
        <v>48551</v>
      </c>
      <c r="AP842">
        <v>0</v>
      </c>
      <c r="AQ842">
        <v>0</v>
      </c>
      <c r="AR842">
        <v>0</v>
      </c>
      <c r="AS842">
        <v>0</v>
      </c>
      <c r="AT842">
        <v>0</v>
      </c>
      <c r="AU842">
        <v>0</v>
      </c>
      <c r="AV842">
        <v>0</v>
      </c>
      <c r="AW842">
        <v>0</v>
      </c>
      <c r="AX842">
        <v>0</v>
      </c>
      <c r="AY842">
        <v>0</v>
      </c>
      <c r="AZ842">
        <v>0</v>
      </c>
      <c r="BA842">
        <v>0</v>
      </c>
      <c r="BB842">
        <v>0</v>
      </c>
      <c r="BC842">
        <v>0</v>
      </c>
      <c r="BD842">
        <v>0</v>
      </c>
      <c r="BE842">
        <v>0</v>
      </c>
      <c r="BF842">
        <v>0</v>
      </c>
      <c r="BG842" t="s">
        <v>1691</v>
      </c>
      <c r="BH842" t="s">
        <v>5</v>
      </c>
      <c r="BI842" t="s">
        <v>4656</v>
      </c>
      <c r="BJ842" t="s">
        <v>1691</v>
      </c>
      <c r="BK842" t="s">
        <v>5</v>
      </c>
      <c r="BL842" t="s">
        <v>1691</v>
      </c>
      <c r="BM842">
        <v>0</v>
      </c>
      <c r="BN842">
        <v>0</v>
      </c>
      <c r="BO842" t="s">
        <v>5</v>
      </c>
      <c r="BP842" t="s">
        <v>1691</v>
      </c>
      <c r="BQ842" t="s">
        <v>1691</v>
      </c>
      <c r="BR842" t="s">
        <v>1691</v>
      </c>
      <c r="BS842" t="s">
        <v>1691</v>
      </c>
      <c r="BT842" t="s">
        <v>1691</v>
      </c>
      <c r="BU842" t="s">
        <v>1691</v>
      </c>
      <c r="BV842" t="s">
        <v>1691</v>
      </c>
      <c r="BW842" t="s">
        <v>1691</v>
      </c>
      <c r="BX842" t="s">
        <v>1691</v>
      </c>
      <c r="BY842" t="s">
        <v>6</v>
      </c>
      <c r="BZ842" t="s">
        <v>4658</v>
      </c>
      <c r="CA842"/>
    </row>
    <row r="843" spans="1:79" ht="15" x14ac:dyDescent="0.25">
      <c r="A843">
        <v>787</v>
      </c>
      <c r="B843" t="s">
        <v>4753</v>
      </c>
      <c r="C843" t="s">
        <v>4754</v>
      </c>
      <c r="D843" t="s">
        <v>4755</v>
      </c>
      <c r="E843">
        <v>14</v>
      </c>
      <c r="F843" t="s">
        <v>4648</v>
      </c>
      <c r="G843" t="s">
        <v>4698</v>
      </c>
      <c r="H843" t="s">
        <v>4756</v>
      </c>
      <c r="I843" t="s">
        <v>1691</v>
      </c>
      <c r="J843" t="s">
        <v>4757</v>
      </c>
      <c r="K843" t="s">
        <v>1691</v>
      </c>
      <c r="L843" t="s">
        <v>4758</v>
      </c>
      <c r="M843">
        <v>23.02610015869141</v>
      </c>
      <c r="N843" t="s">
        <v>6</v>
      </c>
      <c r="O843" t="s">
        <v>5</v>
      </c>
      <c r="P843" t="s">
        <v>6</v>
      </c>
      <c r="Q843" t="s">
        <v>5</v>
      </c>
      <c r="R843" t="s">
        <v>5</v>
      </c>
      <c r="S843" t="s">
        <v>4701</v>
      </c>
      <c r="T843" t="s">
        <v>4702</v>
      </c>
      <c r="U843" t="s">
        <v>6</v>
      </c>
      <c r="V843" t="s">
        <v>28</v>
      </c>
      <c r="W843">
        <v>50000</v>
      </c>
      <c r="X843"/>
      <c r="Y843" t="s">
        <v>5</v>
      </c>
      <c r="Z843" t="s">
        <v>4655</v>
      </c>
      <c r="AA843">
        <v>0</v>
      </c>
      <c r="AB843">
        <v>12.80000019073486</v>
      </c>
      <c r="AC843">
        <v>12.89999961853027</v>
      </c>
      <c r="AD843">
        <v>3.9999999105930328E-2</v>
      </c>
      <c r="AE843">
        <v>2120</v>
      </c>
      <c r="AF843">
        <v>2992</v>
      </c>
      <c r="AG843">
        <v>1240</v>
      </c>
      <c r="AH843">
        <v>5708</v>
      </c>
      <c r="AI843">
        <v>7382</v>
      </c>
      <c r="AJ843">
        <v>7359</v>
      </c>
      <c r="AK843">
        <v>3</v>
      </c>
      <c r="AL843">
        <v>18</v>
      </c>
      <c r="AM843">
        <v>90</v>
      </c>
      <c r="AN843">
        <v>295</v>
      </c>
      <c r="AO843">
        <v>531.6500244140625</v>
      </c>
      <c r="AP843">
        <v>0</v>
      </c>
      <c r="AQ843">
        <v>0</v>
      </c>
      <c r="AR843">
        <v>0</v>
      </c>
      <c r="AS843">
        <v>0</v>
      </c>
      <c r="AT843">
        <v>0</v>
      </c>
      <c r="AU843">
        <v>0</v>
      </c>
      <c r="AV843">
        <v>0</v>
      </c>
      <c r="AW843">
        <v>0</v>
      </c>
      <c r="AX843">
        <v>0</v>
      </c>
      <c r="AY843">
        <v>0</v>
      </c>
      <c r="AZ843">
        <v>0</v>
      </c>
      <c r="BA843">
        <v>0</v>
      </c>
      <c r="BB843">
        <v>0</v>
      </c>
      <c r="BC843">
        <v>0</v>
      </c>
      <c r="BD843">
        <v>0</v>
      </c>
      <c r="BE843">
        <v>0</v>
      </c>
      <c r="BF843">
        <v>0</v>
      </c>
      <c r="BG843" t="s">
        <v>1691</v>
      </c>
      <c r="BH843" t="s">
        <v>5</v>
      </c>
      <c r="BI843" t="s">
        <v>4656</v>
      </c>
      <c r="BJ843" t="s">
        <v>1691</v>
      </c>
      <c r="BK843" t="s">
        <v>5</v>
      </c>
      <c r="BL843" t="s">
        <v>1691</v>
      </c>
      <c r="BM843">
        <v>0</v>
      </c>
      <c r="BN843">
        <v>0</v>
      </c>
      <c r="BO843" t="s">
        <v>5</v>
      </c>
      <c r="BP843" t="s">
        <v>1691</v>
      </c>
      <c r="BQ843" t="s">
        <v>1691</v>
      </c>
      <c r="BR843" t="s">
        <v>1691</v>
      </c>
      <c r="BS843" t="s">
        <v>1691</v>
      </c>
      <c r="BT843" t="s">
        <v>1691</v>
      </c>
      <c r="BU843" t="s">
        <v>1691</v>
      </c>
      <c r="BV843" t="s">
        <v>1691</v>
      </c>
      <c r="BW843" t="s">
        <v>1691</v>
      </c>
      <c r="BX843" t="s">
        <v>1691</v>
      </c>
      <c r="BY843" t="s">
        <v>6</v>
      </c>
      <c r="BZ843" t="s">
        <v>4658</v>
      </c>
      <c r="CA843"/>
    </row>
    <row r="844" spans="1:79" ht="15" x14ac:dyDescent="0.25">
      <c r="A844">
        <v>788</v>
      </c>
      <c r="B844" t="s">
        <v>4759</v>
      </c>
      <c r="C844" t="s">
        <v>4760</v>
      </c>
      <c r="D844" t="s">
        <v>4761</v>
      </c>
      <c r="E844">
        <v>14</v>
      </c>
      <c r="F844" t="s">
        <v>4648</v>
      </c>
      <c r="G844" t="s">
        <v>4662</v>
      </c>
      <c r="H844" t="s">
        <v>4744</v>
      </c>
      <c r="I844" t="s">
        <v>1691</v>
      </c>
      <c r="J844" t="s">
        <v>1691</v>
      </c>
      <c r="K844" t="s">
        <v>1691</v>
      </c>
      <c r="L844" t="s">
        <v>4758</v>
      </c>
      <c r="M844">
        <v>1010.830017089844</v>
      </c>
      <c r="N844" t="s">
        <v>6</v>
      </c>
      <c r="O844" t="s">
        <v>5</v>
      </c>
      <c r="P844" t="s">
        <v>6</v>
      </c>
      <c r="Q844" t="s">
        <v>5</v>
      </c>
      <c r="R844" t="s">
        <v>5</v>
      </c>
      <c r="S844" t="s">
        <v>4762</v>
      </c>
      <c r="T844" t="s">
        <v>4763</v>
      </c>
      <c r="U844" t="s">
        <v>6</v>
      </c>
      <c r="V844" t="s">
        <v>28</v>
      </c>
      <c r="W844">
        <v>140000</v>
      </c>
      <c r="X844"/>
      <c r="Y844" t="s">
        <v>6</v>
      </c>
      <c r="Z844" t="s">
        <v>4655</v>
      </c>
      <c r="AA844">
        <v>70000</v>
      </c>
      <c r="AB844">
        <v>179</v>
      </c>
      <c r="AC844">
        <v>245</v>
      </c>
      <c r="AD844">
        <v>267.45999145507813</v>
      </c>
      <c r="AE844">
        <v>21373</v>
      </c>
      <c r="AF844">
        <v>59646</v>
      </c>
      <c r="AG844">
        <v>16856</v>
      </c>
      <c r="AH844">
        <v>68846</v>
      </c>
      <c r="AI844">
        <v>70237</v>
      </c>
      <c r="AJ844">
        <v>70212</v>
      </c>
      <c r="AK844">
        <v>37</v>
      </c>
      <c r="AL844">
        <v>132</v>
      </c>
      <c r="AM844">
        <v>607</v>
      </c>
      <c r="AN844">
        <v>841</v>
      </c>
      <c r="AO844">
        <v>48564.1015625</v>
      </c>
      <c r="AP844">
        <v>0</v>
      </c>
      <c r="AQ844">
        <v>0</v>
      </c>
      <c r="AR844">
        <v>0</v>
      </c>
      <c r="AS844">
        <v>0</v>
      </c>
      <c r="AT844">
        <v>0</v>
      </c>
      <c r="AU844">
        <v>0</v>
      </c>
      <c r="AV844">
        <v>0</v>
      </c>
      <c r="AW844">
        <v>0</v>
      </c>
      <c r="AX844">
        <v>0</v>
      </c>
      <c r="AY844">
        <v>0</v>
      </c>
      <c r="AZ844">
        <v>0</v>
      </c>
      <c r="BA844">
        <v>0</v>
      </c>
      <c r="BB844">
        <v>0</v>
      </c>
      <c r="BC844">
        <v>0</v>
      </c>
      <c r="BD844">
        <v>0</v>
      </c>
      <c r="BE844">
        <v>0</v>
      </c>
      <c r="BF844">
        <v>0</v>
      </c>
      <c r="BG844" t="s">
        <v>1691</v>
      </c>
      <c r="BH844" t="s">
        <v>5</v>
      </c>
      <c r="BI844" t="s">
        <v>4656</v>
      </c>
      <c r="BJ844" t="s">
        <v>1691</v>
      </c>
      <c r="BK844" t="s">
        <v>5</v>
      </c>
      <c r="BL844" t="s">
        <v>1691</v>
      </c>
      <c r="BM844">
        <v>0</v>
      </c>
      <c r="BN844">
        <v>0</v>
      </c>
      <c r="BO844" t="s">
        <v>5</v>
      </c>
      <c r="BP844" t="s">
        <v>1691</v>
      </c>
      <c r="BQ844" t="s">
        <v>1691</v>
      </c>
      <c r="BR844" t="s">
        <v>1691</v>
      </c>
      <c r="BS844" t="s">
        <v>1691</v>
      </c>
      <c r="BT844" t="s">
        <v>1691</v>
      </c>
      <c r="BU844" t="s">
        <v>1691</v>
      </c>
      <c r="BV844" t="s">
        <v>1691</v>
      </c>
      <c r="BW844" t="s">
        <v>1691</v>
      </c>
      <c r="BX844" t="s">
        <v>1691</v>
      </c>
      <c r="BY844" t="s">
        <v>6</v>
      </c>
      <c r="BZ844" t="s">
        <v>4658</v>
      </c>
      <c r="CA844"/>
    </row>
    <row r="845" spans="1:79" ht="15" x14ac:dyDescent="0.25">
      <c r="A845">
        <v>789</v>
      </c>
      <c r="B845" t="s">
        <v>4764</v>
      </c>
      <c r="C845" t="s">
        <v>4765</v>
      </c>
      <c r="D845" t="s">
        <v>4766</v>
      </c>
      <c r="E845">
        <v>14</v>
      </c>
      <c r="F845" t="s">
        <v>4648</v>
      </c>
      <c r="G845" t="s">
        <v>4767</v>
      </c>
      <c r="H845" t="s">
        <v>4768</v>
      </c>
      <c r="I845" t="s">
        <v>1691</v>
      </c>
      <c r="J845" t="s">
        <v>4769</v>
      </c>
      <c r="K845" t="s">
        <v>1691</v>
      </c>
      <c r="L845" t="s">
        <v>4758</v>
      </c>
      <c r="M845">
        <v>5.5253901481628418</v>
      </c>
      <c r="N845" t="s">
        <v>6</v>
      </c>
      <c r="O845" t="s">
        <v>5</v>
      </c>
      <c r="P845" t="s">
        <v>6</v>
      </c>
      <c r="Q845" t="s">
        <v>5</v>
      </c>
      <c r="R845" t="s">
        <v>5</v>
      </c>
      <c r="S845" t="s">
        <v>4770</v>
      </c>
      <c r="T845" t="s">
        <v>4771</v>
      </c>
      <c r="U845" t="s">
        <v>6</v>
      </c>
      <c r="V845" t="s">
        <v>28</v>
      </c>
      <c r="W845">
        <v>50000</v>
      </c>
      <c r="X845"/>
      <c r="Y845" t="s">
        <v>5</v>
      </c>
      <c r="Z845" t="s">
        <v>4655</v>
      </c>
      <c r="AA845">
        <v>0</v>
      </c>
      <c r="AB845">
        <v>0.80000001192092896</v>
      </c>
      <c r="AC845">
        <v>1.1000000238418579</v>
      </c>
      <c r="AD845">
        <v>0</v>
      </c>
      <c r="AE845">
        <v>166</v>
      </c>
      <c r="AF845">
        <v>316</v>
      </c>
      <c r="AG845">
        <v>108</v>
      </c>
      <c r="AH845">
        <v>899</v>
      </c>
      <c r="AI845">
        <v>432</v>
      </c>
      <c r="AJ845">
        <v>899</v>
      </c>
      <c r="AK845">
        <v>2</v>
      </c>
      <c r="AL845">
        <v>4</v>
      </c>
      <c r="AM845">
        <v>22</v>
      </c>
      <c r="AN845">
        <v>26</v>
      </c>
      <c r="AO845">
        <v>13.87919998168945</v>
      </c>
      <c r="AP845">
        <v>0</v>
      </c>
      <c r="AQ845">
        <v>0</v>
      </c>
      <c r="AR845">
        <v>0</v>
      </c>
      <c r="AS845">
        <v>0</v>
      </c>
      <c r="AT845">
        <v>0</v>
      </c>
      <c r="AU845">
        <v>0</v>
      </c>
      <c r="AV845">
        <v>0</v>
      </c>
      <c r="AW845">
        <v>0</v>
      </c>
      <c r="AX845">
        <v>0</v>
      </c>
      <c r="AY845">
        <v>0</v>
      </c>
      <c r="AZ845">
        <v>0</v>
      </c>
      <c r="BA845">
        <v>0</v>
      </c>
      <c r="BB845">
        <v>0</v>
      </c>
      <c r="BC845">
        <v>0</v>
      </c>
      <c r="BD845">
        <v>0</v>
      </c>
      <c r="BE845">
        <v>0</v>
      </c>
      <c r="BF845">
        <v>0</v>
      </c>
      <c r="BG845" t="s">
        <v>1691</v>
      </c>
      <c r="BH845" t="s">
        <v>5</v>
      </c>
      <c r="BI845" t="s">
        <v>4656</v>
      </c>
      <c r="BJ845" t="s">
        <v>1691</v>
      </c>
      <c r="BK845" t="s">
        <v>5</v>
      </c>
      <c r="BL845" t="s">
        <v>1691</v>
      </c>
      <c r="BM845">
        <v>0</v>
      </c>
      <c r="BN845">
        <v>0</v>
      </c>
      <c r="BO845" t="s">
        <v>5</v>
      </c>
      <c r="BP845" t="s">
        <v>1691</v>
      </c>
      <c r="BQ845" t="s">
        <v>1691</v>
      </c>
      <c r="BR845" t="s">
        <v>1691</v>
      </c>
      <c r="BS845" t="s">
        <v>1691</v>
      </c>
      <c r="BT845" t="s">
        <v>1691</v>
      </c>
      <c r="BU845" t="s">
        <v>1691</v>
      </c>
      <c r="BV845" t="s">
        <v>1691</v>
      </c>
      <c r="BW845" t="s">
        <v>1691</v>
      </c>
      <c r="BX845" t="s">
        <v>1691</v>
      </c>
      <c r="BY845" t="s">
        <v>6</v>
      </c>
      <c r="BZ845" t="s">
        <v>4658</v>
      </c>
      <c r="CA845"/>
    </row>
    <row r="846" spans="1:79" ht="15" x14ac:dyDescent="0.25">
      <c r="A846">
        <v>790</v>
      </c>
      <c r="B846" t="s">
        <v>4772</v>
      </c>
      <c r="C846" t="s">
        <v>4773</v>
      </c>
      <c r="D846" t="s">
        <v>4774</v>
      </c>
      <c r="E846">
        <v>14</v>
      </c>
      <c r="F846" t="s">
        <v>4648</v>
      </c>
      <c r="G846" t="s">
        <v>4681</v>
      </c>
      <c r="H846" t="s">
        <v>4682</v>
      </c>
      <c r="I846" t="s">
        <v>1691</v>
      </c>
      <c r="J846" t="s">
        <v>4775</v>
      </c>
      <c r="K846" t="s">
        <v>1691</v>
      </c>
      <c r="L846" t="s">
        <v>4758</v>
      </c>
      <c r="M846">
        <v>2.5659999847412109</v>
      </c>
      <c r="N846" t="s">
        <v>6</v>
      </c>
      <c r="O846" t="s">
        <v>5</v>
      </c>
      <c r="P846" t="s">
        <v>6</v>
      </c>
      <c r="Q846" t="s">
        <v>5</v>
      </c>
      <c r="R846" t="s">
        <v>5</v>
      </c>
      <c r="S846" t="s">
        <v>4776</v>
      </c>
      <c r="T846" t="s">
        <v>4777</v>
      </c>
      <c r="U846" t="s">
        <v>6</v>
      </c>
      <c r="V846" t="s">
        <v>28</v>
      </c>
      <c r="W846">
        <v>50000</v>
      </c>
      <c r="X846"/>
      <c r="Y846" t="s">
        <v>6</v>
      </c>
      <c r="Z846" t="s">
        <v>4655</v>
      </c>
      <c r="AA846">
        <v>10000</v>
      </c>
      <c r="AB846">
        <v>0.80000001192092896</v>
      </c>
      <c r="AC846">
        <v>0.89999997615814209</v>
      </c>
      <c r="AD846">
        <v>5.4999999701976783E-2</v>
      </c>
      <c r="AE846">
        <v>655</v>
      </c>
      <c r="AF846">
        <v>674</v>
      </c>
      <c r="AG846">
        <v>513</v>
      </c>
      <c r="AH846">
        <v>575</v>
      </c>
      <c r="AI846">
        <v>1292</v>
      </c>
      <c r="AJ846">
        <v>1292</v>
      </c>
      <c r="AK846">
        <v>0</v>
      </c>
      <c r="AL846">
        <v>0</v>
      </c>
      <c r="AM846">
        <v>16</v>
      </c>
      <c r="AN846">
        <v>56</v>
      </c>
      <c r="AO846">
        <v>14.446700096130369</v>
      </c>
      <c r="AP846">
        <v>0</v>
      </c>
      <c r="AQ846">
        <v>0</v>
      </c>
      <c r="AR846">
        <v>0</v>
      </c>
      <c r="AS846">
        <v>0</v>
      </c>
      <c r="AT846">
        <v>0</v>
      </c>
      <c r="AU846">
        <v>0</v>
      </c>
      <c r="AV846">
        <v>0</v>
      </c>
      <c r="AW846">
        <v>0</v>
      </c>
      <c r="AX846">
        <v>0</v>
      </c>
      <c r="AY846">
        <v>0</v>
      </c>
      <c r="AZ846">
        <v>0</v>
      </c>
      <c r="BA846">
        <v>0</v>
      </c>
      <c r="BB846">
        <v>0</v>
      </c>
      <c r="BC846">
        <v>0</v>
      </c>
      <c r="BD846">
        <v>0</v>
      </c>
      <c r="BE846">
        <v>0</v>
      </c>
      <c r="BF846">
        <v>0</v>
      </c>
      <c r="BG846" t="s">
        <v>1691</v>
      </c>
      <c r="BH846" t="s">
        <v>5</v>
      </c>
      <c r="BI846" t="s">
        <v>4656</v>
      </c>
      <c r="BJ846" t="s">
        <v>1691</v>
      </c>
      <c r="BK846" t="s">
        <v>5</v>
      </c>
      <c r="BL846" t="s">
        <v>1691</v>
      </c>
      <c r="BM846">
        <v>0</v>
      </c>
      <c r="BN846">
        <v>0</v>
      </c>
      <c r="BO846" t="s">
        <v>5</v>
      </c>
      <c r="BP846" t="s">
        <v>1691</v>
      </c>
      <c r="BQ846" t="s">
        <v>1691</v>
      </c>
      <c r="BR846" t="s">
        <v>1691</v>
      </c>
      <c r="BS846" t="s">
        <v>1691</v>
      </c>
      <c r="BT846" t="s">
        <v>1691</v>
      </c>
      <c r="BU846" t="s">
        <v>1691</v>
      </c>
      <c r="BV846" t="s">
        <v>1691</v>
      </c>
      <c r="BW846" t="s">
        <v>1691</v>
      </c>
      <c r="BX846" t="s">
        <v>1691</v>
      </c>
      <c r="BY846" t="s">
        <v>6</v>
      </c>
      <c r="BZ846" t="s">
        <v>4658</v>
      </c>
      <c r="CA846"/>
    </row>
    <row r="847" spans="1:79" ht="15" x14ac:dyDescent="0.25">
      <c r="A847">
        <v>791</v>
      </c>
      <c r="B847" t="s">
        <v>4778</v>
      </c>
      <c r="C847" t="s">
        <v>4779</v>
      </c>
      <c r="D847" t="s">
        <v>4780</v>
      </c>
      <c r="E847">
        <v>14</v>
      </c>
      <c r="F847" t="s">
        <v>4648</v>
      </c>
      <c r="G847" t="s">
        <v>4649</v>
      </c>
      <c r="H847" t="s">
        <v>4650</v>
      </c>
      <c r="I847" t="s">
        <v>1691</v>
      </c>
      <c r="J847" t="s">
        <v>4781</v>
      </c>
      <c r="K847" t="s">
        <v>1691</v>
      </c>
      <c r="L847" t="s">
        <v>4758</v>
      </c>
      <c r="M847">
        <v>4.7878599166870117</v>
      </c>
      <c r="N847" t="s">
        <v>6</v>
      </c>
      <c r="O847" t="s">
        <v>5</v>
      </c>
      <c r="P847" t="s">
        <v>6</v>
      </c>
      <c r="Q847" t="s">
        <v>5</v>
      </c>
      <c r="R847" t="s">
        <v>5</v>
      </c>
      <c r="S847" t="s">
        <v>4653</v>
      </c>
      <c r="T847" t="s">
        <v>4654</v>
      </c>
      <c r="U847" t="s">
        <v>6</v>
      </c>
      <c r="V847" t="s">
        <v>28</v>
      </c>
      <c r="W847">
        <v>50000</v>
      </c>
      <c r="X847"/>
      <c r="Y847" t="s">
        <v>5</v>
      </c>
      <c r="Z847" t="s">
        <v>4655</v>
      </c>
      <c r="AA847">
        <v>0</v>
      </c>
      <c r="AB847">
        <v>2</v>
      </c>
      <c r="AC847">
        <v>2.2999999523162842</v>
      </c>
      <c r="AD847">
        <v>0</v>
      </c>
      <c r="AE847">
        <v>1640</v>
      </c>
      <c r="AF847">
        <v>1837</v>
      </c>
      <c r="AG847">
        <v>1181</v>
      </c>
      <c r="AH847">
        <v>4364</v>
      </c>
      <c r="AI847">
        <v>3970</v>
      </c>
      <c r="AJ847">
        <v>4364</v>
      </c>
      <c r="AK847">
        <v>6</v>
      </c>
      <c r="AL847">
        <v>18</v>
      </c>
      <c r="AM847">
        <v>38</v>
      </c>
      <c r="AN847">
        <v>199</v>
      </c>
      <c r="AO847">
        <v>49.910099029541023</v>
      </c>
      <c r="AP847">
        <v>0</v>
      </c>
      <c r="AQ847">
        <v>0</v>
      </c>
      <c r="AR847">
        <v>0</v>
      </c>
      <c r="AS847">
        <v>0</v>
      </c>
      <c r="AT847">
        <v>0</v>
      </c>
      <c r="AU847">
        <v>0</v>
      </c>
      <c r="AV847">
        <v>0</v>
      </c>
      <c r="AW847">
        <v>0</v>
      </c>
      <c r="AX847">
        <v>0</v>
      </c>
      <c r="AY847">
        <v>0</v>
      </c>
      <c r="AZ847">
        <v>0</v>
      </c>
      <c r="BA847">
        <v>0</v>
      </c>
      <c r="BB847">
        <v>0</v>
      </c>
      <c r="BC847">
        <v>0</v>
      </c>
      <c r="BD847">
        <v>0</v>
      </c>
      <c r="BE847">
        <v>0</v>
      </c>
      <c r="BF847">
        <v>0</v>
      </c>
      <c r="BG847" t="s">
        <v>1691</v>
      </c>
      <c r="BH847" t="s">
        <v>5</v>
      </c>
      <c r="BI847" t="s">
        <v>4656</v>
      </c>
      <c r="BJ847" t="s">
        <v>1691</v>
      </c>
      <c r="BK847" t="s">
        <v>5</v>
      </c>
      <c r="BL847" t="s">
        <v>1691</v>
      </c>
      <c r="BM847">
        <v>0</v>
      </c>
      <c r="BN847">
        <v>0</v>
      </c>
      <c r="BO847" t="s">
        <v>5</v>
      </c>
      <c r="BP847" t="s">
        <v>1691</v>
      </c>
      <c r="BQ847" t="s">
        <v>1691</v>
      </c>
      <c r="BR847" t="s">
        <v>1691</v>
      </c>
      <c r="BS847" t="s">
        <v>1691</v>
      </c>
      <c r="BT847" t="s">
        <v>1691</v>
      </c>
      <c r="BU847" t="s">
        <v>1691</v>
      </c>
      <c r="BV847" t="s">
        <v>1691</v>
      </c>
      <c r="BW847" t="s">
        <v>1691</v>
      </c>
      <c r="BX847" t="s">
        <v>1691</v>
      </c>
      <c r="BY847" t="s">
        <v>6</v>
      </c>
      <c r="BZ847" t="s">
        <v>4658</v>
      </c>
      <c r="CA847"/>
    </row>
    <row r="848" spans="1:79" ht="15" x14ac:dyDescent="0.25">
      <c r="A848">
        <v>792</v>
      </c>
      <c r="B848" t="s">
        <v>4782</v>
      </c>
      <c r="C848" t="s">
        <v>4783</v>
      </c>
      <c r="D848" t="s">
        <v>4784</v>
      </c>
      <c r="E848">
        <v>14</v>
      </c>
      <c r="F848" t="s">
        <v>4648</v>
      </c>
      <c r="G848" t="s">
        <v>4785</v>
      </c>
      <c r="H848"/>
      <c r="I848" t="s">
        <v>1691</v>
      </c>
      <c r="J848" t="s">
        <v>1691</v>
      </c>
      <c r="K848" t="s">
        <v>1691</v>
      </c>
      <c r="L848" t="s">
        <v>4786</v>
      </c>
      <c r="M848">
        <v>43031.1015625</v>
      </c>
      <c r="N848" t="s">
        <v>6</v>
      </c>
      <c r="O848" t="s">
        <v>5</v>
      </c>
      <c r="P848" t="s">
        <v>5</v>
      </c>
      <c r="Q848" t="s">
        <v>5</v>
      </c>
      <c r="R848" t="s">
        <v>5</v>
      </c>
      <c r="S848" t="s">
        <v>4693</v>
      </c>
      <c r="T848"/>
      <c r="U848" t="s">
        <v>6</v>
      </c>
      <c r="V848" t="s">
        <v>28</v>
      </c>
      <c r="W848">
        <v>240000</v>
      </c>
      <c r="X848"/>
      <c r="Y848" t="s">
        <v>5</v>
      </c>
      <c r="Z848" t="s">
        <v>4668</v>
      </c>
      <c r="AA848">
        <v>0</v>
      </c>
      <c r="AB848">
        <v>9286</v>
      </c>
      <c r="AC848">
        <v>11041</v>
      </c>
      <c r="AD848">
        <v>283.07998657226563</v>
      </c>
      <c r="AE848">
        <v>40121</v>
      </c>
      <c r="AF848">
        <v>54411</v>
      </c>
      <c r="AG848">
        <v>24931</v>
      </c>
      <c r="AH848">
        <v>94295</v>
      </c>
      <c r="AI848">
        <v>115519</v>
      </c>
      <c r="AJ848">
        <v>115519</v>
      </c>
      <c r="AK848">
        <v>94</v>
      </c>
      <c r="AL848">
        <v>1778</v>
      </c>
      <c r="AM848">
        <v>3792</v>
      </c>
      <c r="AN848">
        <v>5871</v>
      </c>
      <c r="AO848">
        <v>479713</v>
      </c>
      <c r="AP848">
        <v>0</v>
      </c>
      <c r="AQ848">
        <v>0</v>
      </c>
      <c r="AR848">
        <v>0</v>
      </c>
      <c r="AS848">
        <v>0</v>
      </c>
      <c r="AT848">
        <v>0</v>
      </c>
      <c r="AU848">
        <v>0</v>
      </c>
      <c r="AV848">
        <v>0</v>
      </c>
      <c r="AW848">
        <v>0</v>
      </c>
      <c r="AX848">
        <v>0</v>
      </c>
      <c r="AY848">
        <v>0</v>
      </c>
      <c r="AZ848">
        <v>0</v>
      </c>
      <c r="BA848">
        <v>0</v>
      </c>
      <c r="BB848">
        <v>0</v>
      </c>
      <c r="BC848">
        <v>0</v>
      </c>
      <c r="BD848">
        <v>0</v>
      </c>
      <c r="BE848">
        <v>0</v>
      </c>
      <c r="BF848">
        <v>0</v>
      </c>
      <c r="BG848" t="s">
        <v>1691</v>
      </c>
      <c r="BH848" t="s">
        <v>5</v>
      </c>
      <c r="BI848" t="s">
        <v>4656</v>
      </c>
      <c r="BJ848" t="s">
        <v>1691</v>
      </c>
      <c r="BK848" t="s">
        <v>5</v>
      </c>
      <c r="BL848" t="s">
        <v>1691</v>
      </c>
      <c r="BM848">
        <v>0</v>
      </c>
      <c r="BN848">
        <v>0</v>
      </c>
      <c r="BO848" t="s">
        <v>5</v>
      </c>
      <c r="BP848" t="s">
        <v>1691</v>
      </c>
      <c r="BQ848" t="s">
        <v>1691</v>
      </c>
      <c r="BR848" t="s">
        <v>1691</v>
      </c>
      <c r="BS848" t="s">
        <v>1691</v>
      </c>
      <c r="BT848" t="s">
        <v>1691</v>
      </c>
      <c r="BU848" t="s">
        <v>1691</v>
      </c>
      <c r="BV848" t="s">
        <v>1691</v>
      </c>
      <c r="BW848" t="s">
        <v>1691</v>
      </c>
      <c r="BX848" t="s">
        <v>1691</v>
      </c>
      <c r="BY848" t="s">
        <v>6</v>
      </c>
      <c r="BZ848" t="s">
        <v>4658</v>
      </c>
      <c r="CA848"/>
    </row>
    <row r="849" spans="1:79" ht="15" x14ac:dyDescent="0.25">
      <c r="A849">
        <v>793</v>
      </c>
      <c r="B849" t="s">
        <v>4787</v>
      </c>
      <c r="C849" t="s">
        <v>4788</v>
      </c>
      <c r="D849" t="s">
        <v>4789</v>
      </c>
      <c r="E849">
        <v>14</v>
      </c>
      <c r="F849" t="s">
        <v>4648</v>
      </c>
      <c r="G849" t="s">
        <v>4681</v>
      </c>
      <c r="H849" t="s">
        <v>4790</v>
      </c>
      <c r="I849" t="s">
        <v>1691</v>
      </c>
      <c r="J849" t="s">
        <v>4791</v>
      </c>
      <c r="K849" t="s">
        <v>1691</v>
      </c>
      <c r="L849" t="s">
        <v>4758</v>
      </c>
      <c r="M849">
        <v>1.6160000562667849</v>
      </c>
      <c r="N849" t="s">
        <v>6</v>
      </c>
      <c r="O849" t="s">
        <v>5</v>
      </c>
      <c r="P849" t="s">
        <v>6</v>
      </c>
      <c r="Q849" t="s">
        <v>5</v>
      </c>
      <c r="R849" t="s">
        <v>5</v>
      </c>
      <c r="S849" t="s">
        <v>4792</v>
      </c>
      <c r="T849" t="s">
        <v>4793</v>
      </c>
      <c r="U849" t="s">
        <v>6</v>
      </c>
      <c r="V849" t="s">
        <v>28</v>
      </c>
      <c r="W849">
        <v>50000</v>
      </c>
      <c r="X849"/>
      <c r="Y849" t="s">
        <v>6</v>
      </c>
      <c r="Z849" t="s">
        <v>4655</v>
      </c>
      <c r="AA849">
        <v>10000</v>
      </c>
      <c r="AB849">
        <v>0.30000001192092901</v>
      </c>
      <c r="AC849">
        <v>0.40000000596046448</v>
      </c>
      <c r="AD849">
        <v>0</v>
      </c>
      <c r="AE849">
        <v>212</v>
      </c>
      <c r="AF849">
        <v>350</v>
      </c>
      <c r="AG849">
        <v>140</v>
      </c>
      <c r="AH849">
        <v>334</v>
      </c>
      <c r="AI849">
        <v>327</v>
      </c>
      <c r="AJ849">
        <v>334</v>
      </c>
      <c r="AK849">
        <v>1</v>
      </c>
      <c r="AL849">
        <v>12</v>
      </c>
      <c r="AM849">
        <v>6</v>
      </c>
      <c r="AN849">
        <v>55</v>
      </c>
      <c r="AO849">
        <v>0</v>
      </c>
      <c r="AP849">
        <v>0</v>
      </c>
      <c r="AQ849">
        <v>0</v>
      </c>
      <c r="AR849">
        <v>0</v>
      </c>
      <c r="AS849">
        <v>0</v>
      </c>
      <c r="AT849">
        <v>0</v>
      </c>
      <c r="AU849">
        <v>0</v>
      </c>
      <c r="AV849">
        <v>0</v>
      </c>
      <c r="AW849">
        <v>0</v>
      </c>
      <c r="AX849">
        <v>0</v>
      </c>
      <c r="AY849">
        <v>0</v>
      </c>
      <c r="AZ849">
        <v>0</v>
      </c>
      <c r="BA849">
        <v>0</v>
      </c>
      <c r="BB849">
        <v>0</v>
      </c>
      <c r="BC849">
        <v>1</v>
      </c>
      <c r="BD849">
        <v>0</v>
      </c>
      <c r="BE849">
        <v>0</v>
      </c>
      <c r="BF849">
        <v>0</v>
      </c>
      <c r="BG849" t="s">
        <v>1691</v>
      </c>
      <c r="BH849" t="s">
        <v>5</v>
      </c>
      <c r="BI849" t="s">
        <v>4656</v>
      </c>
      <c r="BJ849" t="s">
        <v>1691</v>
      </c>
      <c r="BK849" t="s">
        <v>5</v>
      </c>
      <c r="BL849" t="s">
        <v>1691</v>
      </c>
      <c r="BM849">
        <v>0</v>
      </c>
      <c r="BN849">
        <v>0</v>
      </c>
      <c r="BO849" t="s">
        <v>6</v>
      </c>
      <c r="BP849" t="s">
        <v>1691</v>
      </c>
      <c r="BQ849" t="s">
        <v>1691</v>
      </c>
      <c r="BR849" t="s">
        <v>4794</v>
      </c>
      <c r="BS849" t="s">
        <v>1691</v>
      </c>
      <c r="BT849" t="s">
        <v>6</v>
      </c>
      <c r="BU849" t="s">
        <v>1691</v>
      </c>
      <c r="BV849" t="s">
        <v>1691</v>
      </c>
      <c r="BW849" t="s">
        <v>4794</v>
      </c>
      <c r="BX849" t="s">
        <v>4795</v>
      </c>
      <c r="BY849" t="s">
        <v>6</v>
      </c>
      <c r="BZ849" t="s">
        <v>4658</v>
      </c>
      <c r="CA849"/>
    </row>
    <row r="850" spans="1:79" ht="15" x14ac:dyDescent="0.25">
      <c r="A850">
        <v>794</v>
      </c>
      <c r="B850" t="s">
        <v>4796</v>
      </c>
      <c r="C850" t="s">
        <v>4797</v>
      </c>
      <c r="D850" t="s">
        <v>4798</v>
      </c>
      <c r="E850">
        <v>14</v>
      </c>
      <c r="F850" t="s">
        <v>4648</v>
      </c>
      <c r="G850" t="s">
        <v>4662</v>
      </c>
      <c r="H850" t="s">
        <v>4799</v>
      </c>
      <c r="I850" t="s">
        <v>1691</v>
      </c>
      <c r="J850" t="s">
        <v>1691</v>
      </c>
      <c r="K850" t="s">
        <v>1691</v>
      </c>
      <c r="L850" t="s">
        <v>4800</v>
      </c>
      <c r="M850">
        <v>17923.69921875</v>
      </c>
      <c r="N850" t="s">
        <v>6</v>
      </c>
      <c r="O850" t="s">
        <v>5</v>
      </c>
      <c r="P850" t="s">
        <v>6</v>
      </c>
      <c r="Q850" t="s">
        <v>5</v>
      </c>
      <c r="R850" t="s">
        <v>5</v>
      </c>
      <c r="S850" t="s">
        <v>4746</v>
      </c>
      <c r="T850" t="s">
        <v>4747</v>
      </c>
      <c r="U850" t="s">
        <v>5</v>
      </c>
      <c r="V850" t="s">
        <v>4801</v>
      </c>
      <c r="W850">
        <v>99000</v>
      </c>
      <c r="X850"/>
      <c r="Y850" t="s">
        <v>6</v>
      </c>
      <c r="Z850" t="s">
        <v>4668</v>
      </c>
      <c r="AA850">
        <v>4950</v>
      </c>
      <c r="AB850">
        <v>179</v>
      </c>
      <c r="AC850">
        <v>245</v>
      </c>
      <c r="AD850">
        <v>267.45999145507813</v>
      </c>
      <c r="AE850">
        <v>21373</v>
      </c>
      <c r="AF850">
        <v>59646</v>
      </c>
      <c r="AG850">
        <v>16856</v>
      </c>
      <c r="AH850">
        <v>68846</v>
      </c>
      <c r="AI850">
        <v>70237</v>
      </c>
      <c r="AJ850">
        <v>70212</v>
      </c>
      <c r="AK850">
        <v>37</v>
      </c>
      <c r="AL850">
        <v>132</v>
      </c>
      <c r="AM850">
        <v>607</v>
      </c>
      <c r="AN850">
        <v>841</v>
      </c>
      <c r="AO850">
        <v>311681</v>
      </c>
      <c r="AP850">
        <v>0</v>
      </c>
      <c r="AQ850">
        <v>0</v>
      </c>
      <c r="AR850">
        <v>0</v>
      </c>
      <c r="AS850">
        <v>0</v>
      </c>
      <c r="AT850">
        <v>0</v>
      </c>
      <c r="AU850">
        <v>0</v>
      </c>
      <c r="AV850">
        <v>0</v>
      </c>
      <c r="AW850">
        <v>0</v>
      </c>
      <c r="AX850">
        <v>0</v>
      </c>
      <c r="AY850">
        <v>0</v>
      </c>
      <c r="AZ850">
        <v>0</v>
      </c>
      <c r="BA850">
        <v>0</v>
      </c>
      <c r="BB850">
        <v>0</v>
      </c>
      <c r="BC850">
        <v>0</v>
      </c>
      <c r="BD850">
        <v>0</v>
      </c>
      <c r="BE850">
        <v>0</v>
      </c>
      <c r="BF850">
        <v>0</v>
      </c>
      <c r="BG850" t="s">
        <v>1691</v>
      </c>
      <c r="BH850" t="s">
        <v>5</v>
      </c>
      <c r="BI850" t="s">
        <v>4656</v>
      </c>
      <c r="BJ850" t="s">
        <v>1691</v>
      </c>
      <c r="BK850" t="s">
        <v>5</v>
      </c>
      <c r="BL850" t="s">
        <v>1691</v>
      </c>
      <c r="BM850">
        <v>0</v>
      </c>
      <c r="BN850">
        <v>0</v>
      </c>
      <c r="BO850" t="s">
        <v>6</v>
      </c>
      <c r="BP850" t="s">
        <v>4802</v>
      </c>
      <c r="BQ850" t="s">
        <v>1691</v>
      </c>
      <c r="BR850" t="s">
        <v>1691</v>
      </c>
      <c r="BS850" t="s">
        <v>1691</v>
      </c>
      <c r="BT850" t="s">
        <v>1691</v>
      </c>
      <c r="BU850" t="s">
        <v>1691</v>
      </c>
      <c r="BV850" t="s">
        <v>1691</v>
      </c>
      <c r="BW850" t="s">
        <v>1691</v>
      </c>
      <c r="BX850" t="s">
        <v>1691</v>
      </c>
      <c r="BY850" t="s">
        <v>6</v>
      </c>
      <c r="BZ850" t="s">
        <v>4658</v>
      </c>
      <c r="CA850"/>
    </row>
    <row r="851" spans="1:79" ht="15" x14ac:dyDescent="0.25">
      <c r="A851">
        <v>795</v>
      </c>
      <c r="B851" t="s">
        <v>4803</v>
      </c>
      <c r="C851" t="s">
        <v>4804</v>
      </c>
      <c r="D851" t="s">
        <v>4805</v>
      </c>
      <c r="E851">
        <v>14</v>
      </c>
      <c r="F851" t="s">
        <v>4648</v>
      </c>
      <c r="G851" t="s">
        <v>4785</v>
      </c>
      <c r="H851" t="s">
        <v>4744</v>
      </c>
      <c r="I851" t="s">
        <v>1691</v>
      </c>
      <c r="J851" t="s">
        <v>1691</v>
      </c>
      <c r="K851" t="s">
        <v>1691</v>
      </c>
      <c r="L851" t="s">
        <v>4806</v>
      </c>
      <c r="M851">
        <v>1011.049987792969</v>
      </c>
      <c r="N851" t="s">
        <v>6</v>
      </c>
      <c r="O851" t="s">
        <v>5</v>
      </c>
      <c r="P851" t="s">
        <v>6</v>
      </c>
      <c r="Q851" t="s">
        <v>5</v>
      </c>
      <c r="R851" t="s">
        <v>5</v>
      </c>
      <c r="S851" t="s">
        <v>4693</v>
      </c>
      <c r="T851"/>
      <c r="U851" t="s">
        <v>5</v>
      </c>
      <c r="V851" t="s">
        <v>4</v>
      </c>
      <c r="W851">
        <v>57000</v>
      </c>
      <c r="X851"/>
      <c r="Y851" t="s">
        <v>5</v>
      </c>
      <c r="Z851" t="s">
        <v>4736</v>
      </c>
      <c r="AA851">
        <v>0</v>
      </c>
      <c r="AB851">
        <v>9286</v>
      </c>
      <c r="AC851">
        <v>11041</v>
      </c>
      <c r="AD851">
        <v>283.07998657226563</v>
      </c>
      <c r="AE851">
        <v>40121</v>
      </c>
      <c r="AF851">
        <v>54411</v>
      </c>
      <c r="AG851">
        <v>24931</v>
      </c>
      <c r="AH851">
        <v>94295</v>
      </c>
      <c r="AI851">
        <v>115519</v>
      </c>
      <c r="AJ851">
        <v>115519</v>
      </c>
      <c r="AK851">
        <v>94</v>
      </c>
      <c r="AL851">
        <v>1778</v>
      </c>
      <c r="AM851">
        <v>3792</v>
      </c>
      <c r="AN851">
        <v>5871</v>
      </c>
      <c r="AO851">
        <v>48551</v>
      </c>
      <c r="AP851">
        <v>0</v>
      </c>
      <c r="AQ851">
        <v>0</v>
      </c>
      <c r="AR851">
        <v>0</v>
      </c>
      <c r="AS851">
        <v>0</v>
      </c>
      <c r="AT851">
        <v>0</v>
      </c>
      <c r="AU851">
        <v>0</v>
      </c>
      <c r="AV851">
        <v>0</v>
      </c>
      <c r="AW851">
        <v>0</v>
      </c>
      <c r="AX851">
        <v>0</v>
      </c>
      <c r="AY851">
        <v>0</v>
      </c>
      <c r="AZ851">
        <v>0</v>
      </c>
      <c r="BA851">
        <v>0</v>
      </c>
      <c r="BB851">
        <v>0</v>
      </c>
      <c r="BC851">
        <v>0</v>
      </c>
      <c r="BD851">
        <v>0</v>
      </c>
      <c r="BE851">
        <v>0</v>
      </c>
      <c r="BF851">
        <v>0</v>
      </c>
      <c r="BG851" t="s">
        <v>1691</v>
      </c>
      <c r="BH851" t="s">
        <v>5</v>
      </c>
      <c r="BI851" t="s">
        <v>4656</v>
      </c>
      <c r="BJ851" t="s">
        <v>1691</v>
      </c>
      <c r="BK851" t="s">
        <v>5</v>
      </c>
      <c r="BL851" t="s">
        <v>1691</v>
      </c>
      <c r="BM851">
        <v>0</v>
      </c>
      <c r="BN851">
        <v>0</v>
      </c>
      <c r="BO851" t="s">
        <v>6</v>
      </c>
      <c r="BP851" t="s">
        <v>4807</v>
      </c>
      <c r="BQ851" t="s">
        <v>1691</v>
      </c>
      <c r="BR851" t="s">
        <v>1691</v>
      </c>
      <c r="BS851" t="s">
        <v>1691</v>
      </c>
      <c r="BT851" t="s">
        <v>1691</v>
      </c>
      <c r="BU851" t="s">
        <v>1691</v>
      </c>
      <c r="BV851" t="s">
        <v>1691</v>
      </c>
      <c r="BW851" t="s">
        <v>1691</v>
      </c>
      <c r="BX851" t="s">
        <v>1691</v>
      </c>
      <c r="BY851" t="s">
        <v>6</v>
      </c>
      <c r="BZ851" t="s">
        <v>4658</v>
      </c>
      <c r="CA851"/>
    </row>
  </sheetData>
  <conditionalFormatting sqref="V6:BF41 A6:U851">
    <cfRule type="expression" dxfId="216" priority="21">
      <formula>MOD(ROW(),2)=0</formula>
    </cfRule>
  </conditionalFormatting>
  <conditionalFormatting sqref="V42:AO43">
    <cfRule type="expression" dxfId="215" priority="19">
      <formula>MOD(ROW(),2)=0</formula>
    </cfRule>
  </conditionalFormatting>
  <conditionalFormatting sqref="V44:AO45">
    <cfRule type="expression" dxfId="214" priority="18">
      <formula>MOD(ROW(),2)=0</formula>
    </cfRule>
  </conditionalFormatting>
  <conditionalFormatting sqref="V46:AO68 X69:AO69">
    <cfRule type="expression" dxfId="213" priority="17">
      <formula>MOD(ROW(),2)=0</formula>
    </cfRule>
  </conditionalFormatting>
  <conditionalFormatting sqref="AP42:AR69">
    <cfRule type="expression" dxfId="212" priority="16">
      <formula>MOD(ROW(),2)=0</formula>
    </cfRule>
  </conditionalFormatting>
  <conditionalFormatting sqref="AS42:BG69">
    <cfRule type="expression" dxfId="211" priority="15">
      <formula>MOD(ROW(),2)=0</formula>
    </cfRule>
  </conditionalFormatting>
  <conditionalFormatting sqref="BG6:CA39">
    <cfRule type="expression" dxfId="210" priority="14">
      <formula>MOD(ROW(),2)=0</formula>
    </cfRule>
  </conditionalFormatting>
  <conditionalFormatting sqref="BG40:CA41">
    <cfRule type="expression" dxfId="209" priority="13">
      <formula>MOD(ROW(),2)=0</formula>
    </cfRule>
  </conditionalFormatting>
  <conditionalFormatting sqref="BJ42:BJ69 BS42:BS69 BU42:BX69 CA42:CA69">
    <cfRule type="expression" dxfId="208" priority="12">
      <formula>MOD(ROW(),2)=0</formula>
    </cfRule>
  </conditionalFormatting>
  <conditionalFormatting sqref="BH42:BI69">
    <cfRule type="expression" dxfId="207" priority="11">
      <formula>MOD(ROW(),2)=0</formula>
    </cfRule>
  </conditionalFormatting>
  <conditionalFormatting sqref="BK42:BL69">
    <cfRule type="expression" dxfId="206" priority="10">
      <formula>MOD(ROW(),2)=0</formula>
    </cfRule>
  </conditionalFormatting>
  <conditionalFormatting sqref="BP42:BR69">
    <cfRule type="expression" dxfId="205" priority="9">
      <formula>MOD(ROW(),2)=0</formula>
    </cfRule>
  </conditionalFormatting>
  <conditionalFormatting sqref="BM42:BO69">
    <cfRule type="expression" dxfId="204" priority="8">
      <formula>MOD(ROW(),2)=0</formula>
    </cfRule>
  </conditionalFormatting>
  <conditionalFormatting sqref="BT42:BT69">
    <cfRule type="expression" dxfId="203" priority="7">
      <formula>MOD(ROW(),2)=0</formula>
    </cfRule>
  </conditionalFormatting>
  <conditionalFormatting sqref="BY42:BY69">
    <cfRule type="expression" dxfId="202" priority="6">
      <formula>MOD(ROW(),2)=0</formula>
    </cfRule>
  </conditionalFormatting>
  <conditionalFormatting sqref="BZ42:BZ69">
    <cfRule type="expression" dxfId="201" priority="5">
      <formula>MOD(ROW(),2)=0</formula>
    </cfRule>
  </conditionalFormatting>
  <conditionalFormatting sqref="X408:CA851">
    <cfRule type="expression" dxfId="200" priority="4">
      <formula>MOD(ROW(),2)=0</formula>
    </cfRule>
  </conditionalFormatting>
  <conditionalFormatting sqref="X70:CA407">
    <cfRule type="expression" dxfId="199" priority="3">
      <formula>MOD(ROW(),2)=0</formula>
    </cfRule>
  </conditionalFormatting>
  <conditionalFormatting sqref="V69:W851">
    <cfRule type="expression" dxfId="198" priority="2">
      <formula>MOD(ROW(),2)=0</formula>
    </cfRule>
  </conditionalFormatting>
  <conditionalFormatting sqref="X6:X851">
    <cfRule type="cellIs" dxfId="197" priority="1" operator="greaterThan">
      <formula>0</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EFA11-820E-4C00-A6C9-8F0A95C4E965}">
  <dimension ref="A1:O92"/>
  <sheetViews>
    <sheetView tabSelected="1" topLeftCell="C4" zoomScale="80" zoomScaleNormal="80" workbookViewId="0">
      <selection activeCell="S14" sqref="S14"/>
    </sheetView>
  </sheetViews>
  <sheetFormatPr defaultRowHeight="15" x14ac:dyDescent="0.25"/>
  <cols>
    <col min="1" max="1" width="8.42578125" style="25" customWidth="1"/>
    <col min="2" max="2" width="11.7109375" customWidth="1"/>
    <col min="3" max="3" width="56.7109375" customWidth="1"/>
    <col min="4" max="4" width="23.5703125" customWidth="1"/>
    <col min="5" max="5" width="18" customWidth="1"/>
    <col min="6" max="14" width="15.7109375" customWidth="1"/>
    <col min="15" max="15" width="16.5703125" customWidth="1"/>
    <col min="16" max="23" width="12.5703125" customWidth="1"/>
  </cols>
  <sheetData>
    <row r="1" spans="1:15" x14ac:dyDescent="0.25">
      <c r="A1" s="22" t="s">
        <v>5038</v>
      </c>
    </row>
    <row r="2" spans="1:15" x14ac:dyDescent="0.25">
      <c r="B2" t="s">
        <v>5039</v>
      </c>
    </row>
    <row r="3" spans="1:15" ht="15.75" thickBot="1" x14ac:dyDescent="0.3">
      <c r="B3" t="s">
        <v>5040</v>
      </c>
      <c r="L3" s="26"/>
      <c r="M3" s="13"/>
      <c r="N3" s="13"/>
    </row>
    <row r="4" spans="1:15" s="18" customFormat="1" ht="101.25" customHeight="1" thickBot="1" x14ac:dyDescent="0.3">
      <c r="A4" s="27"/>
      <c r="B4" s="28"/>
      <c r="C4" s="14" t="s">
        <v>1107</v>
      </c>
      <c r="D4" s="14" t="s">
        <v>1108</v>
      </c>
      <c r="E4" s="44" t="s">
        <v>5023</v>
      </c>
      <c r="F4" s="117" t="s">
        <v>5024</v>
      </c>
      <c r="G4" s="116" t="s">
        <v>5025</v>
      </c>
      <c r="H4" s="118" t="s">
        <v>5026</v>
      </c>
      <c r="I4" s="201" t="s">
        <v>5027</v>
      </c>
      <c r="J4" s="202" t="s">
        <v>5028</v>
      </c>
      <c r="K4" s="203" t="s">
        <v>5029</v>
      </c>
      <c r="L4" s="131" t="s">
        <v>1122</v>
      </c>
      <c r="M4" s="132" t="s">
        <v>1123</v>
      </c>
      <c r="N4" s="133" t="s">
        <v>5035</v>
      </c>
      <c r="O4" s="141" t="s">
        <v>1154</v>
      </c>
    </row>
    <row r="5" spans="1:15" ht="16.5" customHeight="1" x14ac:dyDescent="0.25">
      <c r="A5" s="209" t="s">
        <v>5033</v>
      </c>
      <c r="B5" s="29">
        <v>1</v>
      </c>
      <c r="C5" s="58" t="s">
        <v>1142</v>
      </c>
      <c r="D5" s="31" t="s">
        <v>4</v>
      </c>
      <c r="E5" s="31"/>
      <c r="F5" s="110" t="s">
        <v>5</v>
      </c>
      <c r="G5" s="111">
        <v>0</v>
      </c>
      <c r="H5" s="31"/>
      <c r="I5" s="144" t="s">
        <v>5</v>
      </c>
      <c r="J5" s="284">
        <v>0</v>
      </c>
      <c r="K5" s="138"/>
      <c r="L5" s="147" t="s">
        <v>5</v>
      </c>
      <c r="M5" s="280">
        <v>0</v>
      </c>
      <c r="N5" s="149"/>
      <c r="O5" s="180">
        <v>100</v>
      </c>
    </row>
    <row r="6" spans="1:15" ht="15.75" x14ac:dyDescent="0.25">
      <c r="A6" s="210"/>
      <c r="B6" s="108">
        <v>2</v>
      </c>
      <c r="C6" s="108" t="s">
        <v>1143</v>
      </c>
      <c r="D6" s="109" t="s">
        <v>1110</v>
      </c>
      <c r="E6" s="218" t="s">
        <v>5067</v>
      </c>
      <c r="F6" s="112" t="s">
        <v>6</v>
      </c>
      <c r="G6" s="113">
        <v>0.15</v>
      </c>
      <c r="H6" s="221">
        <f>SUM(G6:G10)</f>
        <v>0.8</v>
      </c>
      <c r="I6" s="145" t="s">
        <v>5</v>
      </c>
      <c r="J6" s="285">
        <v>0</v>
      </c>
      <c r="K6" s="233">
        <f>SUM(J6:J10)</f>
        <v>0</v>
      </c>
      <c r="L6" s="136" t="s">
        <v>6</v>
      </c>
      <c r="M6" s="281">
        <v>0.1</v>
      </c>
      <c r="N6" s="227">
        <f>SUM(M6:M10)</f>
        <v>0.44999999999999996</v>
      </c>
      <c r="O6" s="181">
        <v>100</v>
      </c>
    </row>
    <row r="7" spans="1:15" ht="15.75" x14ac:dyDescent="0.25">
      <c r="A7" s="210"/>
      <c r="B7" s="108">
        <f t="shared" ref="B7:B15" si="0">B6+1</f>
        <v>3</v>
      </c>
      <c r="C7" s="108" t="s">
        <v>1144</v>
      </c>
      <c r="D7" s="109" t="s">
        <v>1110</v>
      </c>
      <c r="E7" s="219"/>
      <c r="F7" s="112" t="s">
        <v>6</v>
      </c>
      <c r="G7" s="113">
        <v>0.1</v>
      </c>
      <c r="H7" s="222"/>
      <c r="I7" s="145" t="s">
        <v>5</v>
      </c>
      <c r="J7" s="285">
        <v>0</v>
      </c>
      <c r="K7" s="234"/>
      <c r="L7" s="136" t="s">
        <v>6</v>
      </c>
      <c r="M7" s="281">
        <v>0.05</v>
      </c>
      <c r="N7" s="228"/>
      <c r="O7" s="181">
        <v>100</v>
      </c>
    </row>
    <row r="8" spans="1:15" ht="15.75" x14ac:dyDescent="0.25">
      <c r="A8" s="210"/>
      <c r="B8" s="108">
        <f t="shared" si="0"/>
        <v>4</v>
      </c>
      <c r="C8" s="108" t="s">
        <v>1145</v>
      </c>
      <c r="D8" s="109" t="s">
        <v>1110</v>
      </c>
      <c r="E8" s="219"/>
      <c r="F8" s="112" t="s">
        <v>6</v>
      </c>
      <c r="G8" s="113">
        <v>0.15</v>
      </c>
      <c r="H8" s="222"/>
      <c r="I8" s="145" t="s">
        <v>5</v>
      </c>
      <c r="J8" s="285">
        <v>0</v>
      </c>
      <c r="K8" s="234"/>
      <c r="L8" s="136" t="s">
        <v>6</v>
      </c>
      <c r="M8" s="281">
        <v>0.1</v>
      </c>
      <c r="N8" s="228"/>
      <c r="O8" s="181">
        <v>100</v>
      </c>
    </row>
    <row r="9" spans="1:15" ht="15.75" x14ac:dyDescent="0.25">
      <c r="A9" s="210"/>
      <c r="B9" s="108">
        <f t="shared" si="0"/>
        <v>5</v>
      </c>
      <c r="C9" s="108" t="s">
        <v>1146</v>
      </c>
      <c r="D9" s="109" t="s">
        <v>1110</v>
      </c>
      <c r="E9" s="219"/>
      <c r="F9" s="112" t="s">
        <v>6</v>
      </c>
      <c r="G9" s="113">
        <v>0.2</v>
      </c>
      <c r="H9" s="222"/>
      <c r="I9" s="145" t="s">
        <v>5</v>
      </c>
      <c r="J9" s="285">
        <v>0</v>
      </c>
      <c r="K9" s="234"/>
      <c r="L9" s="136" t="s">
        <v>6</v>
      </c>
      <c r="M9" s="281">
        <v>0.1</v>
      </c>
      <c r="N9" s="228"/>
      <c r="O9" s="181">
        <v>100</v>
      </c>
    </row>
    <row r="10" spans="1:15" ht="15.75" x14ac:dyDescent="0.25">
      <c r="A10" s="210"/>
      <c r="B10" s="108">
        <f t="shared" si="0"/>
        <v>6</v>
      </c>
      <c r="C10" s="108" t="s">
        <v>1111</v>
      </c>
      <c r="D10" s="109" t="s">
        <v>1110</v>
      </c>
      <c r="E10" s="220"/>
      <c r="F10" s="112" t="s">
        <v>6</v>
      </c>
      <c r="G10" s="113">
        <v>0.2</v>
      </c>
      <c r="H10" s="223"/>
      <c r="I10" s="145" t="s">
        <v>5</v>
      </c>
      <c r="J10" s="285">
        <v>0</v>
      </c>
      <c r="K10" s="235"/>
      <c r="L10" s="136" t="s">
        <v>6</v>
      </c>
      <c r="M10" s="281">
        <v>0.1</v>
      </c>
      <c r="N10" s="229"/>
      <c r="O10" s="181">
        <v>100</v>
      </c>
    </row>
    <row r="11" spans="1:15" ht="15.75" x14ac:dyDescent="0.25">
      <c r="A11" s="210"/>
      <c r="B11" s="108">
        <f t="shared" si="0"/>
        <v>7</v>
      </c>
      <c r="C11" s="108" t="s">
        <v>1112</v>
      </c>
      <c r="D11" s="109" t="s">
        <v>1110</v>
      </c>
      <c r="E11" s="216" t="s">
        <v>5030</v>
      </c>
      <c r="F11" s="112" t="s">
        <v>6</v>
      </c>
      <c r="G11" s="113">
        <v>0.05</v>
      </c>
      <c r="H11" s="221">
        <f>(SUM(G11:G12))</f>
        <v>0.15000000000000002</v>
      </c>
      <c r="I11" s="145" t="s">
        <v>5</v>
      </c>
      <c r="J11" s="285">
        <v>0</v>
      </c>
      <c r="K11" s="233">
        <f>SUM(J11:J12)</f>
        <v>0</v>
      </c>
      <c r="L11" s="136" t="s">
        <v>6</v>
      </c>
      <c r="M11" s="281">
        <v>0.05</v>
      </c>
      <c r="N11" s="227">
        <f>SUM(M11:M12)</f>
        <v>0.15000000000000002</v>
      </c>
      <c r="O11" s="181">
        <v>100</v>
      </c>
    </row>
    <row r="12" spans="1:15" ht="15.75" x14ac:dyDescent="0.25">
      <c r="A12" s="210"/>
      <c r="B12" s="108">
        <f t="shared" si="0"/>
        <v>8</v>
      </c>
      <c r="C12" s="108" t="s">
        <v>1147</v>
      </c>
      <c r="D12" s="109" t="s">
        <v>1110</v>
      </c>
      <c r="E12" s="217"/>
      <c r="F12" s="112" t="s">
        <v>6</v>
      </c>
      <c r="G12" s="113">
        <v>0.1</v>
      </c>
      <c r="H12" s="223"/>
      <c r="I12" s="145" t="s">
        <v>5</v>
      </c>
      <c r="J12" s="285">
        <v>0</v>
      </c>
      <c r="K12" s="235"/>
      <c r="L12" s="136" t="s">
        <v>6</v>
      </c>
      <c r="M12" s="281">
        <v>0.1</v>
      </c>
      <c r="N12" s="229"/>
      <c r="O12" s="181">
        <v>100</v>
      </c>
    </row>
    <row r="13" spans="1:15" ht="16.5" thickBot="1" x14ac:dyDescent="0.3">
      <c r="A13" s="210"/>
      <c r="B13" s="108">
        <f t="shared" si="0"/>
        <v>9</v>
      </c>
      <c r="C13" s="108" t="s">
        <v>1148</v>
      </c>
      <c r="D13" s="109" t="s">
        <v>1110</v>
      </c>
      <c r="E13" s="115" t="s">
        <v>5031</v>
      </c>
      <c r="F13" s="121" t="s">
        <v>6</v>
      </c>
      <c r="G13" s="122">
        <v>0.05</v>
      </c>
      <c r="H13" s="123">
        <f>G13</f>
        <v>0.05</v>
      </c>
      <c r="I13" s="145" t="s">
        <v>5</v>
      </c>
      <c r="J13" s="285">
        <v>0</v>
      </c>
      <c r="K13" s="139">
        <f>J13</f>
        <v>0</v>
      </c>
      <c r="L13" s="136" t="s">
        <v>6</v>
      </c>
      <c r="M13" s="281">
        <v>0.05</v>
      </c>
      <c r="N13" s="151">
        <f>M13</f>
        <v>0.05</v>
      </c>
      <c r="O13" s="181">
        <v>100</v>
      </c>
    </row>
    <row r="14" spans="1:15" ht="30" x14ac:dyDescent="0.25">
      <c r="A14" s="210"/>
      <c r="B14" s="59">
        <f t="shared" si="0"/>
        <v>10</v>
      </c>
      <c r="C14" s="59" t="s">
        <v>1180</v>
      </c>
      <c r="D14" s="59" t="s">
        <v>1113</v>
      </c>
      <c r="E14" s="224" t="s">
        <v>5067</v>
      </c>
      <c r="F14" s="124"/>
      <c r="G14" s="125"/>
      <c r="H14" s="126"/>
      <c r="I14" s="145" t="s">
        <v>6</v>
      </c>
      <c r="J14" s="285">
        <v>0.05</v>
      </c>
      <c r="K14" s="230">
        <f>SUM(J14:J20)</f>
        <v>0.5</v>
      </c>
      <c r="L14" s="136" t="s">
        <v>5</v>
      </c>
      <c r="M14" s="281">
        <v>0</v>
      </c>
      <c r="N14" s="236">
        <f>SUM(M14:M20)</f>
        <v>0.2</v>
      </c>
      <c r="O14" s="181">
        <v>100</v>
      </c>
    </row>
    <row r="15" spans="1:15" ht="30" x14ac:dyDescent="0.25">
      <c r="A15" s="210"/>
      <c r="B15" s="59">
        <f t="shared" si="0"/>
        <v>11</v>
      </c>
      <c r="C15" s="59" t="s">
        <v>1172</v>
      </c>
      <c r="D15" s="59" t="s">
        <v>1113</v>
      </c>
      <c r="E15" s="225"/>
      <c r="F15" s="127"/>
      <c r="G15" s="114"/>
      <c r="H15" s="128"/>
      <c r="I15" s="145" t="s">
        <v>6</v>
      </c>
      <c r="J15" s="285">
        <v>0.05</v>
      </c>
      <c r="K15" s="231"/>
      <c r="L15" s="136" t="s">
        <v>6</v>
      </c>
      <c r="M15" s="281">
        <v>0.1</v>
      </c>
      <c r="N15" s="237"/>
      <c r="O15" s="181">
        <v>100</v>
      </c>
    </row>
    <row r="16" spans="1:15" ht="30" x14ac:dyDescent="0.25">
      <c r="A16" s="210"/>
      <c r="B16" s="59">
        <f t="shared" ref="B16:B23" si="1">B15+1</f>
        <v>12</v>
      </c>
      <c r="C16" s="59" t="s">
        <v>5032</v>
      </c>
      <c r="D16" s="59" t="s">
        <v>1113</v>
      </c>
      <c r="E16" s="225"/>
      <c r="F16" s="127"/>
      <c r="G16" s="114"/>
      <c r="H16" s="128"/>
      <c r="I16" s="145" t="s">
        <v>6</v>
      </c>
      <c r="J16" s="285">
        <v>0.1</v>
      </c>
      <c r="K16" s="231"/>
      <c r="L16" s="148"/>
      <c r="M16" s="282"/>
      <c r="N16" s="237"/>
      <c r="O16" s="181">
        <v>100</v>
      </c>
    </row>
    <row r="17" spans="1:15" ht="30" x14ac:dyDescent="0.25">
      <c r="A17" s="210"/>
      <c r="B17" s="59">
        <f t="shared" si="1"/>
        <v>13</v>
      </c>
      <c r="C17" s="59" t="s">
        <v>1173</v>
      </c>
      <c r="D17" s="59" t="s">
        <v>1113</v>
      </c>
      <c r="E17" s="225"/>
      <c r="F17" s="127"/>
      <c r="G17" s="114"/>
      <c r="H17" s="128"/>
      <c r="I17" s="145" t="s">
        <v>5</v>
      </c>
      <c r="J17" s="285">
        <v>0</v>
      </c>
      <c r="K17" s="231"/>
      <c r="L17" s="136" t="s">
        <v>6</v>
      </c>
      <c r="M17" s="281">
        <v>0</v>
      </c>
      <c r="N17" s="237"/>
      <c r="O17" s="181">
        <v>100</v>
      </c>
    </row>
    <row r="18" spans="1:15" ht="30" x14ac:dyDescent="0.25">
      <c r="A18" s="210"/>
      <c r="B18" s="59">
        <f t="shared" si="1"/>
        <v>14</v>
      </c>
      <c r="C18" s="59" t="s">
        <v>1174</v>
      </c>
      <c r="D18" s="59" t="s">
        <v>1113</v>
      </c>
      <c r="E18" s="225"/>
      <c r="F18" s="127"/>
      <c r="G18" s="114"/>
      <c r="H18" s="128"/>
      <c r="I18" s="145" t="s">
        <v>6</v>
      </c>
      <c r="J18" s="285">
        <v>0.1</v>
      </c>
      <c r="K18" s="231"/>
      <c r="L18" s="136" t="s">
        <v>6</v>
      </c>
      <c r="M18" s="281">
        <v>0.1</v>
      </c>
      <c r="N18" s="237"/>
      <c r="O18" s="181">
        <v>100</v>
      </c>
    </row>
    <row r="19" spans="1:15" ht="30" x14ac:dyDescent="0.25">
      <c r="A19" s="210"/>
      <c r="B19" s="59">
        <f t="shared" si="1"/>
        <v>15</v>
      </c>
      <c r="C19" s="59" t="s">
        <v>1175</v>
      </c>
      <c r="D19" s="59" t="s">
        <v>1113</v>
      </c>
      <c r="E19" s="225"/>
      <c r="F19" s="127"/>
      <c r="G19" s="114"/>
      <c r="H19" s="128"/>
      <c r="I19" s="145" t="s">
        <v>6</v>
      </c>
      <c r="J19" s="285">
        <v>0.1</v>
      </c>
      <c r="K19" s="231"/>
      <c r="L19" s="136" t="s">
        <v>5</v>
      </c>
      <c r="M19" s="281">
        <v>0</v>
      </c>
      <c r="N19" s="237"/>
      <c r="O19" s="181">
        <v>100</v>
      </c>
    </row>
    <row r="20" spans="1:15" ht="30" x14ac:dyDescent="0.25">
      <c r="A20" s="210"/>
      <c r="B20" s="59">
        <f t="shared" si="1"/>
        <v>16</v>
      </c>
      <c r="C20" s="59" t="s">
        <v>1176</v>
      </c>
      <c r="D20" s="59" t="s">
        <v>1113</v>
      </c>
      <c r="E20" s="226"/>
      <c r="F20" s="127"/>
      <c r="G20" s="114"/>
      <c r="H20" s="128"/>
      <c r="I20" s="145" t="s">
        <v>6</v>
      </c>
      <c r="J20" s="285">
        <v>0.1</v>
      </c>
      <c r="K20" s="232"/>
      <c r="L20" s="136" t="s">
        <v>5</v>
      </c>
      <c r="M20" s="281">
        <v>0</v>
      </c>
      <c r="N20" s="238"/>
      <c r="O20" s="181">
        <v>100</v>
      </c>
    </row>
    <row r="21" spans="1:15" ht="15.75" x14ac:dyDescent="0.25">
      <c r="A21" s="210"/>
      <c r="B21" s="59">
        <f t="shared" si="1"/>
        <v>17</v>
      </c>
      <c r="C21" s="59" t="s">
        <v>1149</v>
      </c>
      <c r="D21" s="59" t="s">
        <v>1113</v>
      </c>
      <c r="E21" s="224" t="s">
        <v>5030</v>
      </c>
      <c r="F21" s="127"/>
      <c r="G21" s="114"/>
      <c r="H21" s="128"/>
      <c r="I21" s="145" t="s">
        <v>5</v>
      </c>
      <c r="J21" s="285">
        <v>0</v>
      </c>
      <c r="K21" s="230">
        <f>SUM(J21:J22)</f>
        <v>0.05</v>
      </c>
      <c r="L21" s="136" t="s">
        <v>5</v>
      </c>
      <c r="M21" s="281">
        <v>0</v>
      </c>
      <c r="N21" s="241">
        <f>SUM(M21:M22)</f>
        <v>0</v>
      </c>
      <c r="O21" s="181">
        <v>100</v>
      </c>
    </row>
    <row r="22" spans="1:15" ht="30" x14ac:dyDescent="0.25">
      <c r="A22" s="210"/>
      <c r="B22" s="59">
        <f t="shared" si="1"/>
        <v>18</v>
      </c>
      <c r="C22" s="59" t="s">
        <v>1177</v>
      </c>
      <c r="D22" s="59" t="s">
        <v>1113</v>
      </c>
      <c r="E22" s="226"/>
      <c r="F22" s="127"/>
      <c r="G22" s="114"/>
      <c r="H22" s="128"/>
      <c r="I22" s="145" t="s">
        <v>6</v>
      </c>
      <c r="J22" s="285">
        <v>0.05</v>
      </c>
      <c r="K22" s="232"/>
      <c r="L22" s="136" t="s">
        <v>5</v>
      </c>
      <c r="M22" s="281">
        <v>0</v>
      </c>
      <c r="N22" s="242"/>
      <c r="O22" s="181">
        <v>100</v>
      </c>
    </row>
    <row r="23" spans="1:15" ht="30" x14ac:dyDescent="0.25">
      <c r="A23" s="210"/>
      <c r="B23" s="59">
        <f t="shared" si="1"/>
        <v>19</v>
      </c>
      <c r="C23" s="59" t="s">
        <v>1178</v>
      </c>
      <c r="D23" s="59" t="s">
        <v>1113</v>
      </c>
      <c r="E23" s="129" t="s">
        <v>5031</v>
      </c>
      <c r="F23" s="127"/>
      <c r="G23" s="114"/>
      <c r="H23" s="128"/>
      <c r="I23" s="145" t="s">
        <v>6</v>
      </c>
      <c r="J23" s="285">
        <v>0.05</v>
      </c>
      <c r="K23" s="140">
        <f>J23</f>
        <v>0.05</v>
      </c>
      <c r="L23" s="136" t="s">
        <v>5</v>
      </c>
      <c r="M23" s="281">
        <v>0</v>
      </c>
      <c r="N23" s="178">
        <f>M23</f>
        <v>0</v>
      </c>
      <c r="O23" s="181">
        <v>100</v>
      </c>
    </row>
    <row r="24" spans="1:15" ht="15.75" x14ac:dyDescent="0.25">
      <c r="A24" s="210"/>
      <c r="B24" s="32">
        <f t="shared" ref="B24:B26" si="2">B23+1</f>
        <v>20</v>
      </c>
      <c r="C24" s="16" t="s">
        <v>1179</v>
      </c>
      <c r="D24" s="53" t="s">
        <v>4</v>
      </c>
      <c r="E24" s="119"/>
      <c r="F24" s="127"/>
      <c r="G24" s="114"/>
      <c r="H24" s="128"/>
      <c r="I24" s="145" t="s">
        <v>5</v>
      </c>
      <c r="J24" s="285">
        <v>0</v>
      </c>
      <c r="K24" s="119"/>
      <c r="L24" s="136" t="s">
        <v>5</v>
      </c>
      <c r="M24" s="281">
        <v>0</v>
      </c>
      <c r="N24" s="142"/>
      <c r="O24" s="181">
        <v>100</v>
      </c>
    </row>
    <row r="25" spans="1:15" ht="15.75" x14ac:dyDescent="0.25">
      <c r="A25" s="210"/>
      <c r="B25" s="32">
        <f t="shared" si="2"/>
        <v>21</v>
      </c>
      <c r="C25" s="16" t="s">
        <v>1150</v>
      </c>
      <c r="D25" s="53" t="s">
        <v>4</v>
      </c>
      <c r="E25" s="119"/>
      <c r="F25" s="127"/>
      <c r="G25" s="114"/>
      <c r="H25" s="128"/>
      <c r="I25" s="145" t="s">
        <v>6</v>
      </c>
      <c r="J25" s="285">
        <v>2.5000000000000001E-2</v>
      </c>
      <c r="K25" s="119"/>
      <c r="L25" s="136" t="s">
        <v>6</v>
      </c>
      <c r="M25" s="281">
        <v>0.05</v>
      </c>
      <c r="N25" s="142"/>
      <c r="O25" s="181">
        <v>100</v>
      </c>
    </row>
    <row r="26" spans="1:15" ht="15.75" x14ac:dyDescent="0.25">
      <c r="A26" s="210"/>
      <c r="B26" s="32">
        <f t="shared" si="2"/>
        <v>22</v>
      </c>
      <c r="C26" s="16" t="s">
        <v>1151</v>
      </c>
      <c r="D26" s="53" t="s">
        <v>4</v>
      </c>
      <c r="E26" s="119"/>
      <c r="F26" s="127"/>
      <c r="G26" s="114"/>
      <c r="H26" s="128"/>
      <c r="I26" s="145" t="s">
        <v>6</v>
      </c>
      <c r="J26" s="285">
        <v>2.5000000000000001E-2</v>
      </c>
      <c r="K26" s="119"/>
      <c r="L26" s="148"/>
      <c r="M26" s="282"/>
      <c r="N26" s="143"/>
      <c r="O26" s="181">
        <v>100</v>
      </c>
    </row>
    <row r="27" spans="1:15" ht="16.5" thickBot="1" x14ac:dyDescent="0.3">
      <c r="A27" s="210"/>
      <c r="B27" s="32">
        <v>23</v>
      </c>
      <c r="C27" s="16" t="s">
        <v>1152</v>
      </c>
      <c r="D27" s="53" t="s">
        <v>4</v>
      </c>
      <c r="E27" s="120"/>
      <c r="F27" s="127"/>
      <c r="G27" s="114"/>
      <c r="H27" s="128"/>
      <c r="I27" s="146" t="s">
        <v>6</v>
      </c>
      <c r="J27" s="286">
        <v>0.05</v>
      </c>
      <c r="K27" s="120"/>
      <c r="L27" s="137" t="s">
        <v>6</v>
      </c>
      <c r="M27" s="283">
        <v>0.1</v>
      </c>
      <c r="N27" s="150"/>
      <c r="O27" s="182">
        <v>100</v>
      </c>
    </row>
    <row r="28" spans="1:15" ht="25.5" customHeight="1" thickBot="1" x14ac:dyDescent="0.3">
      <c r="A28" s="211"/>
      <c r="B28" s="153"/>
      <c r="C28" s="152" t="s">
        <v>5036</v>
      </c>
      <c r="D28" s="152"/>
      <c r="E28" s="152"/>
      <c r="F28" s="246">
        <f>SUM(G5:G13)</f>
        <v>1</v>
      </c>
      <c r="G28" s="247"/>
      <c r="H28" s="248"/>
      <c r="I28" s="243">
        <f>SUM(J5:J27)</f>
        <v>0.70000000000000018</v>
      </c>
      <c r="J28" s="244"/>
      <c r="K28" s="245"/>
      <c r="L28" s="249">
        <f>SUM(M5:M27)</f>
        <v>1</v>
      </c>
      <c r="M28" s="250"/>
      <c r="N28" s="251"/>
      <c r="O28" s="179"/>
    </row>
    <row r="29" spans="1:15" ht="15.75" customHeight="1" thickBot="1" x14ac:dyDescent="0.3">
      <c r="A29" s="212"/>
      <c r="B29" s="212"/>
      <c r="C29" s="212"/>
      <c r="D29" s="212"/>
      <c r="E29" s="212"/>
      <c r="F29" s="212"/>
      <c r="G29" s="212"/>
      <c r="H29" s="212"/>
      <c r="I29" s="212"/>
      <c r="J29" s="212"/>
      <c r="K29" s="212"/>
      <c r="L29" s="212"/>
      <c r="M29" s="212"/>
      <c r="N29" s="212"/>
      <c r="O29" s="212"/>
    </row>
    <row r="30" spans="1:15" ht="15" customHeight="1" x14ac:dyDescent="0.25">
      <c r="A30" s="213" t="s">
        <v>5034</v>
      </c>
      <c r="B30" s="29">
        <f>B27+1</f>
        <v>24</v>
      </c>
      <c r="C30" s="30" t="s">
        <v>1114</v>
      </c>
      <c r="D30" s="30" t="s">
        <v>1110</v>
      </c>
      <c r="E30" s="160"/>
      <c r="F30" s="165"/>
      <c r="G30" s="36"/>
      <c r="H30" s="37"/>
      <c r="I30" s="156" t="s">
        <v>6</v>
      </c>
      <c r="J30" s="157">
        <v>0.05</v>
      </c>
      <c r="K30" s="30"/>
      <c r="L30" s="165"/>
      <c r="M30" s="36"/>
      <c r="N30" s="37"/>
      <c r="O30" s="171">
        <v>100</v>
      </c>
    </row>
    <row r="31" spans="1:15" ht="15.75" x14ac:dyDescent="0.25">
      <c r="A31" s="214"/>
      <c r="B31" s="32">
        <f>B30+1</f>
        <v>25</v>
      </c>
      <c r="C31" s="19" t="s">
        <v>1115</v>
      </c>
      <c r="D31" s="19" t="s">
        <v>1110</v>
      </c>
      <c r="E31" s="161"/>
      <c r="F31" s="166"/>
      <c r="G31" s="39"/>
      <c r="H31" s="40"/>
      <c r="I31" s="134" t="s">
        <v>5</v>
      </c>
      <c r="J31" s="158">
        <v>0</v>
      </c>
      <c r="K31" s="19"/>
      <c r="L31" s="166"/>
      <c r="M31" s="39"/>
      <c r="N31" s="40"/>
      <c r="O31" s="172">
        <v>100</v>
      </c>
    </row>
    <row r="32" spans="1:15" ht="15.75" x14ac:dyDescent="0.25">
      <c r="A32" s="214"/>
      <c r="B32" s="32">
        <f t="shared" ref="B32:B45" si="3">B31+1</f>
        <v>26</v>
      </c>
      <c r="C32" s="19" t="s">
        <v>5062</v>
      </c>
      <c r="D32" s="20" t="s">
        <v>1113</v>
      </c>
      <c r="E32" s="162"/>
      <c r="F32" s="167"/>
      <c r="G32" s="130"/>
      <c r="H32" s="168"/>
      <c r="I32" s="134" t="s">
        <v>5037</v>
      </c>
      <c r="J32" s="158">
        <v>0</v>
      </c>
      <c r="K32" s="20"/>
      <c r="L32" s="167"/>
      <c r="M32" s="130"/>
      <c r="N32" s="168"/>
      <c r="O32" s="172">
        <v>100</v>
      </c>
    </row>
    <row r="33" spans="1:15" ht="15.75" x14ac:dyDescent="0.25">
      <c r="A33" s="214"/>
      <c r="B33" s="32">
        <f t="shared" si="3"/>
        <v>27</v>
      </c>
      <c r="C33" s="19" t="s">
        <v>5063</v>
      </c>
      <c r="D33" s="20" t="s">
        <v>1113</v>
      </c>
      <c r="E33" s="162"/>
      <c r="F33" s="167"/>
      <c r="G33" s="130"/>
      <c r="H33" s="168"/>
      <c r="I33" s="134" t="s">
        <v>6</v>
      </c>
      <c r="J33" s="158">
        <v>2.5000000000000001E-2</v>
      </c>
      <c r="K33" s="20"/>
      <c r="L33" s="167"/>
      <c r="M33" s="130"/>
      <c r="N33" s="168"/>
      <c r="O33" s="172">
        <v>100</v>
      </c>
    </row>
    <row r="34" spans="1:15" ht="15.75" x14ac:dyDescent="0.25">
      <c r="A34" s="214"/>
      <c r="B34" s="32">
        <f t="shared" si="3"/>
        <v>28</v>
      </c>
      <c r="C34" s="19" t="s">
        <v>1102</v>
      </c>
      <c r="D34" s="20" t="s">
        <v>1113</v>
      </c>
      <c r="E34" s="162"/>
      <c r="F34" s="167"/>
      <c r="G34" s="130"/>
      <c r="H34" s="168"/>
      <c r="I34" s="134" t="s">
        <v>5</v>
      </c>
      <c r="J34" s="158">
        <v>0</v>
      </c>
      <c r="K34" s="20"/>
      <c r="L34" s="167"/>
      <c r="M34" s="130"/>
      <c r="N34" s="168"/>
      <c r="O34" s="172">
        <v>100</v>
      </c>
    </row>
    <row r="35" spans="1:15" ht="15.75" x14ac:dyDescent="0.25">
      <c r="A35" s="214"/>
      <c r="B35" s="32">
        <f t="shared" si="3"/>
        <v>29</v>
      </c>
      <c r="C35" s="19" t="s">
        <v>1116</v>
      </c>
      <c r="D35" s="20" t="s">
        <v>1113</v>
      </c>
      <c r="E35" s="162"/>
      <c r="F35" s="167"/>
      <c r="G35" s="130"/>
      <c r="H35" s="168"/>
      <c r="I35" s="134" t="s">
        <v>6</v>
      </c>
      <c r="J35" s="158">
        <v>0.05</v>
      </c>
      <c r="K35" s="20"/>
      <c r="L35" s="167"/>
      <c r="M35" s="130"/>
      <c r="N35" s="168"/>
      <c r="O35" s="172">
        <v>100</v>
      </c>
    </row>
    <row r="36" spans="1:15" ht="15.75" x14ac:dyDescent="0.25">
      <c r="A36" s="214"/>
      <c r="B36" s="32">
        <f t="shared" si="3"/>
        <v>30</v>
      </c>
      <c r="C36" s="19" t="s">
        <v>1101</v>
      </c>
      <c r="D36" s="17" t="s">
        <v>1136</v>
      </c>
      <c r="E36" s="163"/>
      <c r="F36" s="166"/>
      <c r="G36" s="39"/>
      <c r="H36" s="40"/>
      <c r="I36" s="134" t="s">
        <v>6</v>
      </c>
      <c r="J36" s="158">
        <v>0.05</v>
      </c>
      <c r="K36" s="17"/>
      <c r="L36" s="166"/>
      <c r="M36" s="39"/>
      <c r="N36" s="40"/>
      <c r="O36" s="172">
        <v>100</v>
      </c>
    </row>
    <row r="37" spans="1:15" ht="15.75" x14ac:dyDescent="0.25">
      <c r="A37" s="214"/>
      <c r="B37" s="32">
        <f t="shared" si="3"/>
        <v>31</v>
      </c>
      <c r="C37" s="19" t="s">
        <v>1103</v>
      </c>
      <c r="D37" s="17" t="s">
        <v>1113</v>
      </c>
      <c r="E37" s="163"/>
      <c r="F37" s="166"/>
      <c r="G37" s="39"/>
      <c r="H37" s="40"/>
      <c r="I37" s="134" t="s">
        <v>6</v>
      </c>
      <c r="J37" s="158">
        <v>2.5000000000000001E-2</v>
      </c>
      <c r="K37" s="17"/>
      <c r="L37" s="166"/>
      <c r="M37" s="39"/>
      <c r="N37" s="40"/>
      <c r="O37" s="172">
        <v>100</v>
      </c>
    </row>
    <row r="38" spans="1:15" ht="15.75" x14ac:dyDescent="0.25">
      <c r="A38" s="214"/>
      <c r="B38" s="32">
        <f t="shared" si="3"/>
        <v>32</v>
      </c>
      <c r="C38" s="19" t="s">
        <v>1117</v>
      </c>
      <c r="D38" s="17" t="s">
        <v>1136</v>
      </c>
      <c r="E38" s="163"/>
      <c r="F38" s="166"/>
      <c r="G38" s="39"/>
      <c r="H38" s="40"/>
      <c r="I38" s="134" t="s">
        <v>5037</v>
      </c>
      <c r="J38" s="158">
        <v>0</v>
      </c>
      <c r="K38" s="17"/>
      <c r="L38" s="166"/>
      <c r="M38" s="39"/>
      <c r="N38" s="40"/>
      <c r="O38" s="172">
        <v>100</v>
      </c>
    </row>
    <row r="39" spans="1:15" ht="15.75" x14ac:dyDescent="0.25">
      <c r="A39" s="214"/>
      <c r="B39" s="32">
        <f t="shared" si="3"/>
        <v>33</v>
      </c>
      <c r="C39" s="19" t="s">
        <v>1118</v>
      </c>
      <c r="D39" s="17" t="s">
        <v>1136</v>
      </c>
      <c r="E39" s="163"/>
      <c r="F39" s="166"/>
      <c r="G39" s="39"/>
      <c r="H39" s="40"/>
      <c r="I39" s="134" t="s">
        <v>6</v>
      </c>
      <c r="J39" s="158">
        <v>2.5000000000000001E-2</v>
      </c>
      <c r="K39" s="17"/>
      <c r="L39" s="166"/>
      <c r="M39" s="39"/>
      <c r="N39" s="40"/>
      <c r="O39" s="172">
        <v>100</v>
      </c>
    </row>
    <row r="40" spans="1:15" ht="15.75" x14ac:dyDescent="0.25">
      <c r="A40" s="214"/>
      <c r="B40" s="32">
        <f t="shared" si="3"/>
        <v>34</v>
      </c>
      <c r="C40" s="19" t="s">
        <v>1104</v>
      </c>
      <c r="D40" s="17" t="s">
        <v>1135</v>
      </c>
      <c r="E40" s="163"/>
      <c r="F40" s="166"/>
      <c r="G40" s="39"/>
      <c r="H40" s="40"/>
      <c r="I40" s="134" t="s">
        <v>6</v>
      </c>
      <c r="J40" s="158">
        <v>2.5000000000000001E-2</v>
      </c>
      <c r="K40" s="17"/>
      <c r="L40" s="166"/>
      <c r="M40" s="39"/>
      <c r="N40" s="40"/>
      <c r="O40" s="172">
        <v>100</v>
      </c>
    </row>
    <row r="41" spans="1:15" ht="15.75" x14ac:dyDescent="0.25">
      <c r="A41" s="214"/>
      <c r="B41" s="32">
        <f t="shared" si="3"/>
        <v>35</v>
      </c>
      <c r="C41" s="19" t="s">
        <v>1105</v>
      </c>
      <c r="D41" s="17" t="s">
        <v>1135</v>
      </c>
      <c r="E41" s="163"/>
      <c r="F41" s="166"/>
      <c r="G41" s="39"/>
      <c r="H41" s="40"/>
      <c r="I41" s="134" t="s">
        <v>5</v>
      </c>
      <c r="J41" s="158">
        <v>0</v>
      </c>
      <c r="K41" s="17"/>
      <c r="L41" s="166"/>
      <c r="M41" s="39"/>
      <c r="N41" s="40"/>
      <c r="O41" s="172">
        <v>100</v>
      </c>
    </row>
    <row r="42" spans="1:15" ht="15.75" x14ac:dyDescent="0.25">
      <c r="A42" s="214"/>
      <c r="B42" s="32">
        <f t="shared" si="3"/>
        <v>36</v>
      </c>
      <c r="C42" s="19" t="s">
        <v>1119</v>
      </c>
      <c r="D42" s="17" t="s">
        <v>1136</v>
      </c>
      <c r="E42" s="163"/>
      <c r="F42" s="166"/>
      <c r="G42" s="39"/>
      <c r="H42" s="40"/>
      <c r="I42" s="134" t="s">
        <v>6</v>
      </c>
      <c r="J42" s="158">
        <v>2.5000000000000001E-2</v>
      </c>
      <c r="K42" s="17"/>
      <c r="L42" s="166"/>
      <c r="M42" s="39"/>
      <c r="N42" s="40"/>
      <c r="O42" s="172">
        <v>100</v>
      </c>
    </row>
    <row r="43" spans="1:15" ht="15.75" x14ac:dyDescent="0.25">
      <c r="A43" s="214"/>
      <c r="B43" s="32">
        <f t="shared" si="3"/>
        <v>37</v>
      </c>
      <c r="C43" s="19" t="s">
        <v>1120</v>
      </c>
      <c r="D43" s="17" t="s">
        <v>1136</v>
      </c>
      <c r="E43" s="163"/>
      <c r="F43" s="166"/>
      <c r="G43" s="39"/>
      <c r="H43" s="40"/>
      <c r="I43" s="134" t="s">
        <v>5</v>
      </c>
      <c r="J43" s="158">
        <v>0</v>
      </c>
      <c r="K43" s="17"/>
      <c r="L43" s="166"/>
      <c r="M43" s="39"/>
      <c r="N43" s="40"/>
      <c r="O43" s="172">
        <v>100</v>
      </c>
    </row>
    <row r="44" spans="1:15" ht="15.75" x14ac:dyDescent="0.25">
      <c r="A44" s="214"/>
      <c r="B44" s="32">
        <f t="shared" si="3"/>
        <v>38</v>
      </c>
      <c r="C44" s="19" t="s">
        <v>1121</v>
      </c>
      <c r="D44" s="17" t="s">
        <v>1136</v>
      </c>
      <c r="E44" s="163"/>
      <c r="F44" s="166"/>
      <c r="G44" s="39"/>
      <c r="H44" s="40"/>
      <c r="I44" s="134" t="s">
        <v>6</v>
      </c>
      <c r="J44" s="158">
        <v>2.5000000000000001E-2</v>
      </c>
      <c r="K44" s="17"/>
      <c r="L44" s="166"/>
      <c r="M44" s="39"/>
      <c r="N44" s="40"/>
      <c r="O44" s="172">
        <v>100</v>
      </c>
    </row>
    <row r="45" spans="1:15" ht="16.5" thickBot="1" x14ac:dyDescent="0.3">
      <c r="A45" s="214"/>
      <c r="B45" s="33">
        <f t="shared" si="3"/>
        <v>39</v>
      </c>
      <c r="C45" s="35" t="s">
        <v>1106</v>
      </c>
      <c r="D45" s="34" t="s">
        <v>1136</v>
      </c>
      <c r="E45" s="164"/>
      <c r="F45" s="169"/>
      <c r="G45" s="41"/>
      <c r="H45" s="42"/>
      <c r="I45" s="135" t="s">
        <v>5</v>
      </c>
      <c r="J45" s="159">
        <v>0</v>
      </c>
      <c r="K45" s="34"/>
      <c r="L45" s="169"/>
      <c r="M45" s="41"/>
      <c r="N45" s="42"/>
      <c r="O45" s="170">
        <v>100</v>
      </c>
    </row>
    <row r="46" spans="1:15" ht="34.5" customHeight="1" thickBot="1" x14ac:dyDescent="0.3">
      <c r="A46" s="214"/>
      <c r="B46" s="155"/>
      <c r="C46" s="173" t="s">
        <v>5036</v>
      </c>
      <c r="D46" s="154"/>
      <c r="E46" s="154"/>
      <c r="F46" s="246">
        <f>SUM(G30:G45)</f>
        <v>0</v>
      </c>
      <c r="G46" s="247"/>
      <c r="H46" s="248"/>
      <c r="I46" s="204"/>
      <c r="J46" s="205">
        <f>SUM(J30:J45)</f>
        <v>0.3</v>
      </c>
      <c r="K46" s="204"/>
      <c r="L46" s="252">
        <f>-SUM(M30:M45)</f>
        <v>0</v>
      </c>
      <c r="M46" s="253"/>
      <c r="N46" s="254"/>
      <c r="O46" s="239"/>
    </row>
    <row r="47" spans="1:15" ht="31.5" customHeight="1" thickBot="1" x14ac:dyDescent="0.3">
      <c r="A47" s="215"/>
      <c r="B47" s="153"/>
      <c r="C47" s="174" t="s">
        <v>5066</v>
      </c>
      <c r="D47" s="43"/>
      <c r="E47" s="43"/>
      <c r="F47" s="246">
        <f>F46+F28</f>
        <v>1</v>
      </c>
      <c r="G47" s="247"/>
      <c r="H47" s="248"/>
      <c r="I47" s="243">
        <f>SUM(J46,I28)</f>
        <v>1.0000000000000002</v>
      </c>
      <c r="J47" s="255"/>
      <c r="K47" s="256"/>
      <c r="L47" s="257">
        <f>L46+L28</f>
        <v>1</v>
      </c>
      <c r="M47" s="258"/>
      <c r="N47" s="259"/>
      <c r="O47" s="240"/>
    </row>
    <row r="48" spans="1:15" x14ac:dyDescent="0.25">
      <c r="L48" s="21"/>
      <c r="M48" s="21"/>
      <c r="N48" s="21"/>
    </row>
    <row r="49" spans="1:14" x14ac:dyDescent="0.25">
      <c r="A49" s="175" t="s">
        <v>5041</v>
      </c>
    </row>
    <row r="50" spans="1:14" x14ac:dyDescent="0.25">
      <c r="A50" s="176" t="s">
        <v>5042</v>
      </c>
      <c r="L50" s="18"/>
      <c r="M50" s="18"/>
      <c r="N50" s="18"/>
    </row>
    <row r="51" spans="1:14" x14ac:dyDescent="0.25">
      <c r="A51" s="177">
        <v>1</v>
      </c>
      <c r="B51" t="s">
        <v>5043</v>
      </c>
      <c r="L51" s="38"/>
      <c r="M51" s="38"/>
      <c r="N51" s="38"/>
    </row>
    <row r="52" spans="1:14" x14ac:dyDescent="0.25">
      <c r="A52" s="177">
        <v>2</v>
      </c>
      <c r="B52" t="s">
        <v>5044</v>
      </c>
      <c r="L52" s="38"/>
      <c r="M52" s="38"/>
      <c r="N52" s="38"/>
    </row>
    <row r="53" spans="1:14" x14ac:dyDescent="0.25">
      <c r="A53" s="177">
        <v>3</v>
      </c>
      <c r="B53" t="s">
        <v>5045</v>
      </c>
      <c r="L53" s="38"/>
      <c r="M53" s="38"/>
      <c r="N53" s="38"/>
    </row>
    <row r="54" spans="1:14" x14ac:dyDescent="0.25">
      <c r="A54" s="177">
        <v>4</v>
      </c>
      <c r="B54" t="s">
        <v>5046</v>
      </c>
      <c r="L54" s="38"/>
      <c r="M54" s="38"/>
      <c r="N54" s="38"/>
    </row>
    <row r="55" spans="1:14" x14ac:dyDescent="0.25">
      <c r="A55" s="177">
        <v>5</v>
      </c>
      <c r="B55" t="s">
        <v>5047</v>
      </c>
      <c r="L55" s="38"/>
      <c r="M55" s="38"/>
      <c r="N55" s="38"/>
    </row>
    <row r="56" spans="1:14" x14ac:dyDescent="0.25">
      <c r="A56" s="177">
        <v>6</v>
      </c>
      <c r="B56" t="s">
        <v>5048</v>
      </c>
      <c r="L56" s="38"/>
      <c r="M56" s="38"/>
      <c r="N56" s="38"/>
    </row>
    <row r="57" spans="1:14" x14ac:dyDescent="0.25">
      <c r="A57" s="177">
        <v>7</v>
      </c>
      <c r="B57" t="s">
        <v>5049</v>
      </c>
      <c r="L57" s="38"/>
      <c r="M57" s="38"/>
      <c r="N57" s="38"/>
    </row>
    <row r="58" spans="1:14" x14ac:dyDescent="0.25">
      <c r="A58" s="177">
        <v>8</v>
      </c>
      <c r="B58" t="s">
        <v>5050</v>
      </c>
      <c r="L58" s="38"/>
      <c r="M58" s="38"/>
      <c r="N58" s="38"/>
    </row>
    <row r="59" spans="1:14" x14ac:dyDescent="0.25">
      <c r="A59" s="177">
        <v>9</v>
      </c>
      <c r="B59" t="s">
        <v>5051</v>
      </c>
      <c r="L59" s="38"/>
      <c r="M59" s="38"/>
      <c r="N59" s="38"/>
    </row>
    <row r="60" spans="1:14" x14ac:dyDescent="0.25">
      <c r="A60" s="177">
        <v>10</v>
      </c>
      <c r="B60" t="s">
        <v>5052</v>
      </c>
      <c r="L60" s="38"/>
      <c r="M60" s="38"/>
      <c r="N60" s="38"/>
    </row>
    <row r="61" spans="1:14" x14ac:dyDescent="0.25">
      <c r="A61" s="177">
        <v>11</v>
      </c>
      <c r="B61" t="s">
        <v>5053</v>
      </c>
      <c r="L61" s="38"/>
      <c r="M61" s="38"/>
      <c r="N61" s="38"/>
    </row>
    <row r="62" spans="1:14" x14ac:dyDescent="0.25">
      <c r="A62" s="177">
        <v>12</v>
      </c>
      <c r="B62" t="s">
        <v>5054</v>
      </c>
      <c r="L62" s="38"/>
      <c r="M62" s="38"/>
      <c r="N62" s="38"/>
    </row>
    <row r="63" spans="1:14" x14ac:dyDescent="0.25">
      <c r="A63" s="177">
        <v>13</v>
      </c>
      <c r="B63" t="s">
        <v>5055</v>
      </c>
      <c r="L63" s="38"/>
      <c r="M63" s="38"/>
      <c r="N63" s="38"/>
    </row>
    <row r="64" spans="1:14" x14ac:dyDescent="0.25">
      <c r="A64" s="177">
        <v>14</v>
      </c>
      <c r="B64" t="s">
        <v>5056</v>
      </c>
      <c r="L64" s="38"/>
      <c r="M64" s="38"/>
      <c r="N64" s="38"/>
    </row>
    <row r="65" spans="1:14" x14ac:dyDescent="0.25">
      <c r="A65" s="177">
        <v>15</v>
      </c>
      <c r="B65" t="s">
        <v>5057</v>
      </c>
      <c r="L65" s="38"/>
      <c r="M65" s="38"/>
      <c r="N65" s="38"/>
    </row>
    <row r="66" spans="1:14" x14ac:dyDescent="0.25">
      <c r="A66" s="177">
        <v>16</v>
      </c>
      <c r="B66" t="s">
        <v>5058</v>
      </c>
      <c r="L66" s="38"/>
      <c r="M66" s="38"/>
      <c r="N66" s="38"/>
    </row>
    <row r="67" spans="1:14" x14ac:dyDescent="0.25">
      <c r="L67" s="38"/>
      <c r="M67" s="38"/>
      <c r="N67" s="38"/>
    </row>
    <row r="68" spans="1:14" x14ac:dyDescent="0.25">
      <c r="L68" s="38"/>
      <c r="M68" s="38"/>
      <c r="N68" s="38"/>
    </row>
    <row r="69" spans="1:14" x14ac:dyDescent="0.25">
      <c r="L69" s="38"/>
      <c r="M69" s="38"/>
      <c r="N69" s="38"/>
    </row>
    <row r="70" spans="1:14" x14ac:dyDescent="0.25">
      <c r="L70" s="38"/>
      <c r="M70" s="38"/>
      <c r="N70" s="38"/>
    </row>
    <row r="71" spans="1:14" x14ac:dyDescent="0.25">
      <c r="L71" s="38"/>
      <c r="M71" s="38"/>
      <c r="N71" s="38"/>
    </row>
    <row r="72" spans="1:14" x14ac:dyDescent="0.25">
      <c r="L72" s="38"/>
      <c r="M72" s="38"/>
      <c r="N72" s="38"/>
    </row>
    <row r="73" spans="1:14" x14ac:dyDescent="0.25">
      <c r="L73" s="38"/>
      <c r="M73" s="38"/>
      <c r="N73" s="38"/>
    </row>
    <row r="74" spans="1:14" x14ac:dyDescent="0.25">
      <c r="L74" s="38"/>
      <c r="M74" s="38"/>
      <c r="N74" s="38"/>
    </row>
    <row r="75" spans="1:14" x14ac:dyDescent="0.25">
      <c r="L75" s="38"/>
      <c r="M75" s="38"/>
      <c r="N75" s="38"/>
    </row>
    <row r="76" spans="1:14" x14ac:dyDescent="0.25">
      <c r="L76" s="38"/>
      <c r="M76" s="38"/>
      <c r="N76" s="38"/>
    </row>
    <row r="77" spans="1:14" x14ac:dyDescent="0.25">
      <c r="L77" s="38"/>
      <c r="M77" s="38"/>
      <c r="N77" s="38"/>
    </row>
    <row r="78" spans="1:14" x14ac:dyDescent="0.25">
      <c r="L78" s="38"/>
      <c r="M78" s="38"/>
      <c r="N78" s="38"/>
    </row>
    <row r="79" spans="1:14" x14ac:dyDescent="0.25">
      <c r="L79" s="38"/>
      <c r="M79" s="38"/>
      <c r="N79" s="38"/>
    </row>
    <row r="80" spans="1:14" x14ac:dyDescent="0.25">
      <c r="L80" s="38"/>
      <c r="M80" s="38"/>
      <c r="N80" s="38"/>
    </row>
    <row r="81" spans="12:14" x14ac:dyDescent="0.25">
      <c r="L81" s="38"/>
      <c r="M81" s="38"/>
      <c r="N81" s="38"/>
    </row>
    <row r="82" spans="12:14" x14ac:dyDescent="0.25">
      <c r="L82" s="38"/>
      <c r="M82" s="38"/>
      <c r="N82" s="38"/>
    </row>
    <row r="83" spans="12:14" x14ac:dyDescent="0.25">
      <c r="L83" s="38"/>
      <c r="M83" s="38"/>
      <c r="N83" s="38"/>
    </row>
    <row r="84" spans="12:14" x14ac:dyDescent="0.25">
      <c r="L84" s="38"/>
      <c r="M84" s="38"/>
      <c r="N84" s="38"/>
    </row>
    <row r="85" spans="12:14" x14ac:dyDescent="0.25">
      <c r="L85" s="38"/>
      <c r="M85" s="38"/>
      <c r="N85" s="38"/>
    </row>
    <row r="86" spans="12:14" x14ac:dyDescent="0.25">
      <c r="L86" s="38"/>
      <c r="M86" s="38"/>
      <c r="N86" s="38"/>
    </row>
    <row r="87" spans="12:14" x14ac:dyDescent="0.25">
      <c r="L87" s="38"/>
      <c r="M87" s="38"/>
      <c r="N87" s="38"/>
    </row>
    <row r="88" spans="12:14" x14ac:dyDescent="0.25">
      <c r="L88" s="38"/>
      <c r="M88" s="38"/>
      <c r="N88" s="38"/>
    </row>
    <row r="89" spans="12:14" x14ac:dyDescent="0.25">
      <c r="L89" s="38"/>
      <c r="M89" s="38"/>
      <c r="N89" s="38"/>
    </row>
    <row r="90" spans="12:14" x14ac:dyDescent="0.25">
      <c r="L90" s="38"/>
      <c r="M90" s="38"/>
      <c r="N90" s="38"/>
    </row>
    <row r="91" spans="12:14" x14ac:dyDescent="0.25">
      <c r="L91" s="38"/>
      <c r="M91" s="38"/>
      <c r="N91" s="38"/>
    </row>
    <row r="92" spans="12:14" x14ac:dyDescent="0.25">
      <c r="L92" s="38"/>
      <c r="M92" s="38"/>
      <c r="N92" s="38"/>
    </row>
  </sheetData>
  <sheetProtection algorithmName="SHA-512" hashValue="TwZS0EftbdG9Ik2slFDNzvpAh17ngKn3lWVrn/haX+RslAs0FEP6jbVoBEBfasbNrcDE7FJA5D+sQ5pC110TzQ==" saltValue="TsRtmTvhp6Ja4QIFcLX1fw==" spinCount="100000" sheet="1" objects="1" scenarios="1"/>
  <protectedRanges>
    <protectedRange algorithmName="SHA-512" hashValue="5BTMAcui1HbDolzIc7kDz0VN+VrNt8ikPGGeSbiULVSpRWtzCblavo2tLKqQBefd3CZmDbb1uqXP2abILWVjKQ==" saltValue="J53yhX8XSdMtCDV1ws5vYg==" spinCount="100000" sqref="I5:J27" name="Range1"/>
    <protectedRange algorithmName="SHA-512" hashValue="5BTMAcui1HbDolzIc7kDz0VN+VrNt8ikPGGeSbiULVSpRWtzCblavo2tLKqQBefd3CZmDbb1uqXP2abILWVjKQ==" saltValue="J53yhX8XSdMtCDV1ws5vYg==" spinCount="100000" sqref="I30:J45" name="Range1_1"/>
  </protectedRanges>
  <mergeCells count="26">
    <mergeCell ref="O46:O47"/>
    <mergeCell ref="N21:N22"/>
    <mergeCell ref="I28:K28"/>
    <mergeCell ref="F28:H28"/>
    <mergeCell ref="L28:N28"/>
    <mergeCell ref="L46:N46"/>
    <mergeCell ref="F46:H46"/>
    <mergeCell ref="F47:H47"/>
    <mergeCell ref="I47:K47"/>
    <mergeCell ref="L47:N47"/>
    <mergeCell ref="A5:A28"/>
    <mergeCell ref="A29:O29"/>
    <mergeCell ref="A30:A47"/>
    <mergeCell ref="E11:E12"/>
    <mergeCell ref="E6:E10"/>
    <mergeCell ref="H6:H10"/>
    <mergeCell ref="H11:H12"/>
    <mergeCell ref="E14:E20"/>
    <mergeCell ref="E21:E22"/>
    <mergeCell ref="N6:N10"/>
    <mergeCell ref="N11:N12"/>
    <mergeCell ref="K14:K20"/>
    <mergeCell ref="K21:K22"/>
    <mergeCell ref="K6:K10"/>
    <mergeCell ref="K11:K12"/>
    <mergeCell ref="N14:N20"/>
  </mergeCells>
  <conditionalFormatting sqref="N26">
    <cfRule type="cellIs" dxfId="112" priority="89" operator="equal">
      <formula>"Maybe"</formula>
    </cfRule>
    <cfRule type="cellIs" dxfId="111" priority="90" operator="equal">
      <formula>"No"</formula>
    </cfRule>
    <cfRule type="cellIs" dxfId="110" priority="91" operator="equal">
      <formula>"Yes"</formula>
    </cfRule>
  </conditionalFormatting>
  <conditionalFormatting sqref="N26">
    <cfRule type="cellIs" dxfId="109" priority="87" operator="equal">
      <formula>"Y"</formula>
    </cfRule>
    <cfRule type="cellIs" dxfId="108" priority="88" operator="equal">
      <formula>"N"</formula>
    </cfRule>
  </conditionalFormatting>
  <conditionalFormatting sqref="N26">
    <cfRule type="cellIs" priority="78" operator="equal">
      <formula>0</formula>
    </cfRule>
  </conditionalFormatting>
  <conditionalFormatting sqref="N5:N6 N27 N11 N13:N14 N21 N23:N25">
    <cfRule type="cellIs" dxfId="107" priority="72" operator="greaterThan">
      <formula>0</formula>
    </cfRule>
  </conditionalFormatting>
  <conditionalFormatting sqref="F5:F13">
    <cfRule type="cellIs" dxfId="106" priority="67" operator="greaterThan">
      <formula>0</formula>
    </cfRule>
  </conditionalFormatting>
  <conditionalFormatting sqref="F5:F13">
    <cfRule type="cellIs" dxfId="105" priority="64" operator="equal">
      <formula>"Maybe"</formula>
    </cfRule>
    <cfRule type="cellIs" dxfId="104" priority="65" operator="equal">
      <formula>"No"</formula>
    </cfRule>
    <cfRule type="cellIs" dxfId="103" priority="66" operator="equal">
      <formula>"Yes"</formula>
    </cfRule>
  </conditionalFormatting>
  <conditionalFormatting sqref="F5:F13">
    <cfRule type="cellIs" dxfId="102" priority="62" operator="equal">
      <formula>"Yes"</formula>
    </cfRule>
    <cfRule type="cellIs" dxfId="101" priority="63" operator="equal">
      <formula>"No"</formula>
    </cfRule>
  </conditionalFormatting>
  <conditionalFormatting sqref="G5">
    <cfRule type="cellIs" dxfId="100" priority="61" operator="greaterThan">
      <formula>0</formula>
    </cfRule>
  </conditionalFormatting>
  <conditionalFormatting sqref="F5:F13">
    <cfRule type="cellIs" dxfId="99" priority="68" stopIfTrue="1" operator="equal">
      <formula>"Y"</formula>
    </cfRule>
    <cfRule type="cellIs" dxfId="98" priority="69" stopIfTrue="1" operator="equal">
      <formula>"N"</formula>
    </cfRule>
    <cfRule type="colorScale" priority="70">
      <colorScale>
        <cfvo type="min"/>
        <cfvo type="percentile" val="50"/>
        <cfvo type="max"/>
        <color rgb="FF63BE7B"/>
        <color rgb="FFFFEB84"/>
        <color rgb="FFF8696B"/>
      </colorScale>
    </cfRule>
  </conditionalFormatting>
  <conditionalFormatting sqref="I27">
    <cfRule type="cellIs" dxfId="97" priority="57" operator="greaterThan">
      <formula>0</formula>
    </cfRule>
  </conditionalFormatting>
  <conditionalFormatting sqref="I27">
    <cfRule type="cellIs" dxfId="96" priority="54" operator="equal">
      <formula>"Maybe"</formula>
    </cfRule>
    <cfRule type="cellIs" dxfId="95" priority="55" operator="equal">
      <formula>"No"</formula>
    </cfRule>
    <cfRule type="cellIs" dxfId="94" priority="56" operator="equal">
      <formula>"Yes"</formula>
    </cfRule>
  </conditionalFormatting>
  <conditionalFormatting sqref="I27">
    <cfRule type="cellIs" dxfId="93" priority="52" operator="equal">
      <formula>"Yes"</formula>
    </cfRule>
    <cfRule type="cellIs" dxfId="92" priority="53" operator="equal">
      <formula>"No"</formula>
    </cfRule>
  </conditionalFormatting>
  <conditionalFormatting sqref="I5 I18:I26 I14:I16">
    <cfRule type="cellIs" dxfId="91" priority="51" operator="greaterThan">
      <formula>0</formula>
    </cfRule>
  </conditionalFormatting>
  <conditionalFormatting sqref="I5 I18:I26 I14:I16">
    <cfRule type="cellIs" dxfId="90" priority="48" operator="equal">
      <formula>"Maybe"</formula>
    </cfRule>
    <cfRule type="cellIs" dxfId="89" priority="49" operator="equal">
      <formula>"No"</formula>
    </cfRule>
    <cfRule type="cellIs" dxfId="88" priority="50" operator="equal">
      <formula>"Yes"</formula>
    </cfRule>
  </conditionalFormatting>
  <conditionalFormatting sqref="I5 I18:I26 I14:I16">
    <cfRule type="cellIs" dxfId="87" priority="46" operator="equal">
      <formula>"Yes"</formula>
    </cfRule>
    <cfRule type="cellIs" dxfId="86" priority="47" operator="equal">
      <formula>"No"</formula>
    </cfRule>
  </conditionalFormatting>
  <conditionalFormatting sqref="I18:I27 I5 I14:I16">
    <cfRule type="cellIs" dxfId="85" priority="58" stopIfTrue="1" operator="equal">
      <formula>"Y"</formula>
    </cfRule>
    <cfRule type="cellIs" dxfId="84" priority="59" stopIfTrue="1" operator="equal">
      <formula>"N"</formula>
    </cfRule>
    <cfRule type="colorScale" priority="60">
      <colorScale>
        <cfvo type="min"/>
        <cfvo type="percentile" val="50"/>
        <cfvo type="max"/>
        <color rgb="FF63BE7B"/>
        <color rgb="FFFFEB84"/>
        <color rgb="FFF8696B"/>
      </colorScale>
    </cfRule>
  </conditionalFormatting>
  <conditionalFormatting sqref="I17">
    <cfRule type="cellIs" dxfId="83" priority="43" operator="equal">
      <formula>"Yes"</formula>
    </cfRule>
    <cfRule type="cellIs" dxfId="82" priority="44" operator="equal">
      <formula>"No"</formula>
    </cfRule>
  </conditionalFormatting>
  <conditionalFormatting sqref="I6:I13">
    <cfRule type="cellIs" dxfId="81" priority="41" operator="equal">
      <formula>"Yes"</formula>
    </cfRule>
    <cfRule type="cellIs" dxfId="80" priority="42" operator="equal">
      <formula>"No"</formula>
    </cfRule>
  </conditionalFormatting>
  <conditionalFormatting sqref="L27">
    <cfRule type="cellIs" dxfId="79" priority="36" operator="greaterThan">
      <formula>0</formula>
    </cfRule>
  </conditionalFormatting>
  <conditionalFormatting sqref="L27">
    <cfRule type="cellIs" dxfId="78" priority="33" operator="equal">
      <formula>"Maybe"</formula>
    </cfRule>
    <cfRule type="cellIs" dxfId="77" priority="34" operator="equal">
      <formula>"No"</formula>
    </cfRule>
    <cfRule type="cellIs" dxfId="76" priority="35" operator="equal">
      <formula>"Yes"</formula>
    </cfRule>
  </conditionalFormatting>
  <conditionalFormatting sqref="L27">
    <cfRule type="cellIs" dxfId="75" priority="31" operator="equal">
      <formula>"Yes"</formula>
    </cfRule>
    <cfRule type="cellIs" dxfId="74" priority="32" operator="equal">
      <formula>"No"</formula>
    </cfRule>
  </conditionalFormatting>
  <conditionalFormatting sqref="L5 L18:L25 L14:L15">
    <cfRule type="cellIs" dxfId="73" priority="30" operator="greaterThan">
      <formula>0</formula>
    </cfRule>
  </conditionalFormatting>
  <conditionalFormatting sqref="L5 L18:L25 L14:L15">
    <cfRule type="cellIs" dxfId="72" priority="27" operator="equal">
      <formula>"Maybe"</formula>
    </cfRule>
    <cfRule type="cellIs" dxfId="71" priority="28" operator="equal">
      <formula>"No"</formula>
    </cfRule>
    <cfRule type="cellIs" dxfId="70" priority="29" operator="equal">
      <formula>"Yes"</formula>
    </cfRule>
  </conditionalFormatting>
  <conditionalFormatting sqref="L5 L18:L25 L14:L15">
    <cfRule type="cellIs" dxfId="69" priority="25" operator="equal">
      <formula>"Yes"</formula>
    </cfRule>
    <cfRule type="cellIs" dxfId="68" priority="26" operator="equal">
      <formula>"No"</formula>
    </cfRule>
  </conditionalFormatting>
  <conditionalFormatting sqref="L18:L25 L5 L14:L15 L27">
    <cfRule type="cellIs" dxfId="67" priority="37" stopIfTrue="1" operator="equal">
      <formula>"Y"</formula>
    </cfRule>
    <cfRule type="cellIs" dxfId="66" priority="38" stopIfTrue="1" operator="equal">
      <formula>"N"</formula>
    </cfRule>
    <cfRule type="colorScale" priority="39">
      <colorScale>
        <cfvo type="min"/>
        <cfvo type="percentile" val="50"/>
        <cfvo type="max"/>
        <color rgb="FF63BE7B"/>
        <color rgb="FFFFEB84"/>
        <color rgb="FFF8696B"/>
      </colorScale>
    </cfRule>
  </conditionalFormatting>
  <conditionalFormatting sqref="L17">
    <cfRule type="cellIs" dxfId="65" priority="23" operator="equal">
      <formula>"Yes"</formula>
    </cfRule>
    <cfRule type="cellIs" dxfId="64" priority="24" operator="equal">
      <formula>"No"</formula>
    </cfRule>
  </conditionalFormatting>
  <conditionalFormatting sqref="L6:L13">
    <cfRule type="cellIs" dxfId="63" priority="21" operator="equal">
      <formula>"Yes"</formula>
    </cfRule>
    <cfRule type="cellIs" dxfId="62" priority="22" operator="equal">
      <formula>"No"</formula>
    </cfRule>
  </conditionalFormatting>
  <conditionalFormatting sqref="I30:I31 I33:I37 I39:I45">
    <cfRule type="cellIs" dxfId="61" priority="17" operator="greaterThan">
      <formula>0</formula>
    </cfRule>
  </conditionalFormatting>
  <conditionalFormatting sqref="I30:I31 I33:I37 I39:I45">
    <cfRule type="cellIs" dxfId="60" priority="14" operator="equal">
      <formula>"Maybe"</formula>
    </cfRule>
    <cfRule type="cellIs" dxfId="59" priority="15" operator="equal">
      <formula>"No"</formula>
    </cfRule>
    <cfRule type="cellIs" dxfId="58" priority="16" operator="equal">
      <formula>"Yes"</formula>
    </cfRule>
  </conditionalFormatting>
  <conditionalFormatting sqref="I30:I31 I33:I37 I39:I45">
    <cfRule type="cellIs" dxfId="57" priority="18" stopIfTrue="1" operator="equal">
      <formula>"Y"</formula>
    </cfRule>
    <cfRule type="cellIs" dxfId="56" priority="19" stopIfTrue="1" operator="equal">
      <formula>"N"</formula>
    </cfRule>
    <cfRule type="colorScale" priority="20">
      <colorScale>
        <cfvo type="min"/>
        <cfvo type="percentile" val="50"/>
        <cfvo type="max"/>
        <color rgb="FF63BE7B"/>
        <color rgb="FFFFEB84"/>
        <color rgb="FFF8696B"/>
      </colorScale>
    </cfRule>
  </conditionalFormatting>
  <conditionalFormatting sqref="I30:I31 I33:I37 I39:I45">
    <cfRule type="cellIs" dxfId="55" priority="12" operator="equal">
      <formula>"Yes"</formula>
    </cfRule>
    <cfRule type="cellIs" dxfId="54" priority="13" operator="equal">
      <formula>"No"</formula>
    </cfRule>
  </conditionalFormatting>
  <conditionalFormatting sqref="I32">
    <cfRule type="cellIs" dxfId="53" priority="10" operator="equal">
      <formula>"No"</formula>
    </cfRule>
    <cfRule type="cellIs" dxfId="52" priority="11" operator="equal">
      <formula>"Yes"</formula>
    </cfRule>
  </conditionalFormatting>
  <conditionalFormatting sqref="I38">
    <cfRule type="cellIs" dxfId="51" priority="8" operator="equal">
      <formula>"No"</formula>
    </cfRule>
    <cfRule type="cellIs" dxfId="50" priority="9" operator="equal">
      <formula>"Yes"</formula>
    </cfRule>
  </conditionalFormatting>
  <conditionalFormatting sqref="F47:H47">
    <cfRule type="cellIs" dxfId="49" priority="5" operator="notEqual">
      <formula>1</formula>
    </cfRule>
    <cfRule type="cellIs" dxfId="48" priority="6" operator="equal">
      <formula>1</formula>
    </cfRule>
  </conditionalFormatting>
  <conditionalFormatting sqref="I47:K47">
    <cfRule type="cellIs" dxfId="47" priority="3" operator="notEqual">
      <formula>1</formula>
    </cfRule>
    <cfRule type="cellIs" dxfId="46" priority="4" operator="equal">
      <formula>1</formula>
    </cfRule>
  </conditionalFormatting>
  <conditionalFormatting sqref="L47:N47">
    <cfRule type="cellIs" dxfId="45" priority="1" operator="notEqual">
      <formula>1</formula>
    </cfRule>
    <cfRule type="cellIs" dxfId="44" priority="2" operator="equal">
      <formula>1</formula>
    </cfRule>
  </conditionalFormatting>
  <hyperlinks>
    <hyperlink ref="A50" r:id="rId1" display="https://www.twdb.texas.gov/flood/planning/planningdocu/2023/doc/04_Exhibit_C_TechnicalGuidelines_April2021.pdf" xr:uid="{A75DB7E7-0DA1-4D2B-9DEA-2EBF3F51B28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0C7EB-D2DE-4C43-950A-457B125C0224}">
  <dimension ref="A1:BB387"/>
  <sheetViews>
    <sheetView zoomScale="95" zoomScaleNormal="95" workbookViewId="0">
      <pane xSplit="5" topLeftCell="AB1" activePane="topRight" state="frozen"/>
      <selection pane="topRight" sqref="A1:XFD1048576"/>
    </sheetView>
  </sheetViews>
  <sheetFormatPr defaultRowHeight="15" x14ac:dyDescent="0.25"/>
  <cols>
    <col min="1" max="1" width="13.140625" style="62" customWidth="1"/>
    <col min="2" max="2" width="11.5703125" style="7" customWidth="1"/>
    <col min="3" max="3" width="20.140625" style="7" customWidth="1"/>
    <col min="4" max="4" width="50.85546875" style="7" customWidth="1"/>
    <col min="5" max="5" width="22.5703125" style="7" customWidth="1"/>
    <col min="6" max="6" width="11.7109375" customWidth="1"/>
    <col min="7" max="7" width="14.140625" customWidth="1"/>
    <col min="8" max="8" width="21.140625" customWidth="1"/>
    <col min="9" max="9" width="20.140625" customWidth="1"/>
    <col min="10" max="10" width="17.85546875" customWidth="1"/>
    <col min="11" max="11" width="19.5703125" customWidth="1"/>
    <col min="12" max="12" width="13.5703125" customWidth="1"/>
    <col min="13" max="13" width="12.7109375" customWidth="1"/>
    <col min="14" max="15" width="16.5703125" customWidth="1"/>
    <col min="16" max="17" width="19.85546875" customWidth="1"/>
    <col min="18" max="18" width="23.85546875" customWidth="1"/>
    <col min="19" max="19" width="21.7109375" customWidth="1"/>
    <col min="20" max="20" width="22" customWidth="1"/>
    <col min="21" max="21" width="20.5703125" customWidth="1"/>
    <col min="22" max="22" width="19.7109375" customWidth="1"/>
    <col min="23" max="23" width="21.5703125" customWidth="1"/>
    <col min="24" max="24" width="23.5703125" customWidth="1"/>
    <col min="25" max="26" width="14" customWidth="1"/>
    <col min="27" max="28" width="13" customWidth="1"/>
    <col min="29" max="31" width="21.42578125" style="54" customWidth="1"/>
    <col min="32" max="32" width="26.7109375" style="12" customWidth="1"/>
    <col min="33" max="33" width="19" style="56" customWidth="1"/>
  </cols>
  <sheetData>
    <row r="1" spans="1:43" ht="60" x14ac:dyDescent="0.25">
      <c r="A1" s="260" t="s">
        <v>5018</v>
      </c>
      <c r="B1" s="260"/>
      <c r="C1" s="260"/>
      <c r="D1" s="261"/>
      <c r="E1" s="49" t="s">
        <v>5019</v>
      </c>
      <c r="F1" s="263" t="str">
        <f>Ranking_Criteria!L5</f>
        <v>No</v>
      </c>
      <c r="G1" s="264"/>
      <c r="H1" s="98" t="str">
        <f>Ranking_Criteria!L6</f>
        <v>Yes</v>
      </c>
      <c r="I1" s="86" t="str">
        <f>Ranking_Criteria!L7</f>
        <v>Yes</v>
      </c>
      <c r="J1" s="98" t="str">
        <f>Ranking_Criteria!L8</f>
        <v>Yes</v>
      </c>
      <c r="K1" s="86" t="str">
        <f>Ranking_Criteria!L9</f>
        <v>Yes</v>
      </c>
      <c r="L1" s="98" t="str">
        <f>Ranking_Criteria!L10</f>
        <v>Yes</v>
      </c>
      <c r="M1" s="86" t="str">
        <f>Ranking_Criteria!L11</f>
        <v>Yes</v>
      </c>
      <c r="N1" s="98" t="str">
        <f>Ranking_Criteria!L12</f>
        <v>Yes</v>
      </c>
      <c r="O1" s="86" t="str">
        <f>Ranking_Criteria!L13</f>
        <v>Yes</v>
      </c>
      <c r="P1" s="98" t="str">
        <f>Ranking_Criteria!L14</f>
        <v>No</v>
      </c>
      <c r="Q1" s="86" t="str">
        <f>Ranking_Criteria!L15</f>
        <v>Yes</v>
      </c>
      <c r="R1" s="98" t="str">
        <f>Ranking_Criteria!L17</f>
        <v>Yes</v>
      </c>
      <c r="S1" s="86" t="str">
        <f>Ranking_Criteria!L18</f>
        <v>Yes</v>
      </c>
      <c r="T1" s="98" t="str">
        <f>Ranking_Criteria!L19</f>
        <v>No</v>
      </c>
      <c r="U1" s="86" t="str">
        <f>Ranking_Criteria!L20</f>
        <v>No</v>
      </c>
      <c r="V1" s="98" t="str">
        <f>Ranking_Criteria!L21</f>
        <v>No</v>
      </c>
      <c r="W1" s="86" t="str">
        <f>Ranking_Criteria!L23</f>
        <v>No</v>
      </c>
      <c r="X1" s="98" t="str">
        <f>Ranking_Criteria!L24</f>
        <v>No</v>
      </c>
      <c r="Y1" s="277" t="str">
        <f>Ranking_Criteria!L25</f>
        <v>Yes</v>
      </c>
      <c r="Z1" s="264"/>
      <c r="AA1" s="270" t="str">
        <f>Ranking_Criteria!L27</f>
        <v>Yes</v>
      </c>
      <c r="AB1" s="271"/>
      <c r="AC1"/>
      <c r="AD1"/>
      <c r="AE1"/>
      <c r="AF1"/>
      <c r="AG1"/>
    </row>
    <row r="2" spans="1:43" ht="60" x14ac:dyDescent="0.25">
      <c r="A2" s="260"/>
      <c r="B2" s="260"/>
      <c r="C2" s="260"/>
      <c r="D2" s="261"/>
      <c r="E2" s="66" t="s">
        <v>5021</v>
      </c>
      <c r="F2" s="265" t="s">
        <v>1129</v>
      </c>
      <c r="G2" s="265"/>
      <c r="H2" s="99">
        <f>MAX(FMS_Ranking[Structure Risk 100 Raw])</f>
        <v>143642</v>
      </c>
      <c r="I2" s="101">
        <f>MAX(FMS_Ranking[Res Structure Raw])</f>
        <v>120807</v>
      </c>
      <c r="J2" s="103">
        <f>MAX(FMS_Ranking[Pop Raw])</f>
        <v>976798</v>
      </c>
      <c r="K2" s="101">
        <f>MAX(FMS_Ranking[Critical Facilities Raw])</f>
        <v>2332</v>
      </c>
      <c r="L2" s="103">
        <f>MAX(FMS_Ranking[LWC Raw])</f>
        <v>661</v>
      </c>
      <c r="M2" s="101">
        <f>MAX(FMS_Ranking[Closures Raw])</f>
        <v>89</v>
      </c>
      <c r="N2" s="103">
        <f>MAX(FMS_Ranking[Miles Raw])</f>
        <v>3345</v>
      </c>
      <c r="O2" s="101">
        <f>MAX(FMS_Ranking[Ag Land Raw])</f>
        <v>360251.3125</v>
      </c>
      <c r="P2" s="105">
        <f>MAX(FMS_Ranking[Reduced Structures Raw])</f>
        <v>0</v>
      </c>
      <c r="Q2" s="101">
        <f>MAX(FMS_Ranking[Structures Removed 100 Raw])</f>
        <v>107</v>
      </c>
      <c r="R2" s="103">
        <f>MAX(FMS_Ranking[Removed Res Raw])</f>
        <v>39</v>
      </c>
      <c r="S2" s="101">
        <f>MAX(FMS_Ranking[Removed Pop Raw])</f>
        <v>117</v>
      </c>
      <c r="T2" s="103">
        <f>MAX(FMS_Ranking[Removed Crit Fac Raw])</f>
        <v>0</v>
      </c>
      <c r="U2" s="101">
        <f>MAX(FMS_Ranking[Removed LWC Raw])</f>
        <v>0</v>
      </c>
      <c r="V2" s="103">
        <f>MAX(FMS_Ranking[Reduced Closures Raw])</f>
        <v>0</v>
      </c>
      <c r="W2" s="101">
        <f>MAX(FMS_Ranking[Ag Removed Raw])</f>
        <v>0</v>
      </c>
      <c r="X2" s="103">
        <f>MAX(FMS_Ranking[Cost per Structure Raw])</f>
        <v>0</v>
      </c>
      <c r="Y2" s="277">
        <v>100</v>
      </c>
      <c r="Z2" s="264"/>
      <c r="AA2" s="266" t="s">
        <v>414</v>
      </c>
      <c r="AB2" s="267"/>
      <c r="AC2"/>
      <c r="AD2"/>
      <c r="AE2"/>
      <c r="AF2"/>
      <c r="AG2"/>
    </row>
    <row r="3" spans="1:43" ht="60.75" customHeight="1" x14ac:dyDescent="0.25">
      <c r="A3" s="260"/>
      <c r="B3" s="260"/>
      <c r="C3" s="260"/>
      <c r="D3" s="261"/>
      <c r="E3" s="67" t="s">
        <v>5022</v>
      </c>
      <c r="F3" s="262">
        <f>Ranking_Criteria!$M$5</f>
        <v>0</v>
      </c>
      <c r="G3" s="262"/>
      <c r="H3" s="183">
        <f>Ranking_Criteria!$M$6</f>
        <v>0.1</v>
      </c>
      <c r="I3" s="184">
        <f>Ranking_Criteria!$M$7</f>
        <v>0.05</v>
      </c>
      <c r="J3" s="183">
        <f>Ranking_Criteria!$M$8</f>
        <v>0.1</v>
      </c>
      <c r="K3" s="184">
        <f>Ranking_Criteria!$M$9</f>
        <v>0.1</v>
      </c>
      <c r="L3" s="183">
        <f>Ranking_Criteria!$M$10</f>
        <v>0.1</v>
      </c>
      <c r="M3" s="184">
        <f>Ranking_Criteria!$M$11</f>
        <v>0.05</v>
      </c>
      <c r="N3" s="183">
        <f>Ranking_Criteria!$M$12</f>
        <v>0.1</v>
      </c>
      <c r="O3" s="184">
        <f>Ranking_Criteria!$M$13</f>
        <v>0.05</v>
      </c>
      <c r="P3" s="185">
        <f>Ranking_Criteria!$M$14</f>
        <v>0</v>
      </c>
      <c r="Q3" s="186">
        <f>Ranking_Criteria!$M$15</f>
        <v>0.1</v>
      </c>
      <c r="R3" s="185">
        <f>Ranking_Criteria!$M$17</f>
        <v>0</v>
      </c>
      <c r="S3" s="186">
        <f>Ranking_Criteria!$M$18</f>
        <v>0.1</v>
      </c>
      <c r="T3" s="185">
        <f>Ranking_Criteria!$M$19</f>
        <v>0</v>
      </c>
      <c r="U3" s="186">
        <f>Ranking_Criteria!$M$20</f>
        <v>0</v>
      </c>
      <c r="V3" s="185">
        <f>Ranking_Criteria!$M$21</f>
        <v>0</v>
      </c>
      <c r="W3" s="200">
        <f>Ranking_Criteria!$M$23</f>
        <v>0</v>
      </c>
      <c r="X3" s="185">
        <f>Ranking_Criteria!$M$24</f>
        <v>0</v>
      </c>
      <c r="Y3" s="275">
        <f>Ranking_Criteria!$M$25</f>
        <v>0.05</v>
      </c>
      <c r="Z3" s="276"/>
      <c r="AA3" s="268">
        <f>Ranking_Criteria!$M$27</f>
        <v>0.1</v>
      </c>
      <c r="AB3" s="269"/>
      <c r="AC3"/>
      <c r="AD3"/>
      <c r="AE3"/>
      <c r="AF3"/>
      <c r="AG3"/>
    </row>
    <row r="4" spans="1:43" s="13" customFormat="1" ht="70.5" customHeight="1" thickBot="1" x14ac:dyDescent="0.3">
      <c r="A4" s="260"/>
      <c r="B4" s="260"/>
      <c r="C4" s="260"/>
      <c r="D4" s="261"/>
      <c r="E4" s="49" t="s">
        <v>5020</v>
      </c>
      <c r="F4" s="273" t="s">
        <v>1109</v>
      </c>
      <c r="G4" s="274"/>
      <c r="H4" s="100" t="s">
        <v>1181</v>
      </c>
      <c r="I4" s="102" t="s">
        <v>1137</v>
      </c>
      <c r="J4" s="100" t="s">
        <v>1155</v>
      </c>
      <c r="K4" s="102" t="s">
        <v>1156</v>
      </c>
      <c r="L4" s="100" t="s">
        <v>1111</v>
      </c>
      <c r="M4" s="102" t="s">
        <v>1112</v>
      </c>
      <c r="N4" s="100" t="s">
        <v>1147</v>
      </c>
      <c r="O4" s="102" t="s">
        <v>1148</v>
      </c>
      <c r="P4" s="74" t="s">
        <v>1180</v>
      </c>
      <c r="Q4" s="104" t="s">
        <v>1172</v>
      </c>
      <c r="R4" s="74" t="s">
        <v>1173</v>
      </c>
      <c r="S4" s="106" t="s">
        <v>1174</v>
      </c>
      <c r="T4" s="74" t="s">
        <v>1175</v>
      </c>
      <c r="U4" s="106" t="s">
        <v>1176</v>
      </c>
      <c r="V4" s="74" t="s">
        <v>1149</v>
      </c>
      <c r="W4" s="106" t="s">
        <v>1178</v>
      </c>
      <c r="X4" s="100" t="s">
        <v>1179</v>
      </c>
      <c r="Y4" s="278" t="s">
        <v>1157</v>
      </c>
      <c r="Z4" s="279"/>
      <c r="AA4" s="272" t="s">
        <v>1158</v>
      </c>
      <c r="AB4" s="272"/>
      <c r="AC4" s="38" t="s">
        <v>1139</v>
      </c>
      <c r="AD4" s="38"/>
      <c r="AE4" s="38" t="s">
        <v>1140</v>
      </c>
      <c r="AF4" s="207" t="s">
        <v>1153</v>
      </c>
      <c r="AG4"/>
      <c r="AH4"/>
      <c r="AI4"/>
      <c r="AJ4"/>
      <c r="AK4"/>
      <c r="AL4"/>
      <c r="AM4"/>
      <c r="AN4"/>
      <c r="AO4"/>
      <c r="AP4"/>
      <c r="AQ4"/>
    </row>
    <row r="5" spans="1:43" s="2" customFormat="1" ht="61.5" customHeight="1" x14ac:dyDescent="0.25">
      <c r="A5" s="187" t="s">
        <v>0</v>
      </c>
      <c r="B5" s="188" t="s">
        <v>1138</v>
      </c>
      <c r="C5" s="188" t="s">
        <v>1098</v>
      </c>
      <c r="D5" s="188" t="s">
        <v>1099</v>
      </c>
      <c r="E5" s="189" t="s">
        <v>5064</v>
      </c>
      <c r="F5" s="190" t="s">
        <v>1124</v>
      </c>
      <c r="G5" s="191" t="s">
        <v>5061</v>
      </c>
      <c r="H5" s="190" t="s">
        <v>1182</v>
      </c>
      <c r="I5" s="192" t="s">
        <v>1125</v>
      </c>
      <c r="J5" s="193" t="s">
        <v>1159</v>
      </c>
      <c r="K5" s="193" t="s">
        <v>1160</v>
      </c>
      <c r="L5" s="193" t="s">
        <v>1126</v>
      </c>
      <c r="M5" s="193" t="s">
        <v>1127</v>
      </c>
      <c r="N5" s="193" t="s">
        <v>1161</v>
      </c>
      <c r="O5" s="193" t="s">
        <v>1162</v>
      </c>
      <c r="P5" s="193" t="s">
        <v>1163</v>
      </c>
      <c r="Q5" s="194" t="s">
        <v>1183</v>
      </c>
      <c r="R5" s="194" t="s">
        <v>1164</v>
      </c>
      <c r="S5" s="195" t="s">
        <v>1165</v>
      </c>
      <c r="T5" s="195" t="s">
        <v>1166</v>
      </c>
      <c r="U5" s="195" t="s">
        <v>1167</v>
      </c>
      <c r="V5" s="195" t="s">
        <v>1168</v>
      </c>
      <c r="W5" s="195" t="s">
        <v>1169</v>
      </c>
      <c r="X5" s="195" t="s">
        <v>1170</v>
      </c>
      <c r="Y5" s="193" t="s">
        <v>1171</v>
      </c>
      <c r="Z5" s="196" t="s">
        <v>5059</v>
      </c>
      <c r="AA5" s="193" t="s">
        <v>1128</v>
      </c>
      <c r="AB5" s="197" t="s">
        <v>5060</v>
      </c>
      <c r="AC5" s="198" t="s">
        <v>5012</v>
      </c>
      <c r="AD5" s="198" t="s">
        <v>5011</v>
      </c>
      <c r="AE5" s="199" t="s">
        <v>5013</v>
      </c>
      <c r="AF5" s="199" t="s">
        <v>1141</v>
      </c>
      <c r="AG5" s="206" t="s">
        <v>5010</v>
      </c>
      <c r="AK5"/>
      <c r="AL5"/>
      <c r="AM5"/>
      <c r="AN5"/>
      <c r="AO5"/>
      <c r="AP5"/>
      <c r="AQ5"/>
    </row>
    <row r="6" spans="1:43" ht="16.5" customHeight="1" x14ac:dyDescent="0.25">
      <c r="A6" s="64" t="s">
        <v>173</v>
      </c>
      <c r="B6" s="64">
        <f>_xlfn.XLOOKUP(FMS_Ranking[[#This Row],[FMS ID]],FMS_Input[FMS_ID],FMS_Input[RFPG_NUM])</f>
        <v>6</v>
      </c>
      <c r="C6" s="107" t="str">
        <f>_xlfn.XLOOKUP(FMS_Ranking[[#This Row],[FMS ID]],FMS_Input[FMS_ID],FMS_Input[FMS_NAME])</f>
        <v>Harris County Wide Voluntary Buyout Program</v>
      </c>
      <c r="D6" s="107" t="str">
        <f>_xlfn.XLOOKUP(FMS_Ranking[[#This Row],[FMS ID]],FMS_Input[FMS_ID],FMS_Input[FMS_DESCR])</f>
        <v>Targeted home buyouts to reduce flood damages in areas several feet deep in the floodplain where structural projects to reduce flooding are not cost-effective and/or beneficial.</v>
      </c>
      <c r="E6" s="60">
        <f>_xlfn.XLOOKUP(FMS_Ranking[[#This Row],[FMS ID]],FMS_Input[FMS_ID],FMS_Input[FMS_COST])</f>
        <v>500000000</v>
      </c>
      <c r="F6" s="5" t="str">
        <f>_xlfn.XLOOKUP(FMS_Ranking[[#This Row],[FMS ID]],FMS_Input[FMS_ID],FMS_Input[EMER_NEED])</f>
        <v>Yes</v>
      </c>
      <c r="G6" s="4">
        <f t="shared" ref="G6:G69" si="0">IF(F6="Yes",1,0)</f>
        <v>1</v>
      </c>
      <c r="H6" s="50">
        <f>_xlfn.XLOOKUP(FMS_Ranking[[#This Row],[FMS ID]],FMS_Input[FMS_ID],FMS_Input[STRUCT_100])</f>
        <v>143642</v>
      </c>
      <c r="I6" s="50">
        <f>_xlfn.XLOOKUP(FMS_Ranking[[#This Row],[FMS ID]],FMS_Input[FMS_ID],FMS_Input[RES_STRUCT100])</f>
        <v>120807</v>
      </c>
      <c r="J6" s="50">
        <f>_xlfn.XLOOKUP(FMS_Ranking[[#This Row],[FMS ID]],FMS_Input[FMS_ID],FMS_Input[POP100])</f>
        <v>976798</v>
      </c>
      <c r="K6" s="50">
        <f>_xlfn.XLOOKUP(FMS_Ranking[[#This Row],[FMS ID]],FMS_Input[FMS_ID],FMS_Input[CRITFAC100])</f>
        <v>2332</v>
      </c>
      <c r="L6" s="50">
        <f>_xlfn.XLOOKUP(FMS_Ranking[[#This Row],[FMS ID]],FMS_Input[FMS_ID],FMS_Input[LWC])</f>
        <v>89</v>
      </c>
      <c r="M6" s="50">
        <f>_xlfn.XLOOKUP(FMS_Ranking[[#This Row],[FMS ID]],FMS_Input[FMS_ID],FMS_Input[ROADCLS])</f>
        <v>89</v>
      </c>
      <c r="N6" s="50">
        <f>_xlfn.XLOOKUP(FMS_Ranking[[#This Row],[FMS ID]],FMS_Input[FMS_ID],FMS_Input[ROAD_MILES100])</f>
        <v>2408</v>
      </c>
      <c r="O6" s="50">
        <f>_xlfn.XLOOKUP(FMS_Ranking[[#This Row],[FMS ID]],FMS_Input[FMS_ID],FMS_Input[FARMACRE100])</f>
        <v>5993.46923828125</v>
      </c>
      <c r="P6" s="51">
        <f>_xlfn.XLOOKUP(FMS_Ranking[[#This Row],[FMS ID]],FMS_Input[FMS_ID],FMS_Input[REDSTRUCT100])</f>
        <v>0</v>
      </c>
      <c r="Q6" s="51">
        <f>_xlfn.XLOOKUP(FMS_Ranking[[#This Row],[FMS ID]],FMS_Input[FMS_ID],FMS_Input[REMSTRC100])</f>
        <v>0</v>
      </c>
      <c r="R6" s="51">
        <f>_xlfn.XLOOKUP(FMS_Ranking[[#This Row],[FMS ID]],FMS_Input[FMS_ID],FMS_Input[REMRESSTRC100])</f>
        <v>0</v>
      </c>
      <c r="S6" s="81">
        <f>_xlfn.XLOOKUP(FMS_Ranking[[#This Row],[FMS ID]],FMS_Input[FMS_ID],FMS_Input[REMPOP100])</f>
        <v>0</v>
      </c>
      <c r="T6" s="81">
        <f>_xlfn.XLOOKUP(FMS_Ranking[[#This Row],[FMS ID]],FMS_Input[FMS_ID],FMS_Input[REMCRITFAC100])</f>
        <v>0</v>
      </c>
      <c r="U6" s="82">
        <f>_xlfn.XLOOKUP(FMS_Ranking[[#This Row],[FMS ID]],FMS_Input[FMS_ID],FMS_Input[REMLWC100])</f>
        <v>0</v>
      </c>
      <c r="V6" s="81">
        <f>_xlfn.XLOOKUP(FMS_Ranking[[#This Row],[FMS ID]],FMS_Input[FMS_ID],FMS_Input[REMROADCLS])</f>
        <v>0</v>
      </c>
      <c r="W6" s="81">
        <f>_xlfn.XLOOKUP(FMS_Ranking[[#This Row],[FMS ID]],FMS_Input[FMS_ID],FMS_Input[REMFRMACRE100])</f>
        <v>0</v>
      </c>
      <c r="X6" s="51">
        <f>_xlfn.XLOOKUP(FMS_Ranking[[#This Row],[FMS ID]],FMS_Input[FMS_ID],FMS_Input[COSTSTRUCT])</f>
        <v>0</v>
      </c>
      <c r="Y6" s="50">
        <f>_xlfn.XLOOKUP(FMS_Ranking[[#This Row],[FMS ID]],FMS_Input[FMS_ID],FMS_Input[NATURE])</f>
        <v>0</v>
      </c>
      <c r="Z6" s="61">
        <f>(((FMS_Ranking[[#This Row],[Percent Nature-Based Raw]]/Y$2)*10)*Y$3)</f>
        <v>0</v>
      </c>
      <c r="AA6" s="52" t="str">
        <f>_xlfn.XLOOKUP(FMS_Ranking[[#This Row],[FMS ID]],FMS_Input[FMS_ID],FMS_Input[WATER_SUP])</f>
        <v>No</v>
      </c>
      <c r="AB6" s="57">
        <f>IF(FMS_Ranking[[#This Row],[Water Supply Raw]]="Yes",1,0)</f>
        <v>0</v>
      </c>
      <c r="AC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6" s="88">
        <f>_xlfn.RANK.EQ(AC6,$AC$6:$AC$380,0)+COUNTIF($AC$6:AC6,AC6)-1</f>
        <v>1</v>
      </c>
      <c r="AE6" s="93">
        <f>(((FMS_Ranking[[#This Row],[Structures Removed 100 Raw]]/Q$2)*100)*Q$3)+(((FMS_Ranking[[#This Row],[Removed Pop Raw]]/S$2)*100)*S$3)</f>
        <v>0</v>
      </c>
      <c r="AF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6" s="87">
        <f t="shared" ref="AG6:AG69" si="1">_xlfn.RANK.EQ(AF6,$AF$6:$AF$380,0)</f>
        <v>1</v>
      </c>
    </row>
    <row r="7" spans="1:43" ht="15" customHeight="1" x14ac:dyDescent="0.25">
      <c r="A7" s="64" t="s">
        <v>22</v>
      </c>
      <c r="B7" s="64">
        <f>_xlfn.XLOOKUP(FMS_Ranking[[#This Row],[FMS ID]],FMS_Input[FMS_ID],FMS_Input[RFPG_NUM])</f>
        <v>6</v>
      </c>
      <c r="C7" s="63" t="str">
        <f>_xlfn.XLOOKUP(FMS_Ranking[[#This Row],[FMS ID]],FMS_Input[FMS_ID],FMS_Input[FMS_NAME])</f>
        <v>Harris County Hazard Mitigation Action AW-3</v>
      </c>
      <c r="D7" s="63" t="str">
        <f>_xlfn.XLOOKUP(FMS_Ranking[[#This Row],[FMS ID]],FMS_Input[FMS_ID],FMS_Input[FMS_DESCR])</f>
        <v>Utilizing the existing public outreach capability to develop, deploy, and disseminate targeted outreach projects promoting risk communication, mitigation and resilience to all the hazards of concern.</v>
      </c>
      <c r="E7" s="60">
        <f>_xlfn.XLOOKUP(FMS_Ranking[[#This Row],[FMS ID]],FMS_Input[FMS_ID],FMS_Input[FMS_COST])</f>
        <v>100000</v>
      </c>
      <c r="F7" s="5" t="str">
        <f>_xlfn.XLOOKUP(FMS_Ranking[[#This Row],[FMS ID]],FMS_Input[FMS_ID],FMS_Input[EMER_NEED])</f>
        <v>No</v>
      </c>
      <c r="G7" s="4">
        <f t="shared" si="0"/>
        <v>0</v>
      </c>
      <c r="H7" s="45">
        <f>_xlfn.XLOOKUP(FMS_Ranking[[#This Row],[FMS ID]],FMS_Input[FMS_ID],FMS_Input[STRUCT_100])</f>
        <v>143642</v>
      </c>
      <c r="I7" s="45">
        <f>_xlfn.XLOOKUP(FMS_Ranking[[#This Row],[FMS ID]],FMS_Input[FMS_ID],FMS_Input[RES_STRUCT100])</f>
        <v>120807</v>
      </c>
      <c r="J7" s="45">
        <f>_xlfn.XLOOKUP(FMS_Ranking[[#This Row],[FMS ID]],FMS_Input[FMS_ID],FMS_Input[POP100])</f>
        <v>976798</v>
      </c>
      <c r="K7" s="45">
        <f>_xlfn.XLOOKUP(FMS_Ranking[[#This Row],[FMS ID]],FMS_Input[FMS_ID],FMS_Input[CRITFAC100])</f>
        <v>2332</v>
      </c>
      <c r="L7" s="45">
        <f>_xlfn.XLOOKUP(FMS_Ranking[[#This Row],[FMS ID]],FMS_Input[FMS_ID],FMS_Input[LWC])</f>
        <v>89</v>
      </c>
      <c r="M7" s="45">
        <f>_xlfn.XLOOKUP(FMS_Ranking[[#This Row],[FMS ID]],FMS_Input[FMS_ID],FMS_Input[ROADCLS])</f>
        <v>89</v>
      </c>
      <c r="N7" s="45">
        <f>_xlfn.XLOOKUP(FMS_Ranking[[#This Row],[FMS ID]],FMS_Input[FMS_ID],FMS_Input[ROAD_MILES100])</f>
        <v>2408</v>
      </c>
      <c r="O7" s="45">
        <f>_xlfn.XLOOKUP(FMS_Ranking[[#This Row],[FMS ID]],FMS_Input[FMS_ID],FMS_Input[FARMACRE100])</f>
        <v>5993.46923828125</v>
      </c>
      <c r="P7" s="48">
        <f>_xlfn.XLOOKUP(FMS_Ranking[[#This Row],[FMS ID]],FMS_Input[FMS_ID],FMS_Input[REDSTRUCT100])</f>
        <v>0</v>
      </c>
      <c r="Q7" s="48">
        <f>_xlfn.XLOOKUP(FMS_Ranking[[#This Row],[FMS ID]],FMS_Input[FMS_ID],FMS_Input[REMSTRC100])</f>
        <v>0</v>
      </c>
      <c r="R7" s="48">
        <f>_xlfn.XLOOKUP(FMS_Ranking[[#This Row],[FMS ID]],FMS_Input[FMS_ID],FMS_Input[REMRESSTRC100])</f>
        <v>0</v>
      </c>
      <c r="S7" s="82">
        <f>_xlfn.XLOOKUP(FMS_Ranking[[#This Row],[FMS ID]],FMS_Input[FMS_ID],FMS_Input[REMPOP100])</f>
        <v>0</v>
      </c>
      <c r="T7" s="82">
        <f>_xlfn.XLOOKUP(FMS_Ranking[[#This Row],[FMS ID]],FMS_Input[FMS_ID],FMS_Input[REMCRITFAC100])</f>
        <v>0</v>
      </c>
      <c r="U7" s="82">
        <f>_xlfn.XLOOKUP(FMS_Ranking[[#This Row],[FMS ID]],FMS_Input[FMS_ID],FMS_Input[REMLWC100])</f>
        <v>0</v>
      </c>
      <c r="V7" s="82">
        <f>_xlfn.XLOOKUP(FMS_Ranking[[#This Row],[FMS ID]],FMS_Input[FMS_ID],FMS_Input[REMROADCLS])</f>
        <v>0</v>
      </c>
      <c r="W7" s="82">
        <f>_xlfn.XLOOKUP(FMS_Ranking[[#This Row],[FMS ID]],FMS_Input[FMS_ID],FMS_Input[REMFRMACRE100])</f>
        <v>0</v>
      </c>
      <c r="X7" s="48">
        <f>_xlfn.XLOOKUP(FMS_Ranking[[#This Row],[FMS ID]],FMS_Input[FMS_ID],FMS_Input[COSTSTRUCT])</f>
        <v>0</v>
      </c>
      <c r="Y7" s="45">
        <f>_xlfn.XLOOKUP(FMS_Ranking[[#This Row],[FMS ID]],FMS_Input[FMS_ID],FMS_Input[NATURE])</f>
        <v>0</v>
      </c>
      <c r="Z7" s="61">
        <f>(((FMS_Ranking[[#This Row],[Percent Nature-Based Raw]]/Y$2)*10)*Y$3)</f>
        <v>0</v>
      </c>
      <c r="AA7" s="5" t="str">
        <f>_xlfn.XLOOKUP(FMS_Ranking[[#This Row],[FMS ID]],FMS_Input[FMS_ID],FMS_Input[WATER_SUP])</f>
        <v>No</v>
      </c>
      <c r="AB7" s="57">
        <f>IF(FMS_Ranking[[#This Row],[Water Supply Raw]]="Yes",1,0)</f>
        <v>0</v>
      </c>
      <c r="AC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7" s="88">
        <f>_xlfn.RANK.EQ(AC7,$AC$6:$AC$380,0)+COUNTIF($AC$6:AC7,AC7)-1</f>
        <v>2</v>
      </c>
      <c r="AE7" s="93">
        <f>(((FMS_Ranking[[#This Row],[Structures Removed 100 Raw]]/Q$2)*100)*Q$3)+(((FMS_Ranking[[#This Row],[Removed Pop Raw]]/S$2)*100)*S$3)</f>
        <v>0</v>
      </c>
      <c r="AF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7" s="87">
        <f t="shared" si="1"/>
        <v>1</v>
      </c>
    </row>
    <row r="8" spans="1:43" ht="15" customHeight="1" x14ac:dyDescent="0.25">
      <c r="A8" s="64" t="s">
        <v>25</v>
      </c>
      <c r="B8" s="64">
        <f>_xlfn.XLOOKUP(FMS_Ranking[[#This Row],[FMS ID]],FMS_Input[FMS_ID],FMS_Input[RFPG_NUM])</f>
        <v>6</v>
      </c>
      <c r="C8" s="63" t="str">
        <f>_xlfn.XLOOKUP(FMS_Ranking[[#This Row],[FMS ID]],FMS_Input[FMS_ID],FMS_Input[FMS_NAME])</f>
        <v>Harris County Hazard Mitigation Action AW-4</v>
      </c>
      <c r="D8" s="63" t="str">
        <f>_xlfn.XLOOKUP(FMS_Ranking[[#This Row],[FMS ID]],FMS_Input[FMS_ID],FMS_Input[FMS_DESCR])</f>
        <v>Strive to capture time-sensitive data such as high-water marks, extent and location of hazard, and loss information to support future updates to risk assessments as well as other plans and programs that utilize hazard extent data.</v>
      </c>
      <c r="E8" s="60">
        <f>_xlfn.XLOOKUP(FMS_Ranking[[#This Row],[FMS ID]],FMS_Input[FMS_ID],FMS_Input[FMS_COST])</f>
        <v>300000</v>
      </c>
      <c r="F8" s="5" t="str">
        <f>_xlfn.XLOOKUP(FMS_Ranking[[#This Row],[FMS ID]],FMS_Input[FMS_ID],FMS_Input[EMER_NEED])</f>
        <v>No</v>
      </c>
      <c r="G8" s="4">
        <f t="shared" si="0"/>
        <v>0</v>
      </c>
      <c r="H8" s="45">
        <f>_xlfn.XLOOKUP(FMS_Ranking[[#This Row],[FMS ID]],FMS_Input[FMS_ID],FMS_Input[STRUCT_100])</f>
        <v>143642</v>
      </c>
      <c r="I8" s="45">
        <f>_xlfn.XLOOKUP(FMS_Ranking[[#This Row],[FMS ID]],FMS_Input[FMS_ID],FMS_Input[RES_STRUCT100])</f>
        <v>120807</v>
      </c>
      <c r="J8" s="45">
        <f>_xlfn.XLOOKUP(FMS_Ranking[[#This Row],[FMS ID]],FMS_Input[FMS_ID],FMS_Input[POP100])</f>
        <v>976798</v>
      </c>
      <c r="K8" s="45">
        <f>_xlfn.XLOOKUP(FMS_Ranking[[#This Row],[FMS ID]],FMS_Input[FMS_ID],FMS_Input[CRITFAC100])</f>
        <v>2332</v>
      </c>
      <c r="L8" s="45">
        <f>_xlfn.XLOOKUP(FMS_Ranking[[#This Row],[FMS ID]],FMS_Input[FMS_ID],FMS_Input[LWC])</f>
        <v>89</v>
      </c>
      <c r="M8" s="45">
        <f>_xlfn.XLOOKUP(FMS_Ranking[[#This Row],[FMS ID]],FMS_Input[FMS_ID],FMS_Input[ROADCLS])</f>
        <v>89</v>
      </c>
      <c r="N8" s="45">
        <f>_xlfn.XLOOKUP(FMS_Ranking[[#This Row],[FMS ID]],FMS_Input[FMS_ID],FMS_Input[ROAD_MILES100])</f>
        <v>2408</v>
      </c>
      <c r="O8" s="45">
        <f>_xlfn.XLOOKUP(FMS_Ranking[[#This Row],[FMS ID]],FMS_Input[FMS_ID],FMS_Input[FARMACRE100])</f>
        <v>5993.46923828125</v>
      </c>
      <c r="P8" s="48">
        <f>_xlfn.XLOOKUP(FMS_Ranking[[#This Row],[FMS ID]],FMS_Input[FMS_ID],FMS_Input[REDSTRUCT100])</f>
        <v>0</v>
      </c>
      <c r="Q8" s="48">
        <f>_xlfn.XLOOKUP(FMS_Ranking[[#This Row],[FMS ID]],FMS_Input[FMS_ID],FMS_Input[REMSTRC100])</f>
        <v>0</v>
      </c>
      <c r="R8" s="48">
        <f>_xlfn.XLOOKUP(FMS_Ranking[[#This Row],[FMS ID]],FMS_Input[FMS_ID],FMS_Input[REMRESSTRC100])</f>
        <v>0</v>
      </c>
      <c r="S8" s="82">
        <f>_xlfn.XLOOKUP(FMS_Ranking[[#This Row],[FMS ID]],FMS_Input[FMS_ID],FMS_Input[REMPOP100])</f>
        <v>0</v>
      </c>
      <c r="T8" s="82">
        <f>_xlfn.XLOOKUP(FMS_Ranking[[#This Row],[FMS ID]],FMS_Input[FMS_ID],FMS_Input[REMCRITFAC100])</f>
        <v>0</v>
      </c>
      <c r="U8" s="82">
        <f>_xlfn.XLOOKUP(FMS_Ranking[[#This Row],[FMS ID]],FMS_Input[FMS_ID],FMS_Input[REMLWC100])</f>
        <v>0</v>
      </c>
      <c r="V8" s="82">
        <f>_xlfn.XLOOKUP(FMS_Ranking[[#This Row],[FMS ID]],FMS_Input[FMS_ID],FMS_Input[REMROADCLS])</f>
        <v>0</v>
      </c>
      <c r="W8" s="82">
        <f>_xlfn.XLOOKUP(FMS_Ranking[[#This Row],[FMS ID]],FMS_Input[FMS_ID],FMS_Input[REMFRMACRE100])</f>
        <v>0</v>
      </c>
      <c r="X8" s="48">
        <f>_xlfn.XLOOKUP(FMS_Ranking[[#This Row],[FMS ID]],FMS_Input[FMS_ID],FMS_Input[COSTSTRUCT])</f>
        <v>0</v>
      </c>
      <c r="Y8" s="45">
        <f>_xlfn.XLOOKUP(FMS_Ranking[[#This Row],[FMS ID]],FMS_Input[FMS_ID],FMS_Input[NATURE])</f>
        <v>0</v>
      </c>
      <c r="Z8" s="61">
        <f>(((FMS_Ranking[[#This Row],[Percent Nature-Based Raw]]/Y$2)*10)*Y$3)</f>
        <v>0</v>
      </c>
      <c r="AA8" s="5" t="str">
        <f>_xlfn.XLOOKUP(FMS_Ranking[[#This Row],[FMS ID]],FMS_Input[FMS_ID],FMS_Input[WATER_SUP])</f>
        <v>No</v>
      </c>
      <c r="AB8" s="57">
        <f>IF(FMS_Ranking[[#This Row],[Water Supply Raw]]="Yes",1,0)</f>
        <v>0</v>
      </c>
      <c r="AC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8" s="88">
        <f>_xlfn.RANK.EQ(AC8,$AC$6:$AC$380,0)+COUNTIF($AC$6:AC8,AC8)-1</f>
        <v>3</v>
      </c>
      <c r="AE8" s="93">
        <f>(((FMS_Ranking[[#This Row],[Structures Removed 100 Raw]]/Q$2)*100)*Q$3)+(((FMS_Ranking[[#This Row],[Removed Pop Raw]]/S$2)*100)*S$3)</f>
        <v>0</v>
      </c>
      <c r="AF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8" s="87">
        <f t="shared" si="1"/>
        <v>1</v>
      </c>
    </row>
    <row r="9" spans="1:43" ht="15" customHeight="1" x14ac:dyDescent="0.25">
      <c r="A9" s="64" t="s">
        <v>29</v>
      </c>
      <c r="B9" s="64">
        <f>_xlfn.XLOOKUP(FMS_Ranking[[#This Row],[FMS ID]],FMS_Input[FMS_ID],FMS_Input[RFPG_NUM])</f>
        <v>6</v>
      </c>
      <c r="C9" s="63" t="str">
        <f>_xlfn.XLOOKUP(FMS_Ranking[[#This Row],[FMS ID]],FMS_Input[FMS_ID],FMS_Input[FMS_NAME])</f>
        <v>Harris County Hazard Mitigation Action AW-5</v>
      </c>
      <c r="D9" s="63" t="str">
        <f>_xlfn.XLOOKUP(FMS_Ranking[[#This Row],[FMS ID]],FMS_Input[FMS_ID],FMS_Input[FMS_DESCR])</f>
        <v>Continue to develop, improve, and implement an enhanced mass public warning and alert system within the Harris County Joint Information Center to provide warning capability throughout Harris County to support the emergency management of all hazards.</v>
      </c>
      <c r="E9" s="60">
        <f>_xlfn.XLOOKUP(FMS_Ranking[[#This Row],[FMS ID]],FMS_Input[FMS_ID],FMS_Input[FMS_COST])</f>
        <v>100000</v>
      </c>
      <c r="F9" s="5" t="str">
        <f>_xlfn.XLOOKUP(FMS_Ranking[[#This Row],[FMS ID]],FMS_Input[FMS_ID],FMS_Input[EMER_NEED])</f>
        <v>No</v>
      </c>
      <c r="G9" s="4">
        <f t="shared" si="0"/>
        <v>0</v>
      </c>
      <c r="H9" s="45">
        <f>_xlfn.XLOOKUP(FMS_Ranking[[#This Row],[FMS ID]],FMS_Input[FMS_ID],FMS_Input[STRUCT_100])</f>
        <v>143642</v>
      </c>
      <c r="I9" s="45">
        <f>_xlfn.XLOOKUP(FMS_Ranking[[#This Row],[FMS ID]],FMS_Input[FMS_ID],FMS_Input[RES_STRUCT100])</f>
        <v>120807</v>
      </c>
      <c r="J9" s="45">
        <f>_xlfn.XLOOKUP(FMS_Ranking[[#This Row],[FMS ID]],FMS_Input[FMS_ID],FMS_Input[POP100])</f>
        <v>976798</v>
      </c>
      <c r="K9" s="45">
        <f>_xlfn.XLOOKUP(FMS_Ranking[[#This Row],[FMS ID]],FMS_Input[FMS_ID],FMS_Input[CRITFAC100])</f>
        <v>2332</v>
      </c>
      <c r="L9" s="45">
        <f>_xlfn.XLOOKUP(FMS_Ranking[[#This Row],[FMS ID]],FMS_Input[FMS_ID],FMS_Input[LWC])</f>
        <v>89</v>
      </c>
      <c r="M9" s="45">
        <f>_xlfn.XLOOKUP(FMS_Ranking[[#This Row],[FMS ID]],FMS_Input[FMS_ID],FMS_Input[ROADCLS])</f>
        <v>89</v>
      </c>
      <c r="N9" s="45">
        <f>_xlfn.XLOOKUP(FMS_Ranking[[#This Row],[FMS ID]],FMS_Input[FMS_ID],FMS_Input[ROAD_MILES100])</f>
        <v>2408</v>
      </c>
      <c r="O9" s="45">
        <f>_xlfn.XLOOKUP(FMS_Ranking[[#This Row],[FMS ID]],FMS_Input[FMS_ID],FMS_Input[FARMACRE100])</f>
        <v>5993.46923828125</v>
      </c>
      <c r="P9" s="48">
        <f>_xlfn.XLOOKUP(FMS_Ranking[[#This Row],[FMS ID]],FMS_Input[FMS_ID],FMS_Input[REDSTRUCT100])</f>
        <v>0</v>
      </c>
      <c r="Q9" s="48">
        <f>_xlfn.XLOOKUP(FMS_Ranking[[#This Row],[FMS ID]],FMS_Input[FMS_ID],FMS_Input[REMSTRC100])</f>
        <v>0</v>
      </c>
      <c r="R9" s="48">
        <f>_xlfn.XLOOKUP(FMS_Ranking[[#This Row],[FMS ID]],FMS_Input[FMS_ID],FMS_Input[REMRESSTRC100])</f>
        <v>0</v>
      </c>
      <c r="S9" s="82">
        <f>_xlfn.XLOOKUP(FMS_Ranking[[#This Row],[FMS ID]],FMS_Input[FMS_ID],FMS_Input[REMPOP100])</f>
        <v>0</v>
      </c>
      <c r="T9" s="82">
        <f>_xlfn.XLOOKUP(FMS_Ranking[[#This Row],[FMS ID]],FMS_Input[FMS_ID],FMS_Input[REMCRITFAC100])</f>
        <v>0</v>
      </c>
      <c r="U9" s="82">
        <f>_xlfn.XLOOKUP(FMS_Ranking[[#This Row],[FMS ID]],FMS_Input[FMS_ID],FMS_Input[REMLWC100])</f>
        <v>0</v>
      </c>
      <c r="V9" s="82">
        <f>_xlfn.XLOOKUP(FMS_Ranking[[#This Row],[FMS ID]],FMS_Input[FMS_ID],FMS_Input[REMROADCLS])</f>
        <v>0</v>
      </c>
      <c r="W9" s="82">
        <f>_xlfn.XLOOKUP(FMS_Ranking[[#This Row],[FMS ID]],FMS_Input[FMS_ID],FMS_Input[REMFRMACRE100])</f>
        <v>0</v>
      </c>
      <c r="X9" s="48">
        <f>_xlfn.XLOOKUP(FMS_Ranking[[#This Row],[FMS ID]],FMS_Input[FMS_ID],FMS_Input[COSTSTRUCT])</f>
        <v>0</v>
      </c>
      <c r="Y9" s="45">
        <f>_xlfn.XLOOKUP(FMS_Ranking[[#This Row],[FMS ID]],FMS_Input[FMS_ID],FMS_Input[NATURE])</f>
        <v>0</v>
      </c>
      <c r="Z9" s="61">
        <f>(((FMS_Ranking[[#This Row],[Percent Nature-Based Raw]]/Y$2)*10)*Y$3)</f>
        <v>0</v>
      </c>
      <c r="AA9" s="5" t="str">
        <f>_xlfn.XLOOKUP(FMS_Ranking[[#This Row],[FMS ID]],FMS_Input[FMS_ID],FMS_Input[WATER_SUP])</f>
        <v>No</v>
      </c>
      <c r="AB9" s="57">
        <f>IF(FMS_Ranking[[#This Row],[Water Supply Raw]]="Yes",1,0)</f>
        <v>0</v>
      </c>
      <c r="AC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9" s="88">
        <f>_xlfn.RANK.EQ(AC9,$AC$6:$AC$380,0)+COUNTIF($AC$6:AC9,AC9)-1</f>
        <v>4</v>
      </c>
      <c r="AE9" s="93">
        <f>(((FMS_Ranking[[#This Row],[Structures Removed 100 Raw]]/Q$2)*100)*Q$3)+(((FMS_Ranking[[#This Row],[Removed Pop Raw]]/S$2)*100)*S$3)</f>
        <v>0</v>
      </c>
      <c r="AF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9" s="87">
        <f t="shared" si="1"/>
        <v>1</v>
      </c>
    </row>
    <row r="10" spans="1:43" ht="15" customHeight="1" x14ac:dyDescent="0.25">
      <c r="A10" s="64" t="s">
        <v>32</v>
      </c>
      <c r="B10" s="64">
        <f>_xlfn.XLOOKUP(FMS_Ranking[[#This Row],[FMS ID]],FMS_Input[FMS_ID],FMS_Input[RFPG_NUM])</f>
        <v>6</v>
      </c>
      <c r="C10" s="63" t="str">
        <f>_xlfn.XLOOKUP(FMS_Ranking[[#This Row],[FMS ID]],FMS_Input[FMS_ID],FMS_Input[FMS_NAME])</f>
        <v>Harris County Hazard Mitigation Action AW-6</v>
      </c>
      <c r="D10" s="63" t="str">
        <f>_xlfn.XLOOKUP(FMS_Ranking[[#This Row],[FMS ID]],FMS_Input[FMS_ID],FMS_Input[FMS_DESCR])</f>
        <v xml:space="preserve">Utilize viable and relevant information, data and tools (Hazus models) developed as part of the update to the risk assessment of this plan update to support training and exercise of the County's preparedness, response and recovery programs. </v>
      </c>
      <c r="E10" s="60">
        <f>_xlfn.XLOOKUP(FMS_Ranking[[#This Row],[FMS ID]],FMS_Input[FMS_ID],FMS_Input[FMS_COST])</f>
        <v>500000</v>
      </c>
      <c r="F10" s="5" t="str">
        <f>_xlfn.XLOOKUP(FMS_Ranking[[#This Row],[FMS ID]],FMS_Input[FMS_ID],FMS_Input[EMER_NEED])</f>
        <v>No</v>
      </c>
      <c r="G10" s="4">
        <f t="shared" si="0"/>
        <v>0</v>
      </c>
      <c r="H10" s="45">
        <f>_xlfn.XLOOKUP(FMS_Ranking[[#This Row],[FMS ID]],FMS_Input[FMS_ID],FMS_Input[STRUCT_100])</f>
        <v>143642</v>
      </c>
      <c r="I10" s="45">
        <f>_xlfn.XLOOKUP(FMS_Ranking[[#This Row],[FMS ID]],FMS_Input[FMS_ID],FMS_Input[RES_STRUCT100])</f>
        <v>120807</v>
      </c>
      <c r="J10" s="45">
        <f>_xlfn.XLOOKUP(FMS_Ranking[[#This Row],[FMS ID]],FMS_Input[FMS_ID],FMS_Input[POP100])</f>
        <v>976798</v>
      </c>
      <c r="K10" s="45">
        <f>_xlfn.XLOOKUP(FMS_Ranking[[#This Row],[FMS ID]],FMS_Input[FMS_ID],FMS_Input[CRITFAC100])</f>
        <v>2332</v>
      </c>
      <c r="L10" s="45">
        <f>_xlfn.XLOOKUP(FMS_Ranking[[#This Row],[FMS ID]],FMS_Input[FMS_ID],FMS_Input[LWC])</f>
        <v>89</v>
      </c>
      <c r="M10" s="45">
        <f>_xlfn.XLOOKUP(FMS_Ranking[[#This Row],[FMS ID]],FMS_Input[FMS_ID],FMS_Input[ROADCLS])</f>
        <v>89</v>
      </c>
      <c r="N10" s="45">
        <f>_xlfn.XLOOKUP(FMS_Ranking[[#This Row],[FMS ID]],FMS_Input[FMS_ID],FMS_Input[ROAD_MILES100])</f>
        <v>2408</v>
      </c>
      <c r="O10" s="45">
        <f>_xlfn.XLOOKUP(FMS_Ranking[[#This Row],[FMS ID]],FMS_Input[FMS_ID],FMS_Input[FARMACRE100])</f>
        <v>5993.46923828125</v>
      </c>
      <c r="P10" s="48">
        <f>_xlfn.XLOOKUP(FMS_Ranking[[#This Row],[FMS ID]],FMS_Input[FMS_ID],FMS_Input[REDSTRUCT100])</f>
        <v>0</v>
      </c>
      <c r="Q10" s="48">
        <f>_xlfn.XLOOKUP(FMS_Ranking[[#This Row],[FMS ID]],FMS_Input[FMS_ID],FMS_Input[REMSTRC100])</f>
        <v>0</v>
      </c>
      <c r="R10" s="48">
        <f>_xlfn.XLOOKUP(FMS_Ranking[[#This Row],[FMS ID]],FMS_Input[FMS_ID],FMS_Input[REMRESSTRC100])</f>
        <v>0</v>
      </c>
      <c r="S10" s="82">
        <f>_xlfn.XLOOKUP(FMS_Ranking[[#This Row],[FMS ID]],FMS_Input[FMS_ID],FMS_Input[REMPOP100])</f>
        <v>0</v>
      </c>
      <c r="T10" s="82">
        <f>_xlfn.XLOOKUP(FMS_Ranking[[#This Row],[FMS ID]],FMS_Input[FMS_ID],FMS_Input[REMCRITFAC100])</f>
        <v>0</v>
      </c>
      <c r="U10" s="82">
        <f>_xlfn.XLOOKUP(FMS_Ranking[[#This Row],[FMS ID]],FMS_Input[FMS_ID],FMS_Input[REMLWC100])</f>
        <v>0</v>
      </c>
      <c r="V10" s="82">
        <f>_xlfn.XLOOKUP(FMS_Ranking[[#This Row],[FMS ID]],FMS_Input[FMS_ID],FMS_Input[REMROADCLS])</f>
        <v>0</v>
      </c>
      <c r="W10" s="82">
        <f>_xlfn.XLOOKUP(FMS_Ranking[[#This Row],[FMS ID]],FMS_Input[FMS_ID],FMS_Input[REMFRMACRE100])</f>
        <v>0</v>
      </c>
      <c r="X10" s="48">
        <f>_xlfn.XLOOKUP(FMS_Ranking[[#This Row],[FMS ID]],FMS_Input[FMS_ID],FMS_Input[COSTSTRUCT])</f>
        <v>0</v>
      </c>
      <c r="Y10" s="45">
        <f>_xlfn.XLOOKUP(FMS_Ranking[[#This Row],[FMS ID]],FMS_Input[FMS_ID],FMS_Input[NATURE])</f>
        <v>0</v>
      </c>
      <c r="Z10" s="61">
        <f>(((FMS_Ranking[[#This Row],[Percent Nature-Based Raw]]/Y$2)*10)*Y$3)</f>
        <v>0</v>
      </c>
      <c r="AA10" s="5" t="str">
        <f>_xlfn.XLOOKUP(FMS_Ranking[[#This Row],[FMS ID]],FMS_Input[FMS_ID],FMS_Input[WATER_SUP])</f>
        <v>No</v>
      </c>
      <c r="AB10" s="57">
        <f>IF(FMS_Ranking[[#This Row],[Water Supply Raw]]="Yes",1,0)</f>
        <v>0</v>
      </c>
      <c r="AC1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10" s="88">
        <f>_xlfn.RANK.EQ(AC10,$AC$6:$AC$380,0)+COUNTIF($AC$6:AC10,AC10)-1</f>
        <v>5</v>
      </c>
      <c r="AE10" s="93">
        <f>(((FMS_Ranking[[#This Row],[Structures Removed 100 Raw]]/Q$2)*100)*Q$3)+(((FMS_Ranking[[#This Row],[Removed Pop Raw]]/S$2)*100)*S$3)</f>
        <v>0</v>
      </c>
      <c r="AF1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10" s="87">
        <f t="shared" si="1"/>
        <v>1</v>
      </c>
    </row>
    <row r="11" spans="1:43" ht="15" customHeight="1" x14ac:dyDescent="0.25">
      <c r="A11" s="64" t="s">
        <v>166</v>
      </c>
      <c r="B11" s="64">
        <f>_xlfn.XLOOKUP(FMS_Ranking[[#This Row],[FMS ID]],FMS_Input[FMS_ID],FMS_Input[RFPG_NUM])</f>
        <v>6</v>
      </c>
      <c r="C11" s="63" t="str">
        <f>_xlfn.XLOOKUP(FMS_Ranking[[#This Row],[FMS ID]],FMS_Input[FMS_ID],FMS_Input[FMS_NAME])</f>
        <v>Harris County Mitigation Buyout and Relocation Program</v>
      </c>
      <c r="D11" s="63" t="str">
        <f>_xlfn.XLOOKUP(FMS_Ranking[[#This Row],[FMS ID]],FMS_Input[FMS_ID],FMS_Input[FMS_DESCR])</f>
        <v xml:space="preserve">This program is designed to assist owners whose properties were damaged by a natural disaster and or in an area that is designated hopelessly deep in the floodplain and repetitively flooded, to relocate outside the threat of flooding. </v>
      </c>
      <c r="E11" s="60">
        <f>_xlfn.XLOOKUP(FMS_Ranking[[#This Row],[FMS ID]],FMS_Input[FMS_ID],FMS_Input[FMS_COST])</f>
        <v>75000000</v>
      </c>
      <c r="F11" s="5" t="str">
        <f>_xlfn.XLOOKUP(FMS_Ranking[[#This Row],[FMS ID]],FMS_Input[FMS_ID],FMS_Input[EMER_NEED])</f>
        <v>Yes</v>
      </c>
      <c r="G11" s="4">
        <f t="shared" si="0"/>
        <v>1</v>
      </c>
      <c r="H11" s="45">
        <f>_xlfn.XLOOKUP(FMS_Ranking[[#This Row],[FMS ID]],FMS_Input[FMS_ID],FMS_Input[STRUCT_100])</f>
        <v>143642</v>
      </c>
      <c r="I11" s="45">
        <f>_xlfn.XLOOKUP(FMS_Ranking[[#This Row],[FMS ID]],FMS_Input[FMS_ID],FMS_Input[RES_STRUCT100])</f>
        <v>120807</v>
      </c>
      <c r="J11" s="45">
        <f>_xlfn.XLOOKUP(FMS_Ranking[[#This Row],[FMS ID]],FMS_Input[FMS_ID],FMS_Input[POP100])</f>
        <v>976798</v>
      </c>
      <c r="K11" s="45">
        <f>_xlfn.XLOOKUP(FMS_Ranking[[#This Row],[FMS ID]],FMS_Input[FMS_ID],FMS_Input[CRITFAC100])</f>
        <v>2332</v>
      </c>
      <c r="L11" s="45">
        <f>_xlfn.XLOOKUP(FMS_Ranking[[#This Row],[FMS ID]],FMS_Input[FMS_ID],FMS_Input[LWC])</f>
        <v>89</v>
      </c>
      <c r="M11" s="45">
        <f>_xlfn.XLOOKUP(FMS_Ranking[[#This Row],[FMS ID]],FMS_Input[FMS_ID],FMS_Input[ROADCLS])</f>
        <v>89</v>
      </c>
      <c r="N11" s="45">
        <f>_xlfn.XLOOKUP(FMS_Ranking[[#This Row],[FMS ID]],FMS_Input[FMS_ID],FMS_Input[ROAD_MILES100])</f>
        <v>2408</v>
      </c>
      <c r="O11" s="45">
        <f>_xlfn.XLOOKUP(FMS_Ranking[[#This Row],[FMS ID]],FMS_Input[FMS_ID],FMS_Input[FARMACRE100])</f>
        <v>5993.46923828125</v>
      </c>
      <c r="P11" s="48">
        <f>_xlfn.XLOOKUP(FMS_Ranking[[#This Row],[FMS ID]],FMS_Input[FMS_ID],FMS_Input[REDSTRUCT100])</f>
        <v>0</v>
      </c>
      <c r="Q11" s="48">
        <f>_xlfn.XLOOKUP(FMS_Ranking[[#This Row],[FMS ID]],FMS_Input[FMS_ID],FMS_Input[REMSTRC100])</f>
        <v>0</v>
      </c>
      <c r="R11" s="48">
        <f>_xlfn.XLOOKUP(FMS_Ranking[[#This Row],[FMS ID]],FMS_Input[FMS_ID],FMS_Input[REMRESSTRC100])</f>
        <v>0</v>
      </c>
      <c r="S11" s="82">
        <f>_xlfn.XLOOKUP(FMS_Ranking[[#This Row],[FMS ID]],FMS_Input[FMS_ID],FMS_Input[REMPOP100])</f>
        <v>0</v>
      </c>
      <c r="T11" s="82">
        <f>_xlfn.XLOOKUP(FMS_Ranking[[#This Row],[FMS ID]],FMS_Input[FMS_ID],FMS_Input[REMCRITFAC100])</f>
        <v>0</v>
      </c>
      <c r="U11" s="82">
        <f>_xlfn.XLOOKUP(FMS_Ranking[[#This Row],[FMS ID]],FMS_Input[FMS_ID],FMS_Input[REMLWC100])</f>
        <v>0</v>
      </c>
      <c r="V11" s="82">
        <f>_xlfn.XLOOKUP(FMS_Ranking[[#This Row],[FMS ID]],FMS_Input[FMS_ID],FMS_Input[REMROADCLS])</f>
        <v>0</v>
      </c>
      <c r="W11" s="82">
        <f>_xlfn.XLOOKUP(FMS_Ranking[[#This Row],[FMS ID]],FMS_Input[FMS_ID],FMS_Input[REMFRMACRE100])</f>
        <v>0</v>
      </c>
      <c r="X11" s="48">
        <f>_xlfn.XLOOKUP(FMS_Ranking[[#This Row],[FMS ID]],FMS_Input[FMS_ID],FMS_Input[COSTSTRUCT])</f>
        <v>0</v>
      </c>
      <c r="Y11" s="45">
        <f>_xlfn.XLOOKUP(FMS_Ranking[[#This Row],[FMS ID]],FMS_Input[FMS_ID],FMS_Input[NATURE])</f>
        <v>0</v>
      </c>
      <c r="Z11" s="61">
        <f>(((FMS_Ranking[[#This Row],[Percent Nature-Based Raw]]/Y$2)*10)*Y$3)</f>
        <v>0</v>
      </c>
      <c r="AA11" s="5" t="str">
        <f>_xlfn.XLOOKUP(FMS_Ranking[[#This Row],[FMS ID]],FMS_Input[FMS_ID],FMS_Input[WATER_SUP])</f>
        <v>No</v>
      </c>
      <c r="AB11" s="57">
        <f>IF(FMS_Ranking[[#This Row],[Water Supply Raw]]="Yes",1,0)</f>
        <v>0</v>
      </c>
      <c r="AC1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48.628433523964951</v>
      </c>
      <c r="AD11" s="88">
        <f>_xlfn.RANK.EQ(AC11,$AC$6:$AC$380,0)+COUNTIF($AC$6:AC11,AC11)-1</f>
        <v>6</v>
      </c>
      <c r="AE11" s="93">
        <f>(((FMS_Ranking[[#This Row],[Structures Removed 100 Raw]]/Q$2)*100)*Q$3)+(((FMS_Ranking[[#This Row],[Removed Pop Raw]]/S$2)*100)*S$3)</f>
        <v>0</v>
      </c>
      <c r="AF1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48.628433523964951</v>
      </c>
      <c r="AG11" s="87">
        <f t="shared" si="1"/>
        <v>1</v>
      </c>
    </row>
    <row r="12" spans="1:43" ht="15" customHeight="1" x14ac:dyDescent="0.25">
      <c r="A12" s="64" t="s">
        <v>1943</v>
      </c>
      <c r="B12" s="64">
        <f>_xlfn.XLOOKUP(FMS_Ranking[[#This Row],[FMS ID]],FMS_Input[FMS_ID],FMS_Input[RFPG_NUM])</f>
        <v>3</v>
      </c>
      <c r="C12" s="63" t="str">
        <f>_xlfn.XLOOKUP(FMS_Ranking[[#This Row],[FMS ID]],FMS_Input[FMS_ID],FMS_Input[FMS_NAME])</f>
        <v xml:space="preserve">Dallas County Acquisition of Flood-Prone and Repetitive Loss Properties </v>
      </c>
      <c r="D12" s="63" t="str">
        <f>_xlfn.XLOOKUP(FMS_Ranking[[#This Row],[FMS ID]],FMS_Input[FMS_ID],FMS_Input[FMS_DESCR])</f>
        <v>Acquisition / demolition of 46 flood-prone and repetitive loss properties.</v>
      </c>
      <c r="E12" s="60">
        <f>_xlfn.XLOOKUP(FMS_Ranking[[#This Row],[FMS ID]],FMS_Input[FMS_ID],FMS_Input[FMS_COST])</f>
        <v>50000000</v>
      </c>
      <c r="F12" s="5" t="str">
        <f>_xlfn.XLOOKUP(FMS_Ranking[[#This Row],[FMS ID]],FMS_Input[FMS_ID],FMS_Input[EMER_NEED])</f>
        <v>No</v>
      </c>
      <c r="G12" s="4">
        <f t="shared" si="0"/>
        <v>0</v>
      </c>
      <c r="H12" s="45">
        <f>_xlfn.XLOOKUP(FMS_Ranking[[#This Row],[FMS ID]],FMS_Input[FMS_ID],FMS_Input[STRUCT_100])</f>
        <v>22225</v>
      </c>
      <c r="I12" s="45">
        <f>_xlfn.XLOOKUP(FMS_Ranking[[#This Row],[FMS ID]],FMS_Input[FMS_ID],FMS_Input[RES_STRUCT100])</f>
        <v>20521</v>
      </c>
      <c r="J12" s="45">
        <f>_xlfn.XLOOKUP(FMS_Ranking[[#This Row],[FMS ID]],FMS_Input[FMS_ID],FMS_Input[POP100])</f>
        <v>181697</v>
      </c>
      <c r="K12" s="45">
        <f>_xlfn.XLOOKUP(FMS_Ranking[[#This Row],[FMS ID]],FMS_Input[FMS_ID],FMS_Input[CRITFAC100])</f>
        <v>369</v>
      </c>
      <c r="L12" s="45">
        <f>_xlfn.XLOOKUP(FMS_Ranking[[#This Row],[FMS ID]],FMS_Input[FMS_ID],FMS_Input[LWC])</f>
        <v>387</v>
      </c>
      <c r="M12" s="45">
        <f>_xlfn.XLOOKUP(FMS_Ranking[[#This Row],[FMS ID]],FMS_Input[FMS_ID],FMS_Input[ROADCLS])</f>
        <v>0</v>
      </c>
      <c r="N12" s="45">
        <f>_xlfn.XLOOKUP(FMS_Ranking[[#This Row],[FMS ID]],FMS_Input[FMS_ID],FMS_Input[ROAD_MILES100])</f>
        <v>791</v>
      </c>
      <c r="O12" s="45">
        <f>_xlfn.XLOOKUP(FMS_Ranking[[#This Row],[FMS ID]],FMS_Input[FMS_ID],FMS_Input[FARMACRE100])</f>
        <v>31557.6796875</v>
      </c>
      <c r="P12" s="48">
        <f>_xlfn.XLOOKUP(FMS_Ranking[[#This Row],[FMS ID]],FMS_Input[FMS_ID],FMS_Input[REDSTRUCT100])</f>
        <v>0</v>
      </c>
      <c r="Q12" s="48">
        <f>_xlfn.XLOOKUP(FMS_Ranking[[#This Row],[FMS ID]],FMS_Input[FMS_ID],FMS_Input[REMSTRC100])</f>
        <v>46</v>
      </c>
      <c r="R12" s="48">
        <f>_xlfn.XLOOKUP(FMS_Ranking[[#This Row],[FMS ID]],FMS_Input[FMS_ID],FMS_Input[REMRESSTRC100])</f>
        <v>39</v>
      </c>
      <c r="S12" s="82">
        <f>_xlfn.XLOOKUP(FMS_Ranking[[#This Row],[FMS ID]],FMS_Input[FMS_ID],FMS_Input[REMPOP100])</f>
        <v>117</v>
      </c>
      <c r="T12" s="82">
        <f>_xlfn.XLOOKUP(FMS_Ranking[[#This Row],[FMS ID]],FMS_Input[FMS_ID],FMS_Input[REMCRITFAC100])</f>
        <v>0</v>
      </c>
      <c r="U12" s="82">
        <f>_xlfn.XLOOKUP(FMS_Ranking[[#This Row],[FMS ID]],FMS_Input[FMS_ID],FMS_Input[REMLWC100])</f>
        <v>0</v>
      </c>
      <c r="V12" s="82">
        <f>_xlfn.XLOOKUP(FMS_Ranking[[#This Row],[FMS ID]],FMS_Input[FMS_ID],FMS_Input[REMROADCLS])</f>
        <v>0</v>
      </c>
      <c r="W12" s="82">
        <f>_xlfn.XLOOKUP(FMS_Ranking[[#This Row],[FMS ID]],FMS_Input[FMS_ID],FMS_Input[REMFRMACRE100])</f>
        <v>0</v>
      </c>
      <c r="X12" s="48">
        <f>_xlfn.XLOOKUP(FMS_Ranking[[#This Row],[FMS ID]],FMS_Input[FMS_ID],FMS_Input[COSTSTRUCT])</f>
        <v>0</v>
      </c>
      <c r="Y12" s="45">
        <f>_xlfn.XLOOKUP(FMS_Ranking[[#This Row],[FMS ID]],FMS_Input[FMS_ID],FMS_Input[NATURE])</f>
        <v>0</v>
      </c>
      <c r="Z12" s="61">
        <f>(((FMS_Ranking[[#This Row],[Percent Nature-Based Raw]]/Y$2)*10)*Y$3)</f>
        <v>0</v>
      </c>
      <c r="AA12" s="5" t="str">
        <f>_xlfn.XLOOKUP(FMS_Ranking[[#This Row],[FMS ID]],FMS_Input[FMS_ID],FMS_Input[WATER_SUP])</f>
        <v>No</v>
      </c>
      <c r="AB12" s="57">
        <f>IF(FMS_Ranking[[#This Row],[Water Supply Raw]]="Yes",1,0)</f>
        <v>0</v>
      </c>
      <c r="AC1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14.496525123635243</v>
      </c>
      <c r="AD12" s="94">
        <f>_xlfn.RANK.EQ(AC12,$AC$6:$AC$380,0)+COUNTIF($AC$6:AC12,AC12)-1</f>
        <v>21</v>
      </c>
      <c r="AE12" s="93">
        <f>(((FMS_Ranking[[#This Row],[Structures Removed 100 Raw]]/Q$2)*100)*Q$3)+(((FMS_Ranking[[#This Row],[Removed Pop Raw]]/S$2)*100)*S$3)</f>
        <v>14.299065420560748</v>
      </c>
      <c r="AF1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28.795590544195989</v>
      </c>
      <c r="AG12" s="95">
        <f t="shared" si="1"/>
        <v>7</v>
      </c>
    </row>
    <row r="13" spans="1:43" ht="15" customHeight="1" x14ac:dyDescent="0.25">
      <c r="A13" s="64" t="s">
        <v>4206</v>
      </c>
      <c r="B13" s="64">
        <f>_xlfn.XLOOKUP(FMS_Ranking[[#This Row],[FMS ID]],FMS_Input[FMS_ID],FMS_Input[RFPG_NUM])</f>
        <v>11</v>
      </c>
      <c r="C13" s="63" t="str">
        <f>_xlfn.XLOOKUP(FMS_Ranking[[#This Row],[FMS ID]],FMS_Input[FMS_ID],FMS_Input[FMS_NAME])</f>
        <v>Education and Outreach</v>
      </c>
      <c r="D13" s="63" t="str">
        <f>_xlfn.XLOOKUP(FMS_Ranking[[#This Row],[FMS ID]],FMS_Input[FMS_ID],FMS_Input[FMS_DESCR])</f>
        <v>Activities not limited to implementing/improving flood education and awareness programs for residents, elected officials, and real estate agents/developers; and flood insurance campaigns to reduce flood risk and increase NFIP participation.</v>
      </c>
      <c r="E13" s="60">
        <f>_xlfn.XLOOKUP(FMS_Ranking[[#This Row],[FMS ID]],FMS_Input[FMS_ID],FMS_Input[FMS_COST])</f>
        <v>978000</v>
      </c>
      <c r="F13" s="5" t="str">
        <f>_xlfn.XLOOKUP(FMS_Ranking[[#This Row],[FMS ID]],FMS_Input[FMS_ID],FMS_Input[EMER_NEED])</f>
        <v>No</v>
      </c>
      <c r="G13" s="4">
        <f t="shared" si="0"/>
        <v>0</v>
      </c>
      <c r="H13" s="45">
        <f>_xlfn.XLOOKUP(FMS_Ranking[[#This Row],[FMS ID]],FMS_Input[FMS_ID],FMS_Input[STRUCT_100])</f>
        <v>27069</v>
      </c>
      <c r="I13" s="45">
        <f>_xlfn.XLOOKUP(FMS_Ranking[[#This Row],[FMS ID]],FMS_Input[FMS_ID],FMS_Input[RES_STRUCT100])</f>
        <v>18878</v>
      </c>
      <c r="J13" s="45">
        <f>_xlfn.XLOOKUP(FMS_Ranking[[#This Row],[FMS ID]],FMS_Input[FMS_ID],FMS_Input[POP100])</f>
        <v>62638</v>
      </c>
      <c r="K13" s="45">
        <f>_xlfn.XLOOKUP(FMS_Ranking[[#This Row],[FMS ID]],FMS_Input[FMS_ID],FMS_Input[CRITFAC100])</f>
        <v>127</v>
      </c>
      <c r="L13" s="45">
        <f>_xlfn.XLOOKUP(FMS_Ranking[[#This Row],[FMS ID]],FMS_Input[FMS_ID],FMS_Input[LWC])</f>
        <v>661</v>
      </c>
      <c r="M13" s="45">
        <f>_xlfn.XLOOKUP(FMS_Ranking[[#This Row],[FMS ID]],FMS_Input[FMS_ID],FMS_Input[ROADCLS])</f>
        <v>0</v>
      </c>
      <c r="N13" s="45">
        <f>_xlfn.XLOOKUP(FMS_Ranking[[#This Row],[FMS ID]],FMS_Input[FMS_ID],FMS_Input[ROAD_MILES100])</f>
        <v>935</v>
      </c>
      <c r="O13" s="45">
        <f>_xlfn.XLOOKUP(FMS_Ranking[[#This Row],[FMS ID]],FMS_Input[FMS_ID],FMS_Input[FARMACRE100])</f>
        <v>360251.3125</v>
      </c>
      <c r="P13" s="48">
        <f>_xlfn.XLOOKUP(FMS_Ranking[[#This Row],[FMS ID]],FMS_Input[FMS_ID],FMS_Input[REDSTRUCT100])</f>
        <v>0</v>
      </c>
      <c r="Q13" s="48">
        <f>_xlfn.XLOOKUP(FMS_Ranking[[#This Row],[FMS ID]],FMS_Input[FMS_ID],FMS_Input[REMSTRC100])</f>
        <v>0</v>
      </c>
      <c r="R13" s="48">
        <f>_xlfn.XLOOKUP(FMS_Ranking[[#This Row],[FMS ID]],FMS_Input[FMS_ID],FMS_Input[REMRESSTRC100])</f>
        <v>0</v>
      </c>
      <c r="S13" s="82">
        <f>_xlfn.XLOOKUP(FMS_Ranking[[#This Row],[FMS ID]],FMS_Input[FMS_ID],FMS_Input[REMPOP100])</f>
        <v>0</v>
      </c>
      <c r="T13" s="82">
        <f>_xlfn.XLOOKUP(FMS_Ranking[[#This Row],[FMS ID]],FMS_Input[FMS_ID],FMS_Input[REMCRITFAC100])</f>
        <v>0</v>
      </c>
      <c r="U13" s="82">
        <f>_xlfn.XLOOKUP(FMS_Ranking[[#This Row],[FMS ID]],FMS_Input[FMS_ID],FMS_Input[REMLWC100])</f>
        <v>0</v>
      </c>
      <c r="V13" s="82">
        <f>_xlfn.XLOOKUP(FMS_Ranking[[#This Row],[FMS ID]],FMS_Input[FMS_ID],FMS_Input[REMROADCLS])</f>
        <v>0</v>
      </c>
      <c r="W13" s="82">
        <f>_xlfn.XLOOKUP(FMS_Ranking[[#This Row],[FMS ID]],FMS_Input[FMS_ID],FMS_Input[REMFRMACRE100])</f>
        <v>0</v>
      </c>
      <c r="X13" s="48">
        <f>_xlfn.XLOOKUP(FMS_Ranking[[#This Row],[FMS ID]],FMS_Input[FMS_ID],FMS_Input[COSTSTRUCT])</f>
        <v>0</v>
      </c>
      <c r="Y13" s="45">
        <f>_xlfn.XLOOKUP(FMS_Ranking[[#This Row],[FMS ID]],FMS_Input[FMS_ID],FMS_Input[NATURE])</f>
        <v>0</v>
      </c>
      <c r="Z13" s="61">
        <f>(((FMS_Ranking[[#This Row],[Percent Nature-Based Raw]]/Y$2)*10)*Y$3)</f>
        <v>0</v>
      </c>
      <c r="AA13" s="5" t="str">
        <f>_xlfn.XLOOKUP(FMS_Ranking[[#This Row],[FMS ID]],FMS_Input[FMS_ID],FMS_Input[WATER_SUP])</f>
        <v>No</v>
      </c>
      <c r="AB13" s="57">
        <f>IF(FMS_Ranking[[#This Row],[Water Supply Raw]]="Yes",1,0)</f>
        <v>0</v>
      </c>
      <c r="AC1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21.646877714758183</v>
      </c>
      <c r="AD13" s="88">
        <f>_xlfn.RANK.EQ(AC13,$AC$6:$AC$380,0)+COUNTIF($AC$6:AC13,AC13)-1</f>
        <v>7</v>
      </c>
      <c r="AE13" s="93">
        <f>(((FMS_Ranking[[#This Row],[Structures Removed 100 Raw]]/Q$2)*100)*Q$3)+(((FMS_Ranking[[#This Row],[Removed Pop Raw]]/S$2)*100)*S$3)</f>
        <v>0</v>
      </c>
      <c r="AF1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21.646877714758183</v>
      </c>
      <c r="AG13" s="87">
        <f t="shared" si="1"/>
        <v>8</v>
      </c>
    </row>
    <row r="14" spans="1:43" ht="15" customHeight="1" x14ac:dyDescent="0.25">
      <c r="A14" s="64" t="s">
        <v>4214</v>
      </c>
      <c r="B14" s="64">
        <f>_xlfn.XLOOKUP(FMS_Ranking[[#This Row],[FMS ID]],FMS_Input[FMS_ID],FMS_Input[RFPG_NUM])</f>
        <v>11</v>
      </c>
      <c r="C14" s="63" t="str">
        <f>_xlfn.XLOOKUP(FMS_Ranking[[#This Row],[FMS ID]],FMS_Input[FMS_ID],FMS_Input[FMS_NAME])</f>
        <v>Property Acquisitions and Structural Elevation</v>
      </c>
      <c r="D14" s="63" t="str">
        <f>_xlfn.XLOOKUP(FMS_Ranking[[#This Row],[FMS ID]],FMS_Input[FMS_ID],FMS_Input[FMS_DESCR])</f>
        <v>Develop and implement a voluntary buyout or structural elevation assistance programs to eliminate repetitive loss structures and implementing programs to purchase/preserve open space to protect riparian corridors.</v>
      </c>
      <c r="E14" s="60">
        <f>_xlfn.XLOOKUP(FMS_Ranking[[#This Row],[FMS ID]],FMS_Input[FMS_ID],FMS_Input[FMS_COST])</f>
        <v>1250000</v>
      </c>
      <c r="F14" s="5" t="str">
        <f>_xlfn.XLOOKUP(FMS_Ranking[[#This Row],[FMS ID]],FMS_Input[FMS_ID],FMS_Input[EMER_NEED])</f>
        <v>No</v>
      </c>
      <c r="G14" s="4">
        <f t="shared" si="0"/>
        <v>0</v>
      </c>
      <c r="H14" s="45">
        <f>_xlfn.XLOOKUP(FMS_Ranking[[#This Row],[FMS ID]],FMS_Input[FMS_ID],FMS_Input[STRUCT_100])</f>
        <v>27069</v>
      </c>
      <c r="I14" s="45">
        <f>_xlfn.XLOOKUP(FMS_Ranking[[#This Row],[FMS ID]],FMS_Input[FMS_ID],FMS_Input[RES_STRUCT100])</f>
        <v>18878</v>
      </c>
      <c r="J14" s="45">
        <f>_xlfn.XLOOKUP(FMS_Ranking[[#This Row],[FMS ID]],FMS_Input[FMS_ID],FMS_Input[POP100])</f>
        <v>62638</v>
      </c>
      <c r="K14" s="45">
        <f>_xlfn.XLOOKUP(FMS_Ranking[[#This Row],[FMS ID]],FMS_Input[FMS_ID],FMS_Input[CRITFAC100])</f>
        <v>127</v>
      </c>
      <c r="L14" s="45">
        <f>_xlfn.XLOOKUP(FMS_Ranking[[#This Row],[FMS ID]],FMS_Input[FMS_ID],FMS_Input[LWC])</f>
        <v>661</v>
      </c>
      <c r="M14" s="45">
        <f>_xlfn.XLOOKUP(FMS_Ranking[[#This Row],[FMS ID]],FMS_Input[FMS_ID],FMS_Input[ROADCLS])</f>
        <v>0</v>
      </c>
      <c r="N14" s="45">
        <f>_xlfn.XLOOKUP(FMS_Ranking[[#This Row],[FMS ID]],FMS_Input[FMS_ID],FMS_Input[ROAD_MILES100])</f>
        <v>935</v>
      </c>
      <c r="O14" s="45">
        <f>_xlfn.XLOOKUP(FMS_Ranking[[#This Row],[FMS ID]],FMS_Input[FMS_ID],FMS_Input[FARMACRE100])</f>
        <v>360251.3125</v>
      </c>
      <c r="P14" s="48">
        <f>_xlfn.XLOOKUP(FMS_Ranking[[#This Row],[FMS ID]],FMS_Input[FMS_ID],FMS_Input[REDSTRUCT100])</f>
        <v>0</v>
      </c>
      <c r="Q14" s="48">
        <f>_xlfn.XLOOKUP(FMS_Ranking[[#This Row],[FMS ID]],FMS_Input[FMS_ID],FMS_Input[REMSTRC100])</f>
        <v>0</v>
      </c>
      <c r="R14" s="48">
        <f>_xlfn.XLOOKUP(FMS_Ranking[[#This Row],[FMS ID]],FMS_Input[FMS_ID],FMS_Input[REMRESSTRC100])</f>
        <v>0</v>
      </c>
      <c r="S14" s="82">
        <f>_xlfn.XLOOKUP(FMS_Ranking[[#This Row],[FMS ID]],FMS_Input[FMS_ID],FMS_Input[REMPOP100])</f>
        <v>0</v>
      </c>
      <c r="T14" s="82">
        <f>_xlfn.XLOOKUP(FMS_Ranking[[#This Row],[FMS ID]],FMS_Input[FMS_ID],FMS_Input[REMCRITFAC100])</f>
        <v>0</v>
      </c>
      <c r="U14" s="82">
        <f>_xlfn.XLOOKUP(FMS_Ranking[[#This Row],[FMS ID]],FMS_Input[FMS_ID],FMS_Input[REMLWC100])</f>
        <v>0</v>
      </c>
      <c r="V14" s="82">
        <f>_xlfn.XLOOKUP(FMS_Ranking[[#This Row],[FMS ID]],FMS_Input[FMS_ID],FMS_Input[REMROADCLS])</f>
        <v>0</v>
      </c>
      <c r="W14" s="82">
        <f>_xlfn.XLOOKUP(FMS_Ranking[[#This Row],[FMS ID]],FMS_Input[FMS_ID],FMS_Input[REMFRMACRE100])</f>
        <v>0</v>
      </c>
      <c r="X14" s="48">
        <f>_xlfn.XLOOKUP(FMS_Ranking[[#This Row],[FMS ID]],FMS_Input[FMS_ID],FMS_Input[COSTSTRUCT])</f>
        <v>0</v>
      </c>
      <c r="Y14" s="45">
        <f>_xlfn.XLOOKUP(FMS_Ranking[[#This Row],[FMS ID]],FMS_Input[FMS_ID],FMS_Input[NATURE])</f>
        <v>0</v>
      </c>
      <c r="Z14" s="61">
        <f>(((FMS_Ranking[[#This Row],[Percent Nature-Based Raw]]/Y$2)*10)*Y$3)</f>
        <v>0</v>
      </c>
      <c r="AA14" s="5" t="str">
        <f>_xlfn.XLOOKUP(FMS_Ranking[[#This Row],[FMS ID]],FMS_Input[FMS_ID],FMS_Input[WATER_SUP])</f>
        <v>No</v>
      </c>
      <c r="AB14" s="57">
        <f>IF(FMS_Ranking[[#This Row],[Water Supply Raw]]="Yes",1,0)</f>
        <v>0</v>
      </c>
      <c r="AC1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21.646877714758183</v>
      </c>
      <c r="AD14" s="88">
        <f>_xlfn.RANK.EQ(AC14,$AC$6:$AC$380,0)+COUNTIF($AC$6:AC14,AC14)-1</f>
        <v>8</v>
      </c>
      <c r="AE14" s="93">
        <f>(((FMS_Ranking[[#This Row],[Structures Removed 100 Raw]]/Q$2)*100)*Q$3)+(((FMS_Ranking[[#This Row],[Removed Pop Raw]]/S$2)*100)*S$3)</f>
        <v>0</v>
      </c>
      <c r="AF1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21.646877714758183</v>
      </c>
      <c r="AG14" s="87">
        <f t="shared" si="1"/>
        <v>8</v>
      </c>
    </row>
    <row r="15" spans="1:43" ht="15" customHeight="1" x14ac:dyDescent="0.25">
      <c r="A15" s="64" t="s">
        <v>4218</v>
      </c>
      <c r="B15" s="64">
        <f>_xlfn.XLOOKUP(FMS_Ranking[[#This Row],[FMS ID]],FMS_Input[FMS_ID],FMS_Input[RFPG_NUM])</f>
        <v>11</v>
      </c>
      <c r="C15" s="63" t="str">
        <f>_xlfn.XLOOKUP(FMS_Ranking[[#This Row],[FMS ID]],FMS_Input[FMS_ID],FMS_Input[FMS_NAME])</f>
        <v>Regulatory and Guidance</v>
      </c>
      <c r="D15" s="63" t="str">
        <f>_xlfn.XLOOKUP(FMS_Ranking[[#This Row],[FMS ID]],FMS_Input[FMS_ID],FMS_Input[FMS_DESCR])</f>
        <v>Regularly review and update floodplain ordnances, land use/zoning, development criteria, and enforcement. Develop and implement higher standards, green infrastructure program, and use best available data (eg. BLE) to manage floodplains</v>
      </c>
      <c r="E15" s="60">
        <f>_xlfn.XLOOKUP(FMS_Ranking[[#This Row],[FMS ID]],FMS_Input[FMS_ID],FMS_Input[FMS_COST])</f>
        <v>93000</v>
      </c>
      <c r="F15" s="5" t="str">
        <f>_xlfn.XLOOKUP(FMS_Ranking[[#This Row],[FMS ID]],FMS_Input[FMS_ID],FMS_Input[EMER_NEED])</f>
        <v>No</v>
      </c>
      <c r="G15" s="4">
        <f t="shared" si="0"/>
        <v>0</v>
      </c>
      <c r="H15" s="45">
        <f>_xlfn.XLOOKUP(FMS_Ranking[[#This Row],[FMS ID]],FMS_Input[FMS_ID],FMS_Input[STRUCT_100])</f>
        <v>27069</v>
      </c>
      <c r="I15" s="45">
        <f>_xlfn.XLOOKUP(FMS_Ranking[[#This Row],[FMS ID]],FMS_Input[FMS_ID],FMS_Input[RES_STRUCT100])</f>
        <v>18878</v>
      </c>
      <c r="J15" s="45">
        <f>_xlfn.XLOOKUP(FMS_Ranking[[#This Row],[FMS ID]],FMS_Input[FMS_ID],FMS_Input[POP100])</f>
        <v>62638</v>
      </c>
      <c r="K15" s="45">
        <f>_xlfn.XLOOKUP(FMS_Ranking[[#This Row],[FMS ID]],FMS_Input[FMS_ID],FMS_Input[CRITFAC100])</f>
        <v>127</v>
      </c>
      <c r="L15" s="45">
        <f>_xlfn.XLOOKUP(FMS_Ranking[[#This Row],[FMS ID]],FMS_Input[FMS_ID],FMS_Input[LWC])</f>
        <v>661</v>
      </c>
      <c r="M15" s="45">
        <f>_xlfn.XLOOKUP(FMS_Ranking[[#This Row],[FMS ID]],FMS_Input[FMS_ID],FMS_Input[ROADCLS])</f>
        <v>0</v>
      </c>
      <c r="N15" s="45">
        <f>_xlfn.XLOOKUP(FMS_Ranking[[#This Row],[FMS ID]],FMS_Input[FMS_ID],FMS_Input[ROAD_MILES100])</f>
        <v>935</v>
      </c>
      <c r="O15" s="45">
        <f>_xlfn.XLOOKUP(FMS_Ranking[[#This Row],[FMS ID]],FMS_Input[FMS_ID],FMS_Input[FARMACRE100])</f>
        <v>360251.3125</v>
      </c>
      <c r="P15" s="48">
        <f>_xlfn.XLOOKUP(FMS_Ranking[[#This Row],[FMS ID]],FMS_Input[FMS_ID],FMS_Input[REDSTRUCT100])</f>
        <v>0</v>
      </c>
      <c r="Q15" s="48">
        <f>_xlfn.XLOOKUP(FMS_Ranking[[#This Row],[FMS ID]],FMS_Input[FMS_ID],FMS_Input[REMSTRC100])</f>
        <v>0</v>
      </c>
      <c r="R15" s="48">
        <f>_xlfn.XLOOKUP(FMS_Ranking[[#This Row],[FMS ID]],FMS_Input[FMS_ID],FMS_Input[REMRESSTRC100])</f>
        <v>0</v>
      </c>
      <c r="S15" s="82">
        <f>_xlfn.XLOOKUP(FMS_Ranking[[#This Row],[FMS ID]],FMS_Input[FMS_ID],FMS_Input[REMPOP100])</f>
        <v>0</v>
      </c>
      <c r="T15" s="82">
        <f>_xlfn.XLOOKUP(FMS_Ranking[[#This Row],[FMS ID]],FMS_Input[FMS_ID],FMS_Input[REMCRITFAC100])</f>
        <v>0</v>
      </c>
      <c r="U15" s="82">
        <f>_xlfn.XLOOKUP(FMS_Ranking[[#This Row],[FMS ID]],FMS_Input[FMS_ID],FMS_Input[REMLWC100])</f>
        <v>0</v>
      </c>
      <c r="V15" s="82">
        <f>_xlfn.XLOOKUP(FMS_Ranking[[#This Row],[FMS ID]],FMS_Input[FMS_ID],FMS_Input[REMROADCLS])</f>
        <v>0</v>
      </c>
      <c r="W15" s="82">
        <f>_xlfn.XLOOKUP(FMS_Ranking[[#This Row],[FMS ID]],FMS_Input[FMS_ID],FMS_Input[REMFRMACRE100])</f>
        <v>0</v>
      </c>
      <c r="X15" s="48">
        <f>_xlfn.XLOOKUP(FMS_Ranking[[#This Row],[FMS ID]],FMS_Input[FMS_ID],FMS_Input[COSTSTRUCT])</f>
        <v>0</v>
      </c>
      <c r="Y15" s="45">
        <f>_xlfn.XLOOKUP(FMS_Ranking[[#This Row],[FMS ID]],FMS_Input[FMS_ID],FMS_Input[NATURE])</f>
        <v>0</v>
      </c>
      <c r="Z15" s="61">
        <f>(((FMS_Ranking[[#This Row],[Percent Nature-Based Raw]]/Y$2)*10)*Y$3)</f>
        <v>0</v>
      </c>
      <c r="AA15" s="5" t="str">
        <f>_xlfn.XLOOKUP(FMS_Ranking[[#This Row],[FMS ID]],FMS_Input[FMS_ID],FMS_Input[WATER_SUP])</f>
        <v>No</v>
      </c>
      <c r="AB15" s="57">
        <f>IF(FMS_Ranking[[#This Row],[Water Supply Raw]]="Yes",1,0)</f>
        <v>0</v>
      </c>
      <c r="AC1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21.646877714758183</v>
      </c>
      <c r="AD15" s="88">
        <f>_xlfn.RANK.EQ(AC15,$AC$6:$AC$380,0)+COUNTIF($AC$6:AC15,AC15)-1</f>
        <v>9</v>
      </c>
      <c r="AE15" s="93">
        <f>(((FMS_Ranking[[#This Row],[Structures Removed 100 Raw]]/Q$2)*100)*Q$3)+(((FMS_Ranking[[#This Row],[Removed Pop Raw]]/S$2)*100)*S$3)</f>
        <v>0</v>
      </c>
      <c r="AF1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21.646877714758183</v>
      </c>
      <c r="AG15" s="87">
        <f t="shared" si="1"/>
        <v>8</v>
      </c>
    </row>
    <row r="16" spans="1:43" ht="15" customHeight="1" x14ac:dyDescent="0.25">
      <c r="A16" s="64" t="s">
        <v>4221</v>
      </c>
      <c r="B16" s="64">
        <f>_xlfn.XLOOKUP(FMS_Ranking[[#This Row],[FMS ID]],FMS_Input[FMS_ID],FMS_Input[RFPG_NUM])</f>
        <v>11</v>
      </c>
      <c r="C16" s="63" t="str">
        <f>_xlfn.XLOOKUP(FMS_Ranking[[#This Row],[FMS ID]],FMS_Input[FMS_ID],FMS_Input[FMS_NAME])</f>
        <v>Flood Measurement and Warning</v>
      </c>
      <c r="D16" s="63" t="str">
        <f>_xlfn.XLOOKUP(FMS_Ranking[[#This Row],[FMS ID]],FMS_Input[FMS_ID],FMS_Input[FMS_DESCR])</f>
        <v>Develop or implement programs to increase flood warning including reverse 911 systems; evacuation/emergency management plans and personnel training; NOAA all-hazards radios, and programs to increase safety at low water crossings (signs, flashers, gages)</v>
      </c>
      <c r="E16" s="60">
        <f>_xlfn.XLOOKUP(FMS_Ranking[[#This Row],[FMS ID]],FMS_Input[FMS_ID],FMS_Input[FMS_COST])</f>
        <v>9541000</v>
      </c>
      <c r="F16" s="5" t="str">
        <f>_xlfn.XLOOKUP(FMS_Ranking[[#This Row],[FMS ID]],FMS_Input[FMS_ID],FMS_Input[EMER_NEED])</f>
        <v>No</v>
      </c>
      <c r="G16" s="4">
        <f t="shared" si="0"/>
        <v>0</v>
      </c>
      <c r="H16" s="45">
        <f>_xlfn.XLOOKUP(FMS_Ranking[[#This Row],[FMS ID]],FMS_Input[FMS_ID],FMS_Input[STRUCT_100])</f>
        <v>27069</v>
      </c>
      <c r="I16" s="45">
        <f>_xlfn.XLOOKUP(FMS_Ranking[[#This Row],[FMS ID]],FMS_Input[FMS_ID],FMS_Input[RES_STRUCT100])</f>
        <v>18878</v>
      </c>
      <c r="J16" s="45">
        <f>_xlfn.XLOOKUP(FMS_Ranking[[#This Row],[FMS ID]],FMS_Input[FMS_ID],FMS_Input[POP100])</f>
        <v>62638</v>
      </c>
      <c r="K16" s="45">
        <f>_xlfn.XLOOKUP(FMS_Ranking[[#This Row],[FMS ID]],FMS_Input[FMS_ID],FMS_Input[CRITFAC100])</f>
        <v>127</v>
      </c>
      <c r="L16" s="45">
        <f>_xlfn.XLOOKUP(FMS_Ranking[[#This Row],[FMS ID]],FMS_Input[FMS_ID],FMS_Input[LWC])</f>
        <v>661</v>
      </c>
      <c r="M16" s="45">
        <f>_xlfn.XLOOKUP(FMS_Ranking[[#This Row],[FMS ID]],FMS_Input[FMS_ID],FMS_Input[ROADCLS])</f>
        <v>0</v>
      </c>
      <c r="N16" s="45">
        <f>_xlfn.XLOOKUP(FMS_Ranking[[#This Row],[FMS ID]],FMS_Input[FMS_ID],FMS_Input[ROAD_MILES100])</f>
        <v>935</v>
      </c>
      <c r="O16" s="45">
        <f>_xlfn.XLOOKUP(FMS_Ranking[[#This Row],[FMS ID]],FMS_Input[FMS_ID],FMS_Input[FARMACRE100])</f>
        <v>360251.3125</v>
      </c>
      <c r="P16" s="48">
        <f>_xlfn.XLOOKUP(FMS_Ranking[[#This Row],[FMS ID]],FMS_Input[FMS_ID],FMS_Input[REDSTRUCT100])</f>
        <v>0</v>
      </c>
      <c r="Q16" s="48">
        <f>_xlfn.XLOOKUP(FMS_Ranking[[#This Row],[FMS ID]],FMS_Input[FMS_ID],FMS_Input[REMSTRC100])</f>
        <v>0</v>
      </c>
      <c r="R16" s="48">
        <f>_xlfn.XLOOKUP(FMS_Ranking[[#This Row],[FMS ID]],FMS_Input[FMS_ID],FMS_Input[REMRESSTRC100])</f>
        <v>0</v>
      </c>
      <c r="S16" s="82">
        <f>_xlfn.XLOOKUP(FMS_Ranking[[#This Row],[FMS ID]],FMS_Input[FMS_ID],FMS_Input[REMPOP100])</f>
        <v>0</v>
      </c>
      <c r="T16" s="82">
        <f>_xlfn.XLOOKUP(FMS_Ranking[[#This Row],[FMS ID]],FMS_Input[FMS_ID],FMS_Input[REMCRITFAC100])</f>
        <v>0</v>
      </c>
      <c r="U16" s="82">
        <f>_xlfn.XLOOKUP(FMS_Ranking[[#This Row],[FMS ID]],FMS_Input[FMS_ID],FMS_Input[REMLWC100])</f>
        <v>0</v>
      </c>
      <c r="V16" s="82">
        <f>_xlfn.XLOOKUP(FMS_Ranking[[#This Row],[FMS ID]],FMS_Input[FMS_ID],FMS_Input[REMROADCLS])</f>
        <v>0</v>
      </c>
      <c r="W16" s="82">
        <f>_xlfn.XLOOKUP(FMS_Ranking[[#This Row],[FMS ID]],FMS_Input[FMS_ID],FMS_Input[REMFRMACRE100])</f>
        <v>0</v>
      </c>
      <c r="X16" s="48">
        <f>_xlfn.XLOOKUP(FMS_Ranking[[#This Row],[FMS ID]],FMS_Input[FMS_ID],FMS_Input[COSTSTRUCT])</f>
        <v>0</v>
      </c>
      <c r="Y16" s="45">
        <f>_xlfn.XLOOKUP(FMS_Ranking[[#This Row],[FMS ID]],FMS_Input[FMS_ID],FMS_Input[NATURE])</f>
        <v>0</v>
      </c>
      <c r="Z16" s="61">
        <f>(((FMS_Ranking[[#This Row],[Percent Nature-Based Raw]]/Y$2)*10)*Y$3)</f>
        <v>0</v>
      </c>
      <c r="AA16" s="5" t="str">
        <f>_xlfn.XLOOKUP(FMS_Ranking[[#This Row],[FMS ID]],FMS_Input[FMS_ID],FMS_Input[WATER_SUP])</f>
        <v>No</v>
      </c>
      <c r="AB16" s="57">
        <f>IF(FMS_Ranking[[#This Row],[Water Supply Raw]]="Yes",1,0)</f>
        <v>0</v>
      </c>
      <c r="AC1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21.646877714758183</v>
      </c>
      <c r="AD16" s="88">
        <f>_xlfn.RANK.EQ(AC16,$AC$6:$AC$380,0)+COUNTIF($AC$6:AC16,AC16)-1</f>
        <v>10</v>
      </c>
      <c r="AE16" s="93">
        <f>(((FMS_Ranking[[#This Row],[Structures Removed 100 Raw]]/Q$2)*100)*Q$3)+(((FMS_Ranking[[#This Row],[Removed Pop Raw]]/S$2)*100)*S$3)</f>
        <v>0</v>
      </c>
      <c r="AF1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21.646877714758183</v>
      </c>
      <c r="AG16" s="87">
        <f t="shared" si="1"/>
        <v>8</v>
      </c>
    </row>
    <row r="17" spans="1:33" ht="15" customHeight="1" x14ac:dyDescent="0.25">
      <c r="A17" s="64" t="s">
        <v>4225</v>
      </c>
      <c r="B17" s="64">
        <f>_xlfn.XLOOKUP(FMS_Ranking[[#This Row],[FMS ID]],FMS_Input[FMS_ID],FMS_Input[RFPG_NUM])</f>
        <v>11</v>
      </c>
      <c r="C17" s="63" t="str">
        <f>_xlfn.XLOOKUP(FMS_Ranking[[#This Row],[FMS ID]],FMS_Input[FMS_ID],FMS_Input[FMS_NAME])</f>
        <v>Infrastructure Projects</v>
      </c>
      <c r="D17" s="63" t="str">
        <f>_xlfn.XLOOKUP(FMS_Ranking[[#This Row],[FMS ID]],FMS_Input[FMS_ID],FMS_Input[FMS_DESCR])</f>
        <v>Develop programs to preserve system functionality (storm drains, culverts, bridges); enhance riparian corridors &amp; preserve floodplain capacity: and infrastructure improvements programs that identify and prioritize flood risk reduction projects</v>
      </c>
      <c r="E17" s="60">
        <f>_xlfn.XLOOKUP(FMS_Ranking[[#This Row],[FMS ID]],FMS_Input[FMS_ID],FMS_Input[FMS_COST])</f>
        <v>21611000</v>
      </c>
      <c r="F17" s="5" t="str">
        <f>_xlfn.XLOOKUP(FMS_Ranking[[#This Row],[FMS ID]],FMS_Input[FMS_ID],FMS_Input[EMER_NEED])</f>
        <v>No</v>
      </c>
      <c r="G17" s="4">
        <f t="shared" si="0"/>
        <v>0</v>
      </c>
      <c r="H17" s="45">
        <f>_xlfn.XLOOKUP(FMS_Ranking[[#This Row],[FMS ID]],FMS_Input[FMS_ID],FMS_Input[STRUCT_100])</f>
        <v>27069</v>
      </c>
      <c r="I17" s="45">
        <f>_xlfn.XLOOKUP(FMS_Ranking[[#This Row],[FMS ID]],FMS_Input[FMS_ID],FMS_Input[RES_STRUCT100])</f>
        <v>18878</v>
      </c>
      <c r="J17" s="45">
        <f>_xlfn.XLOOKUP(FMS_Ranking[[#This Row],[FMS ID]],FMS_Input[FMS_ID],FMS_Input[POP100])</f>
        <v>62638</v>
      </c>
      <c r="K17" s="45">
        <f>_xlfn.XLOOKUP(FMS_Ranking[[#This Row],[FMS ID]],FMS_Input[FMS_ID],FMS_Input[CRITFAC100])</f>
        <v>127</v>
      </c>
      <c r="L17" s="45">
        <f>_xlfn.XLOOKUP(FMS_Ranking[[#This Row],[FMS ID]],FMS_Input[FMS_ID],FMS_Input[LWC])</f>
        <v>661</v>
      </c>
      <c r="M17" s="45">
        <f>_xlfn.XLOOKUP(FMS_Ranking[[#This Row],[FMS ID]],FMS_Input[FMS_ID],FMS_Input[ROADCLS])</f>
        <v>0</v>
      </c>
      <c r="N17" s="45">
        <f>_xlfn.XLOOKUP(FMS_Ranking[[#This Row],[FMS ID]],FMS_Input[FMS_ID],FMS_Input[ROAD_MILES100])</f>
        <v>935</v>
      </c>
      <c r="O17" s="45">
        <f>_xlfn.XLOOKUP(FMS_Ranking[[#This Row],[FMS ID]],FMS_Input[FMS_ID],FMS_Input[FARMACRE100])</f>
        <v>360251.3125</v>
      </c>
      <c r="P17" s="48">
        <f>_xlfn.XLOOKUP(FMS_Ranking[[#This Row],[FMS ID]],FMS_Input[FMS_ID],FMS_Input[REDSTRUCT100])</f>
        <v>0</v>
      </c>
      <c r="Q17" s="48">
        <f>_xlfn.XLOOKUP(FMS_Ranking[[#This Row],[FMS ID]],FMS_Input[FMS_ID],FMS_Input[REMSTRC100])</f>
        <v>0</v>
      </c>
      <c r="R17" s="48">
        <f>_xlfn.XLOOKUP(FMS_Ranking[[#This Row],[FMS ID]],FMS_Input[FMS_ID],FMS_Input[REMRESSTRC100])</f>
        <v>0</v>
      </c>
      <c r="S17" s="82">
        <f>_xlfn.XLOOKUP(FMS_Ranking[[#This Row],[FMS ID]],FMS_Input[FMS_ID],FMS_Input[REMPOP100])</f>
        <v>0</v>
      </c>
      <c r="T17" s="82">
        <f>_xlfn.XLOOKUP(FMS_Ranking[[#This Row],[FMS ID]],FMS_Input[FMS_ID],FMS_Input[REMCRITFAC100])</f>
        <v>0</v>
      </c>
      <c r="U17" s="82">
        <f>_xlfn.XLOOKUP(FMS_Ranking[[#This Row],[FMS ID]],FMS_Input[FMS_ID],FMS_Input[REMLWC100])</f>
        <v>0</v>
      </c>
      <c r="V17" s="82">
        <f>_xlfn.XLOOKUP(FMS_Ranking[[#This Row],[FMS ID]],FMS_Input[FMS_ID],FMS_Input[REMROADCLS])</f>
        <v>0</v>
      </c>
      <c r="W17" s="82">
        <f>_xlfn.XLOOKUP(FMS_Ranking[[#This Row],[FMS ID]],FMS_Input[FMS_ID],FMS_Input[REMFRMACRE100])</f>
        <v>0</v>
      </c>
      <c r="X17" s="48">
        <f>_xlfn.XLOOKUP(FMS_Ranking[[#This Row],[FMS ID]],FMS_Input[FMS_ID],FMS_Input[COSTSTRUCT])</f>
        <v>0</v>
      </c>
      <c r="Y17" s="45">
        <f>_xlfn.XLOOKUP(FMS_Ranking[[#This Row],[FMS ID]],FMS_Input[FMS_ID],FMS_Input[NATURE])</f>
        <v>0</v>
      </c>
      <c r="Z17" s="61">
        <f>(((FMS_Ranking[[#This Row],[Percent Nature-Based Raw]]/Y$2)*10)*Y$3)</f>
        <v>0</v>
      </c>
      <c r="AA17" s="5" t="str">
        <f>_xlfn.XLOOKUP(FMS_Ranking[[#This Row],[FMS ID]],FMS_Input[FMS_ID],FMS_Input[WATER_SUP])</f>
        <v>No</v>
      </c>
      <c r="AB17" s="57">
        <f>IF(FMS_Ranking[[#This Row],[Water Supply Raw]]="Yes",1,0)</f>
        <v>0</v>
      </c>
      <c r="AC1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21.646877714758183</v>
      </c>
      <c r="AD17" s="88">
        <f>_xlfn.RANK.EQ(AC17,$AC$6:$AC$380,0)+COUNTIF($AC$6:AC17,AC17)-1</f>
        <v>11</v>
      </c>
      <c r="AE17" s="93">
        <f>(((FMS_Ranking[[#This Row],[Structures Removed 100 Raw]]/Q$2)*100)*Q$3)+(((FMS_Ranking[[#This Row],[Removed Pop Raw]]/S$2)*100)*S$3)</f>
        <v>0</v>
      </c>
      <c r="AF1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21.646877714758183</v>
      </c>
      <c r="AG17" s="87">
        <f t="shared" si="1"/>
        <v>8</v>
      </c>
    </row>
    <row r="18" spans="1:33" ht="15" customHeight="1" x14ac:dyDescent="0.25">
      <c r="A18" s="64" t="s">
        <v>4880</v>
      </c>
      <c r="B18" s="64">
        <f>_xlfn.XLOOKUP(FMS_Ranking[[#This Row],[FMS ID]],FMS_Input[FMS_ID],FMS_Input[RFPG_NUM])</f>
        <v>15</v>
      </c>
      <c r="C18" s="63" t="str">
        <f>_xlfn.XLOOKUP(FMS_Ranking[[#This Row],[FMS ID]],FMS_Input[FMS_ID],FMS_Input[FMS_NAME])</f>
        <v>Hidalgo County #11-1.2</v>
      </c>
      <c r="D18" s="63" t="str">
        <f>_xlfn.XLOOKUP(FMS_Ranking[[#This Row],[FMS ID]],FMS_Input[FMS_ID],FMS_Input[FMS_DESCR])</f>
        <v>Develop a An Inspection, Maintenance, And Enforcement Program To Ensure Continued Structural Integrity of Dams And Levees.</v>
      </c>
      <c r="E18" s="60">
        <f>_xlfn.XLOOKUP(FMS_Ranking[[#This Row],[FMS ID]],FMS_Input[FMS_ID],FMS_Input[FMS_COST])</f>
        <v>10000</v>
      </c>
      <c r="F18" s="5" t="str">
        <f>_xlfn.XLOOKUP(FMS_Ranking[[#This Row],[FMS ID]],FMS_Input[FMS_ID],FMS_Input[EMER_NEED])</f>
        <v>Yes</v>
      </c>
      <c r="G18" s="4">
        <f t="shared" si="0"/>
        <v>1</v>
      </c>
      <c r="H18" s="45">
        <f>_xlfn.XLOOKUP(FMS_Ranking[[#This Row],[FMS ID]],FMS_Input[FMS_ID],FMS_Input[STRUCT_100])</f>
        <v>68003</v>
      </c>
      <c r="I18" s="45">
        <f>_xlfn.XLOOKUP(FMS_Ranking[[#This Row],[FMS ID]],FMS_Input[FMS_ID],FMS_Input[RES_STRUCT100])</f>
        <v>54857</v>
      </c>
      <c r="J18" s="45">
        <f>_xlfn.XLOOKUP(FMS_Ranking[[#This Row],[FMS ID]],FMS_Input[FMS_ID],FMS_Input[POP100])</f>
        <v>374698</v>
      </c>
      <c r="K18" s="45">
        <f>_xlfn.XLOOKUP(FMS_Ranking[[#This Row],[FMS ID]],FMS_Input[FMS_ID],FMS_Input[CRITFAC100])</f>
        <v>62</v>
      </c>
      <c r="L18" s="45">
        <f>_xlfn.XLOOKUP(FMS_Ranking[[#This Row],[FMS ID]],FMS_Input[FMS_ID],FMS_Input[LWC])</f>
        <v>16</v>
      </c>
      <c r="M18" s="45">
        <f>_xlfn.XLOOKUP(FMS_Ranking[[#This Row],[FMS ID]],FMS_Input[FMS_ID],FMS_Input[ROADCLS])</f>
        <v>0</v>
      </c>
      <c r="N18" s="45">
        <f>_xlfn.XLOOKUP(FMS_Ranking[[#This Row],[FMS ID]],FMS_Input[FMS_ID],FMS_Input[ROAD_MILES100])</f>
        <v>3345</v>
      </c>
      <c r="O18" s="45">
        <f>_xlfn.XLOOKUP(FMS_Ranking[[#This Row],[FMS ID]],FMS_Input[FMS_ID],FMS_Input[FARMACRE100])</f>
        <v>0</v>
      </c>
      <c r="P18" s="48">
        <f>_xlfn.XLOOKUP(FMS_Ranking[[#This Row],[FMS ID]],FMS_Input[FMS_ID],FMS_Input[REDSTRUCT100])</f>
        <v>0</v>
      </c>
      <c r="Q18" s="48">
        <f>_xlfn.XLOOKUP(FMS_Ranking[[#This Row],[FMS ID]],FMS_Input[FMS_ID],FMS_Input[REMSTRC100])</f>
        <v>0</v>
      </c>
      <c r="R18" s="48">
        <f>_xlfn.XLOOKUP(FMS_Ranking[[#This Row],[FMS ID]],FMS_Input[FMS_ID],FMS_Input[REMRESSTRC100])</f>
        <v>0</v>
      </c>
      <c r="S18" s="82">
        <f>_xlfn.XLOOKUP(FMS_Ranking[[#This Row],[FMS ID]],FMS_Input[FMS_ID],FMS_Input[REMPOP100])</f>
        <v>0</v>
      </c>
      <c r="T18" s="82">
        <f>_xlfn.XLOOKUP(FMS_Ranking[[#This Row],[FMS ID]],FMS_Input[FMS_ID],FMS_Input[REMCRITFAC100])</f>
        <v>0</v>
      </c>
      <c r="U18" s="82">
        <f>_xlfn.XLOOKUP(FMS_Ranking[[#This Row],[FMS ID]],FMS_Input[FMS_ID],FMS_Input[REMLWC100])</f>
        <v>0</v>
      </c>
      <c r="V18" s="82">
        <f>_xlfn.XLOOKUP(FMS_Ranking[[#This Row],[FMS ID]],FMS_Input[FMS_ID],FMS_Input[REMROADCLS])</f>
        <v>0</v>
      </c>
      <c r="W18" s="82">
        <f>_xlfn.XLOOKUP(FMS_Ranking[[#This Row],[FMS ID]],FMS_Input[FMS_ID],FMS_Input[REMFRMACRE100])</f>
        <v>0</v>
      </c>
      <c r="X18" s="48">
        <f>_xlfn.XLOOKUP(FMS_Ranking[[#This Row],[FMS ID]],FMS_Input[FMS_ID],FMS_Input[COSTSTRUCT])</f>
        <v>0</v>
      </c>
      <c r="Y18" s="45">
        <f>_xlfn.XLOOKUP(FMS_Ranking[[#This Row],[FMS ID]],FMS_Input[FMS_ID],FMS_Input[NATURE])</f>
        <v>0</v>
      </c>
      <c r="Z18" s="61">
        <f>(((FMS_Ranking[[#This Row],[Percent Nature-Based Raw]]/Y$2)*10)*Y$3)</f>
        <v>0</v>
      </c>
      <c r="AA18" s="5" t="str">
        <f>_xlfn.XLOOKUP(FMS_Ranking[[#This Row],[FMS ID]],FMS_Input[FMS_ID],FMS_Input[WATER_SUP])</f>
        <v>No</v>
      </c>
      <c r="AB18" s="57">
        <f>IF(FMS_Ranking[[#This Row],[Water Supply Raw]]="Yes",1,0)</f>
        <v>0</v>
      </c>
      <c r="AC1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21.348546093447762</v>
      </c>
      <c r="AD18" s="88">
        <f>_xlfn.RANK.EQ(AC18,$AC$6:$AC$380,0)+COUNTIF($AC$6:AC18,AC18)-1</f>
        <v>12</v>
      </c>
      <c r="AE18" s="93">
        <f>(((FMS_Ranking[[#This Row],[Structures Removed 100 Raw]]/Q$2)*100)*Q$3)+(((FMS_Ranking[[#This Row],[Removed Pop Raw]]/S$2)*100)*S$3)</f>
        <v>0</v>
      </c>
      <c r="AF1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21.348546093447762</v>
      </c>
      <c r="AG18" s="87">
        <f t="shared" si="1"/>
        <v>13</v>
      </c>
    </row>
    <row r="19" spans="1:33" ht="15" customHeight="1" x14ac:dyDescent="0.25">
      <c r="A19" s="64" t="s">
        <v>4886</v>
      </c>
      <c r="B19" s="64">
        <f>_xlfn.XLOOKUP(FMS_Ranking[[#This Row],[FMS ID]],FMS_Input[FMS_ID],FMS_Input[RFPG_NUM])</f>
        <v>15</v>
      </c>
      <c r="C19" s="63" t="str">
        <f>_xlfn.XLOOKUP(FMS_Ranking[[#This Row],[FMS ID]],FMS_Input[FMS_ID],FMS_Input[FMS_NAME])</f>
        <v>Hidalgo County #12-1.1</v>
      </c>
      <c r="D19" s="63" t="str">
        <f>_xlfn.XLOOKUP(FMS_Ranking[[#This Row],[FMS ID]],FMS_Input[FMS_ID],FMS_Input[FMS_DESCR])</f>
        <v>Develop a Program To Provide Links To Weather Alerts And Departmental Phone Listings With Contact Personnel For Residents.</v>
      </c>
      <c r="E19" s="60">
        <f>_xlfn.XLOOKUP(FMS_Ranking[[#This Row],[FMS ID]],FMS_Input[FMS_ID],FMS_Input[FMS_COST])</f>
        <v>100000</v>
      </c>
      <c r="F19" s="5" t="str">
        <f>_xlfn.XLOOKUP(FMS_Ranking[[#This Row],[FMS ID]],FMS_Input[FMS_ID],FMS_Input[EMER_NEED])</f>
        <v>Yes</v>
      </c>
      <c r="G19" s="4">
        <f t="shared" si="0"/>
        <v>1</v>
      </c>
      <c r="H19" s="45">
        <f>_xlfn.XLOOKUP(FMS_Ranking[[#This Row],[FMS ID]],FMS_Input[FMS_ID],FMS_Input[STRUCT_100])</f>
        <v>68003</v>
      </c>
      <c r="I19" s="45">
        <f>_xlfn.XLOOKUP(FMS_Ranking[[#This Row],[FMS ID]],FMS_Input[FMS_ID],FMS_Input[RES_STRUCT100])</f>
        <v>54857</v>
      </c>
      <c r="J19" s="45">
        <f>_xlfn.XLOOKUP(FMS_Ranking[[#This Row],[FMS ID]],FMS_Input[FMS_ID],FMS_Input[POP100])</f>
        <v>374698</v>
      </c>
      <c r="K19" s="45">
        <f>_xlfn.XLOOKUP(FMS_Ranking[[#This Row],[FMS ID]],FMS_Input[FMS_ID],FMS_Input[CRITFAC100])</f>
        <v>62</v>
      </c>
      <c r="L19" s="45">
        <f>_xlfn.XLOOKUP(FMS_Ranking[[#This Row],[FMS ID]],FMS_Input[FMS_ID],FMS_Input[LWC])</f>
        <v>16</v>
      </c>
      <c r="M19" s="45">
        <f>_xlfn.XLOOKUP(FMS_Ranking[[#This Row],[FMS ID]],FMS_Input[FMS_ID],FMS_Input[ROADCLS])</f>
        <v>0</v>
      </c>
      <c r="N19" s="45">
        <f>_xlfn.XLOOKUP(FMS_Ranking[[#This Row],[FMS ID]],FMS_Input[FMS_ID],FMS_Input[ROAD_MILES100])</f>
        <v>3345</v>
      </c>
      <c r="O19" s="45">
        <f>_xlfn.XLOOKUP(FMS_Ranking[[#This Row],[FMS ID]],FMS_Input[FMS_ID],FMS_Input[FARMACRE100])</f>
        <v>0</v>
      </c>
      <c r="P19" s="48">
        <f>_xlfn.XLOOKUP(FMS_Ranking[[#This Row],[FMS ID]],FMS_Input[FMS_ID],FMS_Input[REDSTRUCT100])</f>
        <v>0</v>
      </c>
      <c r="Q19" s="48">
        <f>_xlfn.XLOOKUP(FMS_Ranking[[#This Row],[FMS ID]],FMS_Input[FMS_ID],FMS_Input[REMSTRC100])</f>
        <v>0</v>
      </c>
      <c r="R19" s="48">
        <f>_xlfn.XLOOKUP(FMS_Ranking[[#This Row],[FMS ID]],FMS_Input[FMS_ID],FMS_Input[REMRESSTRC100])</f>
        <v>0</v>
      </c>
      <c r="S19" s="82">
        <f>_xlfn.XLOOKUP(FMS_Ranking[[#This Row],[FMS ID]],FMS_Input[FMS_ID],FMS_Input[REMPOP100])</f>
        <v>0</v>
      </c>
      <c r="T19" s="82">
        <f>_xlfn.XLOOKUP(FMS_Ranking[[#This Row],[FMS ID]],FMS_Input[FMS_ID],FMS_Input[REMCRITFAC100])</f>
        <v>0</v>
      </c>
      <c r="U19" s="82">
        <f>_xlfn.XLOOKUP(FMS_Ranking[[#This Row],[FMS ID]],FMS_Input[FMS_ID],FMS_Input[REMLWC100])</f>
        <v>0</v>
      </c>
      <c r="V19" s="82">
        <f>_xlfn.XLOOKUP(FMS_Ranking[[#This Row],[FMS ID]],FMS_Input[FMS_ID],FMS_Input[REMROADCLS])</f>
        <v>0</v>
      </c>
      <c r="W19" s="82">
        <f>_xlfn.XLOOKUP(FMS_Ranking[[#This Row],[FMS ID]],FMS_Input[FMS_ID],FMS_Input[REMFRMACRE100])</f>
        <v>0</v>
      </c>
      <c r="X19" s="48">
        <f>_xlfn.XLOOKUP(FMS_Ranking[[#This Row],[FMS ID]],FMS_Input[FMS_ID],FMS_Input[COSTSTRUCT])</f>
        <v>0</v>
      </c>
      <c r="Y19" s="45">
        <f>_xlfn.XLOOKUP(FMS_Ranking[[#This Row],[FMS ID]],FMS_Input[FMS_ID],FMS_Input[NATURE])</f>
        <v>0</v>
      </c>
      <c r="Z19" s="61">
        <f>(((FMS_Ranking[[#This Row],[Percent Nature-Based Raw]]/Y$2)*10)*Y$3)</f>
        <v>0</v>
      </c>
      <c r="AA19" s="5" t="str">
        <f>_xlfn.XLOOKUP(FMS_Ranking[[#This Row],[FMS ID]],FMS_Input[FMS_ID],FMS_Input[WATER_SUP])</f>
        <v>No</v>
      </c>
      <c r="AB19" s="57">
        <f>IF(FMS_Ranking[[#This Row],[Water Supply Raw]]="Yes",1,0)</f>
        <v>0</v>
      </c>
      <c r="AC1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21.348546093447762</v>
      </c>
      <c r="AD19" s="88">
        <f>_xlfn.RANK.EQ(AC19,$AC$6:$AC$380,0)+COUNTIF($AC$6:AC19,AC19)-1</f>
        <v>13</v>
      </c>
      <c r="AE19" s="93">
        <f>(((FMS_Ranking[[#This Row],[Structures Removed 100 Raw]]/Q$2)*100)*Q$3)+(((FMS_Ranking[[#This Row],[Removed Pop Raw]]/S$2)*100)*S$3)</f>
        <v>0</v>
      </c>
      <c r="AF1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21.348546093447762</v>
      </c>
      <c r="AG19" s="87">
        <f t="shared" si="1"/>
        <v>13</v>
      </c>
    </row>
    <row r="20" spans="1:33" ht="15" customHeight="1" x14ac:dyDescent="0.25">
      <c r="A20" s="64" t="s">
        <v>4890</v>
      </c>
      <c r="B20" s="64">
        <f>_xlfn.XLOOKUP(FMS_Ranking[[#This Row],[FMS ID]],FMS_Input[FMS_ID],FMS_Input[RFPG_NUM])</f>
        <v>15</v>
      </c>
      <c r="C20" s="63" t="str">
        <f>_xlfn.XLOOKUP(FMS_Ranking[[#This Row],[FMS ID]],FMS_Input[FMS_ID],FMS_Input[FMS_NAME])</f>
        <v>Hidalgo County #14-1.1</v>
      </c>
      <c r="D20" s="63" t="str">
        <f>_xlfn.XLOOKUP(FMS_Ranking[[#This Row],[FMS ID]],FMS_Input[FMS_ID],FMS_Input[FMS_DESCR])</f>
        <v>Develop Procedures For Mass Notifications To Citizens And Merchants During Natural Hazard Incident.</v>
      </c>
      <c r="E20" s="60">
        <f>_xlfn.XLOOKUP(FMS_Ranking[[#This Row],[FMS ID]],FMS_Input[FMS_ID],FMS_Input[FMS_COST])</f>
        <v>100000</v>
      </c>
      <c r="F20" s="5" t="str">
        <f>_xlfn.XLOOKUP(FMS_Ranking[[#This Row],[FMS ID]],FMS_Input[FMS_ID],FMS_Input[EMER_NEED])</f>
        <v>Yes</v>
      </c>
      <c r="G20" s="4">
        <f t="shared" si="0"/>
        <v>1</v>
      </c>
      <c r="H20" s="45">
        <f>_xlfn.XLOOKUP(FMS_Ranking[[#This Row],[FMS ID]],FMS_Input[FMS_ID],FMS_Input[STRUCT_100])</f>
        <v>68003</v>
      </c>
      <c r="I20" s="45">
        <f>_xlfn.XLOOKUP(FMS_Ranking[[#This Row],[FMS ID]],FMS_Input[FMS_ID],FMS_Input[RES_STRUCT100])</f>
        <v>54857</v>
      </c>
      <c r="J20" s="45">
        <f>_xlfn.XLOOKUP(FMS_Ranking[[#This Row],[FMS ID]],FMS_Input[FMS_ID],FMS_Input[POP100])</f>
        <v>374698</v>
      </c>
      <c r="K20" s="45">
        <f>_xlfn.XLOOKUP(FMS_Ranking[[#This Row],[FMS ID]],FMS_Input[FMS_ID],FMS_Input[CRITFAC100])</f>
        <v>62</v>
      </c>
      <c r="L20" s="45">
        <f>_xlfn.XLOOKUP(FMS_Ranking[[#This Row],[FMS ID]],FMS_Input[FMS_ID],FMS_Input[LWC])</f>
        <v>16</v>
      </c>
      <c r="M20" s="45">
        <f>_xlfn.XLOOKUP(FMS_Ranking[[#This Row],[FMS ID]],FMS_Input[FMS_ID],FMS_Input[ROADCLS])</f>
        <v>0</v>
      </c>
      <c r="N20" s="45">
        <f>_xlfn.XLOOKUP(FMS_Ranking[[#This Row],[FMS ID]],FMS_Input[FMS_ID],FMS_Input[ROAD_MILES100])</f>
        <v>3345</v>
      </c>
      <c r="O20" s="45">
        <f>_xlfn.XLOOKUP(FMS_Ranking[[#This Row],[FMS ID]],FMS_Input[FMS_ID],FMS_Input[FARMACRE100])</f>
        <v>0</v>
      </c>
      <c r="P20" s="48">
        <f>_xlfn.XLOOKUP(FMS_Ranking[[#This Row],[FMS ID]],FMS_Input[FMS_ID],FMS_Input[REDSTRUCT100])</f>
        <v>0</v>
      </c>
      <c r="Q20" s="48">
        <f>_xlfn.XLOOKUP(FMS_Ranking[[#This Row],[FMS ID]],FMS_Input[FMS_ID],FMS_Input[REMSTRC100])</f>
        <v>0</v>
      </c>
      <c r="R20" s="48">
        <f>_xlfn.XLOOKUP(FMS_Ranking[[#This Row],[FMS ID]],FMS_Input[FMS_ID],FMS_Input[REMRESSTRC100])</f>
        <v>0</v>
      </c>
      <c r="S20" s="82">
        <f>_xlfn.XLOOKUP(FMS_Ranking[[#This Row],[FMS ID]],FMS_Input[FMS_ID],FMS_Input[REMPOP100])</f>
        <v>0</v>
      </c>
      <c r="T20" s="82">
        <f>_xlfn.XLOOKUP(FMS_Ranking[[#This Row],[FMS ID]],FMS_Input[FMS_ID],FMS_Input[REMCRITFAC100])</f>
        <v>0</v>
      </c>
      <c r="U20" s="82">
        <f>_xlfn.XLOOKUP(FMS_Ranking[[#This Row],[FMS ID]],FMS_Input[FMS_ID],FMS_Input[REMLWC100])</f>
        <v>0</v>
      </c>
      <c r="V20" s="82">
        <f>_xlfn.XLOOKUP(FMS_Ranking[[#This Row],[FMS ID]],FMS_Input[FMS_ID],FMS_Input[REMROADCLS])</f>
        <v>0</v>
      </c>
      <c r="W20" s="82">
        <f>_xlfn.XLOOKUP(FMS_Ranking[[#This Row],[FMS ID]],FMS_Input[FMS_ID],FMS_Input[REMFRMACRE100])</f>
        <v>0</v>
      </c>
      <c r="X20" s="48">
        <f>_xlfn.XLOOKUP(FMS_Ranking[[#This Row],[FMS ID]],FMS_Input[FMS_ID],FMS_Input[COSTSTRUCT])</f>
        <v>0</v>
      </c>
      <c r="Y20" s="45">
        <f>_xlfn.XLOOKUP(FMS_Ranking[[#This Row],[FMS ID]],FMS_Input[FMS_ID],FMS_Input[NATURE])</f>
        <v>0</v>
      </c>
      <c r="Z20" s="61">
        <f>(((FMS_Ranking[[#This Row],[Percent Nature-Based Raw]]/Y$2)*10)*Y$3)</f>
        <v>0</v>
      </c>
      <c r="AA20" s="5" t="str">
        <f>_xlfn.XLOOKUP(FMS_Ranking[[#This Row],[FMS ID]],FMS_Input[FMS_ID],FMS_Input[WATER_SUP])</f>
        <v>No</v>
      </c>
      <c r="AB20" s="57">
        <f>IF(FMS_Ranking[[#This Row],[Water Supply Raw]]="Yes",1,0)</f>
        <v>0</v>
      </c>
      <c r="AC2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21.348546093447762</v>
      </c>
      <c r="AD20" s="88">
        <f>_xlfn.RANK.EQ(AC20,$AC$6:$AC$380,0)+COUNTIF($AC$6:AC20,AC20)-1</f>
        <v>14</v>
      </c>
      <c r="AE20" s="93">
        <f>(((FMS_Ranking[[#This Row],[Structures Removed 100 Raw]]/Q$2)*100)*Q$3)+(((FMS_Ranking[[#This Row],[Removed Pop Raw]]/S$2)*100)*S$3)</f>
        <v>0</v>
      </c>
      <c r="AF2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21.348546093447762</v>
      </c>
      <c r="AG20" s="87">
        <f t="shared" si="1"/>
        <v>13</v>
      </c>
    </row>
    <row r="21" spans="1:33" ht="15" customHeight="1" x14ac:dyDescent="0.25">
      <c r="A21" s="64" t="s">
        <v>4894</v>
      </c>
      <c r="B21" s="64">
        <f>_xlfn.XLOOKUP(FMS_Ranking[[#This Row],[FMS ID]],FMS_Input[FMS_ID],FMS_Input[RFPG_NUM])</f>
        <v>15</v>
      </c>
      <c r="C21" s="63" t="str">
        <f>_xlfn.XLOOKUP(FMS_Ranking[[#This Row],[FMS ID]],FMS_Input[FMS_ID],FMS_Input[FMS_NAME])</f>
        <v>Hidalgo County #2-2.1</v>
      </c>
      <c r="D21" s="63" t="str">
        <f>_xlfn.XLOOKUP(FMS_Ranking[[#This Row],[FMS ID]],FMS_Input[FMS_ID],FMS_Input[FMS_DESCR])</f>
        <v>Incorporate Assessments of Hazards, Including Hurricane, Flood, Wild Land Fires, And Severe Storms, Into Site Selection And Design For New Buildings And When Siting Or Leasing County Facilities</v>
      </c>
      <c r="E21" s="60">
        <f>_xlfn.XLOOKUP(FMS_Ranking[[#This Row],[FMS ID]],FMS_Input[FMS_ID],FMS_Input[FMS_COST])</f>
        <v>25000</v>
      </c>
      <c r="F21" s="5" t="str">
        <f>_xlfn.XLOOKUP(FMS_Ranking[[#This Row],[FMS ID]],FMS_Input[FMS_ID],FMS_Input[EMER_NEED])</f>
        <v>Yes</v>
      </c>
      <c r="G21" s="4">
        <f t="shared" si="0"/>
        <v>1</v>
      </c>
      <c r="H21" s="45">
        <f>_xlfn.XLOOKUP(FMS_Ranking[[#This Row],[FMS ID]],FMS_Input[FMS_ID],FMS_Input[STRUCT_100])</f>
        <v>68003</v>
      </c>
      <c r="I21" s="45">
        <f>_xlfn.XLOOKUP(FMS_Ranking[[#This Row],[FMS ID]],FMS_Input[FMS_ID],FMS_Input[RES_STRUCT100])</f>
        <v>54857</v>
      </c>
      <c r="J21" s="45">
        <f>_xlfn.XLOOKUP(FMS_Ranking[[#This Row],[FMS ID]],FMS_Input[FMS_ID],FMS_Input[POP100])</f>
        <v>374698</v>
      </c>
      <c r="K21" s="45">
        <f>_xlfn.XLOOKUP(FMS_Ranking[[#This Row],[FMS ID]],FMS_Input[FMS_ID],FMS_Input[CRITFAC100])</f>
        <v>62</v>
      </c>
      <c r="L21" s="45">
        <f>_xlfn.XLOOKUP(FMS_Ranking[[#This Row],[FMS ID]],FMS_Input[FMS_ID],FMS_Input[LWC])</f>
        <v>16</v>
      </c>
      <c r="M21" s="45">
        <f>_xlfn.XLOOKUP(FMS_Ranking[[#This Row],[FMS ID]],FMS_Input[FMS_ID],FMS_Input[ROADCLS])</f>
        <v>0</v>
      </c>
      <c r="N21" s="45">
        <f>_xlfn.XLOOKUP(FMS_Ranking[[#This Row],[FMS ID]],FMS_Input[FMS_ID],FMS_Input[ROAD_MILES100])</f>
        <v>3345</v>
      </c>
      <c r="O21" s="45">
        <f>_xlfn.XLOOKUP(FMS_Ranking[[#This Row],[FMS ID]],FMS_Input[FMS_ID],FMS_Input[FARMACRE100])</f>
        <v>0</v>
      </c>
      <c r="P21" s="48">
        <f>_xlfn.XLOOKUP(FMS_Ranking[[#This Row],[FMS ID]],FMS_Input[FMS_ID],FMS_Input[REDSTRUCT100])</f>
        <v>0</v>
      </c>
      <c r="Q21" s="48">
        <f>_xlfn.XLOOKUP(FMS_Ranking[[#This Row],[FMS ID]],FMS_Input[FMS_ID],FMS_Input[REMSTRC100])</f>
        <v>0</v>
      </c>
      <c r="R21" s="48">
        <f>_xlfn.XLOOKUP(FMS_Ranking[[#This Row],[FMS ID]],FMS_Input[FMS_ID],FMS_Input[REMRESSTRC100])</f>
        <v>0</v>
      </c>
      <c r="S21" s="82">
        <f>_xlfn.XLOOKUP(FMS_Ranking[[#This Row],[FMS ID]],FMS_Input[FMS_ID],FMS_Input[REMPOP100])</f>
        <v>0</v>
      </c>
      <c r="T21" s="82">
        <f>_xlfn.XLOOKUP(FMS_Ranking[[#This Row],[FMS ID]],FMS_Input[FMS_ID],FMS_Input[REMCRITFAC100])</f>
        <v>0</v>
      </c>
      <c r="U21" s="82">
        <f>_xlfn.XLOOKUP(FMS_Ranking[[#This Row],[FMS ID]],FMS_Input[FMS_ID],FMS_Input[REMLWC100])</f>
        <v>0</v>
      </c>
      <c r="V21" s="82">
        <f>_xlfn.XLOOKUP(FMS_Ranking[[#This Row],[FMS ID]],FMS_Input[FMS_ID],FMS_Input[REMROADCLS])</f>
        <v>0</v>
      </c>
      <c r="W21" s="82">
        <f>_xlfn.XLOOKUP(FMS_Ranking[[#This Row],[FMS ID]],FMS_Input[FMS_ID],FMS_Input[REMFRMACRE100])</f>
        <v>0</v>
      </c>
      <c r="X21" s="48">
        <f>_xlfn.XLOOKUP(FMS_Ranking[[#This Row],[FMS ID]],FMS_Input[FMS_ID],FMS_Input[COSTSTRUCT])</f>
        <v>0</v>
      </c>
      <c r="Y21" s="45">
        <f>_xlfn.XLOOKUP(FMS_Ranking[[#This Row],[FMS ID]],FMS_Input[FMS_ID],FMS_Input[NATURE])</f>
        <v>0</v>
      </c>
      <c r="Z21" s="61">
        <f>(((FMS_Ranking[[#This Row],[Percent Nature-Based Raw]]/Y$2)*10)*Y$3)</f>
        <v>0</v>
      </c>
      <c r="AA21" s="5" t="str">
        <f>_xlfn.XLOOKUP(FMS_Ranking[[#This Row],[FMS ID]],FMS_Input[FMS_ID],FMS_Input[WATER_SUP])</f>
        <v>No</v>
      </c>
      <c r="AB21" s="57">
        <f>IF(FMS_Ranking[[#This Row],[Water Supply Raw]]="Yes",1,0)</f>
        <v>0</v>
      </c>
      <c r="AC2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21.348546093447762</v>
      </c>
      <c r="AD21" s="88">
        <f>_xlfn.RANK.EQ(AC21,$AC$6:$AC$380,0)+COUNTIF($AC$6:AC21,AC21)-1</f>
        <v>15</v>
      </c>
      <c r="AE21" s="93">
        <f>(((FMS_Ranking[[#This Row],[Structures Removed 100 Raw]]/Q$2)*100)*Q$3)+(((FMS_Ranking[[#This Row],[Removed Pop Raw]]/S$2)*100)*S$3)</f>
        <v>0</v>
      </c>
      <c r="AF2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21.348546093447762</v>
      </c>
      <c r="AG21" s="87">
        <f t="shared" si="1"/>
        <v>13</v>
      </c>
    </row>
    <row r="22" spans="1:33" ht="15" customHeight="1" x14ac:dyDescent="0.25">
      <c r="A22" s="64" t="s">
        <v>4898</v>
      </c>
      <c r="B22" s="64">
        <f>_xlfn.XLOOKUP(FMS_Ranking[[#This Row],[FMS ID]],FMS_Input[FMS_ID],FMS_Input[RFPG_NUM])</f>
        <v>15</v>
      </c>
      <c r="C22" s="63" t="str">
        <f>_xlfn.XLOOKUP(FMS_Ranking[[#This Row],[FMS ID]],FMS_Input[FMS_ID],FMS_Input[FMS_NAME])</f>
        <v>Hidalgo County #3-1.2</v>
      </c>
      <c r="D22" s="63" t="str">
        <f>_xlfn.XLOOKUP(FMS_Ranking[[#This Row],[FMS ID]],FMS_Input[FMS_ID],FMS_Input[FMS_DESCR])</f>
        <v>Enhance The Appropriate Websites To Provide Convenient Access To Most Current Hazard Maps.</v>
      </c>
      <c r="E22" s="60">
        <f>_xlfn.XLOOKUP(FMS_Ranking[[#This Row],[FMS ID]],FMS_Input[FMS_ID],FMS_Input[FMS_COST])</f>
        <v>50000</v>
      </c>
      <c r="F22" s="5" t="str">
        <f>_xlfn.XLOOKUP(FMS_Ranking[[#This Row],[FMS ID]],FMS_Input[FMS_ID],FMS_Input[EMER_NEED])</f>
        <v>Yes</v>
      </c>
      <c r="G22" s="4">
        <f t="shared" si="0"/>
        <v>1</v>
      </c>
      <c r="H22" s="45">
        <f>_xlfn.XLOOKUP(FMS_Ranking[[#This Row],[FMS ID]],FMS_Input[FMS_ID],FMS_Input[STRUCT_100])</f>
        <v>68003</v>
      </c>
      <c r="I22" s="45">
        <f>_xlfn.XLOOKUP(FMS_Ranking[[#This Row],[FMS ID]],FMS_Input[FMS_ID],FMS_Input[RES_STRUCT100])</f>
        <v>54857</v>
      </c>
      <c r="J22" s="45">
        <f>_xlfn.XLOOKUP(FMS_Ranking[[#This Row],[FMS ID]],FMS_Input[FMS_ID],FMS_Input[POP100])</f>
        <v>374698</v>
      </c>
      <c r="K22" s="45">
        <f>_xlfn.XLOOKUP(FMS_Ranking[[#This Row],[FMS ID]],FMS_Input[FMS_ID],FMS_Input[CRITFAC100])</f>
        <v>62</v>
      </c>
      <c r="L22" s="45">
        <f>_xlfn.XLOOKUP(FMS_Ranking[[#This Row],[FMS ID]],FMS_Input[FMS_ID],FMS_Input[LWC])</f>
        <v>16</v>
      </c>
      <c r="M22" s="45">
        <f>_xlfn.XLOOKUP(FMS_Ranking[[#This Row],[FMS ID]],FMS_Input[FMS_ID],FMS_Input[ROADCLS])</f>
        <v>0</v>
      </c>
      <c r="N22" s="45">
        <f>_xlfn.XLOOKUP(FMS_Ranking[[#This Row],[FMS ID]],FMS_Input[FMS_ID],FMS_Input[ROAD_MILES100])</f>
        <v>3345</v>
      </c>
      <c r="O22" s="45">
        <f>_xlfn.XLOOKUP(FMS_Ranking[[#This Row],[FMS ID]],FMS_Input[FMS_ID],FMS_Input[FARMACRE100])</f>
        <v>0</v>
      </c>
      <c r="P22" s="48">
        <f>_xlfn.XLOOKUP(FMS_Ranking[[#This Row],[FMS ID]],FMS_Input[FMS_ID],FMS_Input[REDSTRUCT100])</f>
        <v>0</v>
      </c>
      <c r="Q22" s="48">
        <f>_xlfn.XLOOKUP(FMS_Ranking[[#This Row],[FMS ID]],FMS_Input[FMS_ID],FMS_Input[REMSTRC100])</f>
        <v>0</v>
      </c>
      <c r="R22" s="48">
        <f>_xlfn.XLOOKUP(FMS_Ranking[[#This Row],[FMS ID]],FMS_Input[FMS_ID],FMS_Input[REMRESSTRC100])</f>
        <v>0</v>
      </c>
      <c r="S22" s="82">
        <f>_xlfn.XLOOKUP(FMS_Ranking[[#This Row],[FMS ID]],FMS_Input[FMS_ID],FMS_Input[REMPOP100])</f>
        <v>0</v>
      </c>
      <c r="T22" s="82">
        <f>_xlfn.XLOOKUP(FMS_Ranking[[#This Row],[FMS ID]],FMS_Input[FMS_ID],FMS_Input[REMCRITFAC100])</f>
        <v>0</v>
      </c>
      <c r="U22" s="82">
        <f>_xlfn.XLOOKUP(FMS_Ranking[[#This Row],[FMS ID]],FMS_Input[FMS_ID],FMS_Input[REMLWC100])</f>
        <v>0</v>
      </c>
      <c r="V22" s="82">
        <f>_xlfn.XLOOKUP(FMS_Ranking[[#This Row],[FMS ID]],FMS_Input[FMS_ID],FMS_Input[REMROADCLS])</f>
        <v>0</v>
      </c>
      <c r="W22" s="82">
        <f>_xlfn.XLOOKUP(FMS_Ranking[[#This Row],[FMS ID]],FMS_Input[FMS_ID],FMS_Input[REMFRMACRE100])</f>
        <v>0</v>
      </c>
      <c r="X22" s="48">
        <f>_xlfn.XLOOKUP(FMS_Ranking[[#This Row],[FMS ID]],FMS_Input[FMS_ID],FMS_Input[COSTSTRUCT])</f>
        <v>0</v>
      </c>
      <c r="Y22" s="45">
        <f>_xlfn.XLOOKUP(FMS_Ranking[[#This Row],[FMS ID]],FMS_Input[FMS_ID],FMS_Input[NATURE])</f>
        <v>0</v>
      </c>
      <c r="Z22" s="61">
        <f>(((FMS_Ranking[[#This Row],[Percent Nature-Based Raw]]/Y$2)*10)*Y$3)</f>
        <v>0</v>
      </c>
      <c r="AA22" s="5" t="str">
        <f>_xlfn.XLOOKUP(FMS_Ranking[[#This Row],[FMS ID]],FMS_Input[FMS_ID],FMS_Input[WATER_SUP])</f>
        <v>No</v>
      </c>
      <c r="AB22" s="57">
        <f>IF(FMS_Ranking[[#This Row],[Water Supply Raw]]="Yes",1,0)</f>
        <v>0</v>
      </c>
      <c r="AC2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21.348546093447762</v>
      </c>
      <c r="AD22" s="88">
        <f>_xlfn.RANK.EQ(AC22,$AC$6:$AC$380,0)+COUNTIF($AC$6:AC22,AC22)-1</f>
        <v>16</v>
      </c>
      <c r="AE22" s="93">
        <f>(((FMS_Ranking[[#This Row],[Structures Removed 100 Raw]]/Q$2)*100)*Q$3)+(((FMS_Ranking[[#This Row],[Removed Pop Raw]]/S$2)*100)*S$3)</f>
        <v>0</v>
      </c>
      <c r="AF2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21.348546093447762</v>
      </c>
      <c r="AG22" s="87">
        <f t="shared" si="1"/>
        <v>13</v>
      </c>
    </row>
    <row r="23" spans="1:33" ht="15" customHeight="1" x14ac:dyDescent="0.25">
      <c r="A23" s="64" t="s">
        <v>1950</v>
      </c>
      <c r="B23" s="64">
        <f>_xlfn.XLOOKUP(FMS_Ranking[[#This Row],[FMS ID]],FMS_Input[FMS_ID],FMS_Input[RFPG_NUM])</f>
        <v>3</v>
      </c>
      <c r="C23" s="63" t="str">
        <f>_xlfn.XLOOKUP(FMS_Ranking[[#This Row],[FMS ID]],FMS_Input[FMS_ID],FMS_Input[FMS_NAME])</f>
        <v>Dallas County Open Space System Program and Dallas Trails Program</v>
      </c>
      <c r="D23" s="63" t="str">
        <f>_xlfn.XLOOKUP(FMS_Ranking[[#This Row],[FMS ID]],FMS_Input[FMS_ID],FMS_Input[FMS_DESCR])</f>
        <v>Adopt and implement Dallas County Open Space System Program and Dallas Trails Program.</v>
      </c>
      <c r="E23" s="60">
        <f>_xlfn.XLOOKUP(FMS_Ranking[[#This Row],[FMS ID]],FMS_Input[FMS_ID],FMS_Input[FMS_COST])</f>
        <v>5000000</v>
      </c>
      <c r="F23" s="5" t="str">
        <f>_xlfn.XLOOKUP(FMS_Ranking[[#This Row],[FMS ID]],FMS_Input[FMS_ID],FMS_Input[EMER_NEED])</f>
        <v>No</v>
      </c>
      <c r="G23" s="4">
        <f t="shared" si="0"/>
        <v>0</v>
      </c>
      <c r="H23" s="45">
        <f>_xlfn.XLOOKUP(FMS_Ranking[[#This Row],[FMS ID]],FMS_Input[FMS_ID],FMS_Input[STRUCT_100])</f>
        <v>22225</v>
      </c>
      <c r="I23" s="45">
        <f>_xlfn.XLOOKUP(FMS_Ranking[[#This Row],[FMS ID]],FMS_Input[FMS_ID],FMS_Input[RES_STRUCT100])</f>
        <v>20521</v>
      </c>
      <c r="J23" s="45">
        <f>_xlfn.XLOOKUP(FMS_Ranking[[#This Row],[FMS ID]],FMS_Input[FMS_ID],FMS_Input[POP100])</f>
        <v>181697</v>
      </c>
      <c r="K23" s="45">
        <f>_xlfn.XLOOKUP(FMS_Ranking[[#This Row],[FMS ID]],FMS_Input[FMS_ID],FMS_Input[CRITFAC100])</f>
        <v>369</v>
      </c>
      <c r="L23" s="45">
        <f>_xlfn.XLOOKUP(FMS_Ranking[[#This Row],[FMS ID]],FMS_Input[FMS_ID],FMS_Input[LWC])</f>
        <v>387</v>
      </c>
      <c r="M23" s="45">
        <f>_xlfn.XLOOKUP(FMS_Ranking[[#This Row],[FMS ID]],FMS_Input[FMS_ID],FMS_Input[ROADCLS])</f>
        <v>0</v>
      </c>
      <c r="N23" s="45">
        <f>_xlfn.XLOOKUP(FMS_Ranking[[#This Row],[FMS ID]],FMS_Input[FMS_ID],FMS_Input[ROAD_MILES100])</f>
        <v>791</v>
      </c>
      <c r="O23" s="45">
        <f>_xlfn.XLOOKUP(FMS_Ranking[[#This Row],[FMS ID]],FMS_Input[FMS_ID],FMS_Input[FARMACRE100])</f>
        <v>31557.6796875</v>
      </c>
      <c r="P23" s="48">
        <f>_xlfn.XLOOKUP(FMS_Ranking[[#This Row],[FMS ID]],FMS_Input[FMS_ID],FMS_Input[REDSTRUCT100])</f>
        <v>0</v>
      </c>
      <c r="Q23" s="48">
        <f>_xlfn.XLOOKUP(FMS_Ranking[[#This Row],[FMS ID]],FMS_Input[FMS_ID],FMS_Input[REMSTRC100])</f>
        <v>0</v>
      </c>
      <c r="R23" s="48">
        <f>_xlfn.XLOOKUP(FMS_Ranking[[#This Row],[FMS ID]],FMS_Input[FMS_ID],FMS_Input[REMRESSTRC100])</f>
        <v>0</v>
      </c>
      <c r="S23" s="82">
        <f>_xlfn.XLOOKUP(FMS_Ranking[[#This Row],[FMS ID]],FMS_Input[FMS_ID],FMS_Input[REMPOP100])</f>
        <v>0</v>
      </c>
      <c r="T23" s="82">
        <f>_xlfn.XLOOKUP(FMS_Ranking[[#This Row],[FMS ID]],FMS_Input[FMS_ID],FMS_Input[REMCRITFAC100])</f>
        <v>0</v>
      </c>
      <c r="U23" s="82">
        <f>_xlfn.XLOOKUP(FMS_Ranking[[#This Row],[FMS ID]],FMS_Input[FMS_ID],FMS_Input[REMLWC100])</f>
        <v>0</v>
      </c>
      <c r="V23" s="82">
        <f>_xlfn.XLOOKUP(FMS_Ranking[[#This Row],[FMS ID]],FMS_Input[FMS_ID],FMS_Input[REMROADCLS])</f>
        <v>0</v>
      </c>
      <c r="W23" s="82">
        <f>_xlfn.XLOOKUP(FMS_Ranking[[#This Row],[FMS ID]],FMS_Input[FMS_ID],FMS_Input[REMFRMACRE100])</f>
        <v>0</v>
      </c>
      <c r="X23" s="48">
        <f>_xlfn.XLOOKUP(FMS_Ranking[[#This Row],[FMS ID]],FMS_Input[FMS_ID],FMS_Input[COSTSTRUCT])</f>
        <v>0</v>
      </c>
      <c r="Y23" s="45">
        <f>_xlfn.XLOOKUP(FMS_Ranking[[#This Row],[FMS ID]],FMS_Input[FMS_ID],FMS_Input[NATURE])</f>
        <v>100</v>
      </c>
      <c r="Z23" s="61">
        <f>(((FMS_Ranking[[#This Row],[Percent Nature-Based Raw]]/Y$2)*10)*Y$3)</f>
        <v>0.5</v>
      </c>
      <c r="AA23" s="5" t="str">
        <f>_xlfn.XLOOKUP(FMS_Ranking[[#This Row],[FMS ID]],FMS_Input[FMS_ID],FMS_Input[WATER_SUP])</f>
        <v>No</v>
      </c>
      <c r="AB23" s="57">
        <f>IF(FMS_Ranking[[#This Row],[Water Supply Raw]]="Yes",1,0)</f>
        <v>0</v>
      </c>
      <c r="AC2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14.496525123635243</v>
      </c>
      <c r="AD23" s="94">
        <f>_xlfn.RANK.EQ(AC23,$AC$6:$AC$380,0)+COUNTIF($AC$6:AC23,AC23)-1</f>
        <v>22</v>
      </c>
      <c r="AE23" s="93">
        <f>(((FMS_Ranking[[#This Row],[Structures Removed 100 Raw]]/Q$2)*100)*Q$3)+(((FMS_Ranking[[#This Row],[Removed Pop Raw]]/S$2)*100)*S$3)</f>
        <v>0</v>
      </c>
      <c r="AF2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19.496525123635244</v>
      </c>
      <c r="AG23" s="95">
        <f t="shared" si="1"/>
        <v>18</v>
      </c>
    </row>
    <row r="24" spans="1:33" ht="15" customHeight="1" x14ac:dyDescent="0.25">
      <c r="A24" s="64" t="s">
        <v>2111</v>
      </c>
      <c r="B24" s="64">
        <f>_xlfn.XLOOKUP(FMS_Ranking[[#This Row],[FMS ID]],FMS_Input[FMS_ID],FMS_Input[RFPG_NUM])</f>
        <v>3</v>
      </c>
      <c r="C24" s="63" t="str">
        <f>_xlfn.XLOOKUP(FMS_Ranking[[#This Row],[FMS ID]],FMS_Input[FMS_ID],FMS_Input[FMS_NAME])</f>
        <v>Tarrant County Promotion of Open Space and LID</v>
      </c>
      <c r="D24" s="63" t="str">
        <f>_xlfn.XLOOKUP(FMS_Ranking[[#This Row],[FMS ID]],FMS_Input[FMS_ID],FMS_Input[FMS_DESCR])</f>
        <v>Promote the inclusion of low impact development requirements in local and regional ordinances</v>
      </c>
      <c r="E24" s="60">
        <f>_xlfn.XLOOKUP(FMS_Ranking[[#This Row],[FMS ID]],FMS_Input[FMS_ID],FMS_Input[FMS_COST])</f>
        <v>500000</v>
      </c>
      <c r="F24" s="5" t="str">
        <f>_xlfn.XLOOKUP(FMS_Ranking[[#This Row],[FMS ID]],FMS_Input[FMS_ID],FMS_Input[EMER_NEED])</f>
        <v>No</v>
      </c>
      <c r="G24" s="4">
        <f t="shared" si="0"/>
        <v>0</v>
      </c>
      <c r="H24" s="45">
        <f>_xlfn.XLOOKUP(FMS_Ranking[[#This Row],[FMS ID]],FMS_Input[FMS_ID],FMS_Input[STRUCT_100])</f>
        <v>14853</v>
      </c>
      <c r="I24" s="45">
        <f>_xlfn.XLOOKUP(FMS_Ranking[[#This Row],[FMS ID]],FMS_Input[FMS_ID],FMS_Input[RES_STRUCT100])</f>
        <v>12825</v>
      </c>
      <c r="J24" s="45">
        <f>_xlfn.XLOOKUP(FMS_Ranking[[#This Row],[FMS ID]],FMS_Input[FMS_ID],FMS_Input[POP100])</f>
        <v>78224</v>
      </c>
      <c r="K24" s="45">
        <f>_xlfn.XLOOKUP(FMS_Ranking[[#This Row],[FMS ID]],FMS_Input[FMS_ID],FMS_Input[CRITFAC100])</f>
        <v>163</v>
      </c>
      <c r="L24" s="45">
        <f>_xlfn.XLOOKUP(FMS_Ranking[[#This Row],[FMS ID]],FMS_Input[FMS_ID],FMS_Input[LWC])</f>
        <v>530</v>
      </c>
      <c r="M24" s="45">
        <f>_xlfn.XLOOKUP(FMS_Ranking[[#This Row],[FMS ID]],FMS_Input[FMS_ID],FMS_Input[ROADCLS])</f>
        <v>0</v>
      </c>
      <c r="N24" s="45">
        <f>_xlfn.XLOOKUP(FMS_Ranking[[#This Row],[FMS ID]],FMS_Input[FMS_ID],FMS_Input[ROAD_MILES100])</f>
        <v>468</v>
      </c>
      <c r="O24" s="45">
        <f>_xlfn.XLOOKUP(FMS_Ranking[[#This Row],[FMS ID]],FMS_Input[FMS_ID],FMS_Input[FARMACRE100])</f>
        <v>20062.69921875</v>
      </c>
      <c r="P24" s="48">
        <f>_xlfn.XLOOKUP(FMS_Ranking[[#This Row],[FMS ID]],FMS_Input[FMS_ID],FMS_Input[REDSTRUCT100])</f>
        <v>0</v>
      </c>
      <c r="Q24" s="48">
        <f>_xlfn.XLOOKUP(FMS_Ranking[[#This Row],[FMS ID]],FMS_Input[FMS_ID],FMS_Input[REMSTRC100])</f>
        <v>0</v>
      </c>
      <c r="R24" s="48">
        <f>_xlfn.XLOOKUP(FMS_Ranking[[#This Row],[FMS ID]],FMS_Input[FMS_ID],FMS_Input[REMRESSTRC100])</f>
        <v>0</v>
      </c>
      <c r="S24" s="82">
        <f>_xlfn.XLOOKUP(FMS_Ranking[[#This Row],[FMS ID]],FMS_Input[FMS_ID],FMS_Input[REMPOP100])</f>
        <v>0</v>
      </c>
      <c r="T24" s="82">
        <f>_xlfn.XLOOKUP(FMS_Ranking[[#This Row],[FMS ID]],FMS_Input[FMS_ID],FMS_Input[REMCRITFAC100])</f>
        <v>0</v>
      </c>
      <c r="U24" s="82">
        <f>_xlfn.XLOOKUP(FMS_Ranking[[#This Row],[FMS ID]],FMS_Input[FMS_ID],FMS_Input[REMLWC100])</f>
        <v>0</v>
      </c>
      <c r="V24" s="82">
        <f>_xlfn.XLOOKUP(FMS_Ranking[[#This Row],[FMS ID]],FMS_Input[FMS_ID],FMS_Input[REMROADCLS])</f>
        <v>0</v>
      </c>
      <c r="W24" s="82">
        <f>_xlfn.XLOOKUP(FMS_Ranking[[#This Row],[FMS ID]],FMS_Input[FMS_ID],FMS_Input[REMFRMACRE100])</f>
        <v>0</v>
      </c>
      <c r="X24" s="48">
        <f>_xlfn.XLOOKUP(FMS_Ranking[[#This Row],[FMS ID]],FMS_Input[FMS_ID],FMS_Input[COSTSTRUCT])</f>
        <v>0</v>
      </c>
      <c r="Y24" s="45">
        <f>_xlfn.XLOOKUP(FMS_Ranking[[#This Row],[FMS ID]],FMS_Input[FMS_ID],FMS_Input[NATURE])</f>
        <v>100</v>
      </c>
      <c r="Z24" s="61">
        <f>(((FMS_Ranking[[#This Row],[Percent Nature-Based Raw]]/Y$2)*10)*Y$3)</f>
        <v>0.5</v>
      </c>
      <c r="AA24" s="5" t="str">
        <f>_xlfn.XLOOKUP(FMS_Ranking[[#This Row],[FMS ID]],FMS_Input[FMS_ID],FMS_Input[WATER_SUP])</f>
        <v>No</v>
      </c>
      <c r="AB24" s="57">
        <f>IF(FMS_Ranking[[#This Row],[Water Supply Raw]]="Yes",1,0)</f>
        <v>0</v>
      </c>
      <c r="AC2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12.760337524282297</v>
      </c>
      <c r="AD24" s="94">
        <f>_xlfn.RANK.EQ(AC24,$AC$6:$AC$380,0)+COUNTIF($AC$6:AC24,AC24)-1</f>
        <v>24</v>
      </c>
      <c r="AE24" s="93">
        <f>(((FMS_Ranking[[#This Row],[Structures Removed 100 Raw]]/Q$2)*100)*Q$3)+(((FMS_Ranking[[#This Row],[Removed Pop Raw]]/S$2)*100)*S$3)</f>
        <v>0</v>
      </c>
      <c r="AF2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17.760337524282299</v>
      </c>
      <c r="AG24" s="95">
        <f t="shared" si="1"/>
        <v>19</v>
      </c>
    </row>
    <row r="25" spans="1:33" ht="15" customHeight="1" x14ac:dyDescent="0.25">
      <c r="A25" s="64" t="s">
        <v>154</v>
      </c>
      <c r="B25" s="64">
        <f>_xlfn.XLOOKUP(FMS_Ranking[[#This Row],[FMS ID]],FMS_Input[FMS_ID],FMS_Input[RFPG_NUM])</f>
        <v>6</v>
      </c>
      <c r="C25" s="63" t="str">
        <f>_xlfn.XLOOKUP(FMS_Ranking[[#This Row],[FMS ID]],FMS_Input[FMS_ID],FMS_Input[FMS_NAME])</f>
        <v>Liberty County Floodplain Acquistion</v>
      </c>
      <c r="D25" s="63" t="str">
        <f>_xlfn.XLOOKUP(FMS_Ranking[[#This Row],[FMS ID]],FMS_Input[FMS_ID],FMS_Input[FMS_DESCR])</f>
        <v>Acquisition of property in the floodplain.</v>
      </c>
      <c r="E25" s="60">
        <f>_xlfn.XLOOKUP(FMS_Ranking[[#This Row],[FMS ID]],FMS_Input[FMS_ID],FMS_Input[FMS_COST])</f>
        <v>750000</v>
      </c>
      <c r="F25" s="5" t="str">
        <f>_xlfn.XLOOKUP(FMS_Ranking[[#This Row],[FMS ID]],FMS_Input[FMS_ID],FMS_Input[EMER_NEED])</f>
        <v>Yes</v>
      </c>
      <c r="G25" s="4">
        <f t="shared" si="0"/>
        <v>1</v>
      </c>
      <c r="H25" s="45">
        <f>_xlfn.XLOOKUP(FMS_Ranking[[#This Row],[FMS ID]],FMS_Input[FMS_ID],FMS_Input[STRUCT_100])</f>
        <v>48570</v>
      </c>
      <c r="I25" s="45">
        <f>_xlfn.XLOOKUP(FMS_Ranking[[#This Row],[FMS ID]],FMS_Input[FMS_ID],FMS_Input[RES_STRUCT100])</f>
        <v>42185</v>
      </c>
      <c r="J25" s="45">
        <f>_xlfn.XLOOKUP(FMS_Ranking[[#This Row],[FMS ID]],FMS_Input[FMS_ID],FMS_Input[POP100])</f>
        <v>171395</v>
      </c>
      <c r="K25" s="45">
        <f>_xlfn.XLOOKUP(FMS_Ranking[[#This Row],[FMS ID]],FMS_Input[FMS_ID],FMS_Input[CRITFAC100])</f>
        <v>681</v>
      </c>
      <c r="L25" s="45">
        <f>_xlfn.XLOOKUP(FMS_Ranking[[#This Row],[FMS ID]],FMS_Input[FMS_ID],FMS_Input[LWC])</f>
        <v>30</v>
      </c>
      <c r="M25" s="45">
        <f>_xlfn.XLOOKUP(FMS_Ranking[[#This Row],[FMS ID]],FMS_Input[FMS_ID],FMS_Input[ROADCLS])</f>
        <v>30</v>
      </c>
      <c r="N25" s="45">
        <f>_xlfn.XLOOKUP(FMS_Ranking[[#This Row],[FMS ID]],FMS_Input[FMS_ID],FMS_Input[ROAD_MILES100])</f>
        <v>910</v>
      </c>
      <c r="O25" s="45">
        <f>_xlfn.XLOOKUP(FMS_Ranking[[#This Row],[FMS ID]],FMS_Input[FMS_ID],FMS_Input[FARMACRE100])</f>
        <v>3412.02490234375</v>
      </c>
      <c r="P25" s="48">
        <f>_xlfn.XLOOKUP(FMS_Ranking[[#This Row],[FMS ID]],FMS_Input[FMS_ID],FMS_Input[REDSTRUCT100])</f>
        <v>0</v>
      </c>
      <c r="Q25" s="48">
        <f>_xlfn.XLOOKUP(FMS_Ranking[[#This Row],[FMS ID]],FMS_Input[FMS_ID],FMS_Input[REMSTRC100])</f>
        <v>0</v>
      </c>
      <c r="R25" s="48">
        <f>_xlfn.XLOOKUP(FMS_Ranking[[#This Row],[FMS ID]],FMS_Input[FMS_ID],FMS_Input[REMRESSTRC100])</f>
        <v>0</v>
      </c>
      <c r="S25" s="82">
        <f>_xlfn.XLOOKUP(FMS_Ranking[[#This Row],[FMS ID]],FMS_Input[FMS_ID],FMS_Input[REMPOP100])</f>
        <v>0</v>
      </c>
      <c r="T25" s="82">
        <f>_xlfn.XLOOKUP(FMS_Ranking[[#This Row],[FMS ID]],FMS_Input[FMS_ID],FMS_Input[REMCRITFAC100])</f>
        <v>0</v>
      </c>
      <c r="U25" s="82">
        <f>_xlfn.XLOOKUP(FMS_Ranking[[#This Row],[FMS ID]],FMS_Input[FMS_ID],FMS_Input[REMLWC100])</f>
        <v>0</v>
      </c>
      <c r="V25" s="82">
        <f>_xlfn.XLOOKUP(FMS_Ranking[[#This Row],[FMS ID]],FMS_Input[FMS_ID],FMS_Input[REMROADCLS])</f>
        <v>0</v>
      </c>
      <c r="W25" s="82">
        <f>_xlfn.XLOOKUP(FMS_Ranking[[#This Row],[FMS ID]],FMS_Input[FMS_ID],FMS_Input[REMFRMACRE100])</f>
        <v>0</v>
      </c>
      <c r="X25" s="48">
        <f>_xlfn.XLOOKUP(FMS_Ranking[[#This Row],[FMS ID]],FMS_Input[FMS_ID],FMS_Input[COSTSTRUCT])</f>
        <v>0</v>
      </c>
      <c r="Y25" s="45">
        <f>_xlfn.XLOOKUP(FMS_Ranking[[#This Row],[FMS ID]],FMS_Input[FMS_ID],FMS_Input[NATURE])</f>
        <v>0</v>
      </c>
      <c r="Z25" s="61">
        <f>(((FMS_Ranking[[#This Row],[Percent Nature-Based Raw]]/Y$2)*10)*Y$3)</f>
        <v>0</v>
      </c>
      <c r="AA25" s="5" t="str">
        <f>_xlfn.XLOOKUP(FMS_Ranking[[#This Row],[FMS ID]],FMS_Input[FMS_ID],FMS_Input[WATER_SUP])</f>
        <v>No</v>
      </c>
      <c r="AB25" s="57">
        <f>IF(FMS_Ranking[[#This Row],[Water Supply Raw]]="Yes",1,0)</f>
        <v>0</v>
      </c>
      <c r="AC2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14.709277067036096</v>
      </c>
      <c r="AD25" s="88">
        <f>_xlfn.RANK.EQ(AC25,$AC$6:$AC$380,0)+COUNTIF($AC$6:AC25,AC25)-1</f>
        <v>17</v>
      </c>
      <c r="AE25" s="93">
        <f>(((FMS_Ranking[[#This Row],[Structures Removed 100 Raw]]/Q$2)*100)*Q$3)+(((FMS_Ranking[[#This Row],[Removed Pop Raw]]/S$2)*100)*S$3)</f>
        <v>0</v>
      </c>
      <c r="AF2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14.709277067036096</v>
      </c>
      <c r="AG25" s="87">
        <f t="shared" si="1"/>
        <v>20</v>
      </c>
    </row>
    <row r="26" spans="1:33" ht="15" customHeight="1" x14ac:dyDescent="0.25">
      <c r="A26" s="64" t="s">
        <v>47</v>
      </c>
      <c r="B26" s="64">
        <f>_xlfn.XLOOKUP(FMS_Ranking[[#This Row],[FMS ID]],FMS_Input[FMS_ID],FMS_Input[RFPG_NUM])</f>
        <v>6</v>
      </c>
      <c r="C26" s="63" t="str">
        <f>_xlfn.XLOOKUP(FMS_Ranking[[#This Row],[FMS ID]],FMS_Input[FMS_ID],FMS_Input[FMS_NAME])</f>
        <v>Develop Applicable Plans and Studies to Address Hazard Mitigation in Galveston County</v>
      </c>
      <c r="D26" s="63" t="str">
        <f>_xlfn.XLOOKUP(FMS_Ranking[[#This Row],[FMS ID]],FMS_Input[FMS_ID],FMS_Input[FMS_DESCR])</f>
        <v xml:space="preserve">Review planning needs annually to include, but not be limited to, CEMP, debris management, stormwater management, master plan, drainage, drought, GIS mapping, complete study to locate areas prone to expansive soils and land subsidence, etc. </v>
      </c>
      <c r="E26" s="60">
        <f>_xlfn.XLOOKUP(FMS_Ranking[[#This Row],[FMS ID]],FMS_Input[FMS_ID],FMS_Input[FMS_COST])</f>
        <v>100000</v>
      </c>
      <c r="F26" s="5" t="str">
        <f>_xlfn.XLOOKUP(FMS_Ranking[[#This Row],[FMS ID]],FMS_Input[FMS_ID],FMS_Input[EMER_NEED])</f>
        <v>No</v>
      </c>
      <c r="G26" s="4">
        <f t="shared" si="0"/>
        <v>0</v>
      </c>
      <c r="H26" s="45">
        <f>_xlfn.XLOOKUP(FMS_Ranking[[#This Row],[FMS ID]],FMS_Input[FMS_ID],FMS_Input[STRUCT_100])</f>
        <v>48566</v>
      </c>
      <c r="I26" s="45">
        <f>_xlfn.XLOOKUP(FMS_Ranking[[#This Row],[FMS ID]],FMS_Input[FMS_ID],FMS_Input[RES_STRUCT100])</f>
        <v>42184</v>
      </c>
      <c r="J26" s="45">
        <f>_xlfn.XLOOKUP(FMS_Ranking[[#This Row],[FMS ID]],FMS_Input[FMS_ID],FMS_Input[POP100])</f>
        <v>171345</v>
      </c>
      <c r="K26" s="45">
        <f>_xlfn.XLOOKUP(FMS_Ranking[[#This Row],[FMS ID]],FMS_Input[FMS_ID],FMS_Input[CRITFAC100])</f>
        <v>680</v>
      </c>
      <c r="L26" s="45">
        <f>_xlfn.XLOOKUP(FMS_Ranking[[#This Row],[FMS ID]],FMS_Input[FMS_ID],FMS_Input[LWC])</f>
        <v>30</v>
      </c>
      <c r="M26" s="45">
        <f>_xlfn.XLOOKUP(FMS_Ranking[[#This Row],[FMS ID]],FMS_Input[FMS_ID],FMS_Input[ROADCLS])</f>
        <v>30</v>
      </c>
      <c r="N26" s="45">
        <f>_xlfn.XLOOKUP(FMS_Ranking[[#This Row],[FMS ID]],FMS_Input[FMS_ID],FMS_Input[ROAD_MILES100])</f>
        <v>910</v>
      </c>
      <c r="O26" s="45">
        <f>_xlfn.XLOOKUP(FMS_Ranking[[#This Row],[FMS ID]],FMS_Input[FMS_ID],FMS_Input[FARMACRE100])</f>
        <v>3412.4375</v>
      </c>
      <c r="P26" s="48">
        <f>_xlfn.XLOOKUP(FMS_Ranking[[#This Row],[FMS ID]],FMS_Input[FMS_ID],FMS_Input[REDSTRUCT100])</f>
        <v>0</v>
      </c>
      <c r="Q26" s="48">
        <f>_xlfn.XLOOKUP(FMS_Ranking[[#This Row],[FMS ID]],FMS_Input[FMS_ID],FMS_Input[REMSTRC100])</f>
        <v>0</v>
      </c>
      <c r="R26" s="48">
        <f>_xlfn.XLOOKUP(FMS_Ranking[[#This Row],[FMS ID]],FMS_Input[FMS_ID],FMS_Input[REMRESSTRC100])</f>
        <v>0</v>
      </c>
      <c r="S26" s="82">
        <f>_xlfn.XLOOKUP(FMS_Ranking[[#This Row],[FMS ID]],FMS_Input[FMS_ID],FMS_Input[REMPOP100])</f>
        <v>0</v>
      </c>
      <c r="T26" s="82">
        <f>_xlfn.XLOOKUP(FMS_Ranking[[#This Row],[FMS ID]],FMS_Input[FMS_ID],FMS_Input[REMCRITFAC100])</f>
        <v>0</v>
      </c>
      <c r="U26" s="82">
        <f>_xlfn.XLOOKUP(FMS_Ranking[[#This Row],[FMS ID]],FMS_Input[FMS_ID],FMS_Input[REMLWC100])</f>
        <v>0</v>
      </c>
      <c r="V26" s="82">
        <f>_xlfn.XLOOKUP(FMS_Ranking[[#This Row],[FMS ID]],FMS_Input[FMS_ID],FMS_Input[REMROADCLS])</f>
        <v>0</v>
      </c>
      <c r="W26" s="82">
        <f>_xlfn.XLOOKUP(FMS_Ranking[[#This Row],[FMS ID]],FMS_Input[FMS_ID],FMS_Input[REMFRMACRE100])</f>
        <v>0</v>
      </c>
      <c r="X26" s="48">
        <f>_xlfn.XLOOKUP(FMS_Ranking[[#This Row],[FMS ID]],FMS_Input[FMS_ID],FMS_Input[COSTSTRUCT])</f>
        <v>0</v>
      </c>
      <c r="Y26" s="45">
        <f>_xlfn.XLOOKUP(FMS_Ranking[[#This Row],[FMS ID]],FMS_Input[FMS_ID],FMS_Input[NATURE])</f>
        <v>0</v>
      </c>
      <c r="Z26" s="61">
        <f>(((FMS_Ranking[[#This Row],[Percent Nature-Based Raw]]/Y$2)*10)*Y$3)</f>
        <v>0</v>
      </c>
      <c r="AA26" s="5" t="str">
        <f>_xlfn.XLOOKUP(FMS_Ranking[[#This Row],[FMS ID]],FMS_Input[FMS_ID],FMS_Input[WATER_SUP])</f>
        <v>No</v>
      </c>
      <c r="AB26" s="57">
        <f>IF(FMS_Ranking[[#This Row],[Water Supply Raw]]="Yes",1,0)</f>
        <v>0</v>
      </c>
      <c r="AC2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14.7041628939205</v>
      </c>
      <c r="AD26" s="88">
        <f>_xlfn.RANK.EQ(AC26,$AC$6:$AC$380,0)+COUNTIF($AC$6:AC26,AC26)-1</f>
        <v>18</v>
      </c>
      <c r="AE26" s="93">
        <f>(((FMS_Ranking[[#This Row],[Structures Removed 100 Raw]]/Q$2)*100)*Q$3)+(((FMS_Ranking[[#This Row],[Removed Pop Raw]]/S$2)*100)*S$3)</f>
        <v>0</v>
      </c>
      <c r="AF2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14.7041628939205</v>
      </c>
      <c r="AG26" s="87">
        <f t="shared" si="1"/>
        <v>21</v>
      </c>
    </row>
    <row r="27" spans="1:33" ht="15" customHeight="1" x14ac:dyDescent="0.25">
      <c r="A27" s="64" t="s">
        <v>57</v>
      </c>
      <c r="B27" s="64">
        <f>_xlfn.XLOOKUP(FMS_Ranking[[#This Row],[FMS ID]],FMS_Input[FMS_ID],FMS_Input[RFPG_NUM])</f>
        <v>6</v>
      </c>
      <c r="C27" s="63" t="str">
        <f>_xlfn.XLOOKUP(FMS_Ranking[[#This Row],[FMS ID]],FMS_Input[FMS_ID],FMS_Input[FMS_NAME])</f>
        <v>Galveston County-wide Education and Outreach</v>
      </c>
      <c r="D27" s="63" t="str">
        <f>_xlfn.XLOOKUP(FMS_Ranking[[#This Row],[FMS ID]],FMS_Input[FMS_ID],FMS_Input[FMS_DESCR])</f>
        <v>Provide educational information related to preparedness, mitigation, response, and recovery to the public.</v>
      </c>
      <c r="E27" s="60">
        <f>_xlfn.XLOOKUP(FMS_Ranking[[#This Row],[FMS ID]],FMS_Input[FMS_ID],FMS_Input[FMS_COST])</f>
        <v>50000</v>
      </c>
      <c r="F27" s="5" t="str">
        <f>_xlfn.XLOOKUP(FMS_Ranking[[#This Row],[FMS ID]],FMS_Input[FMS_ID],FMS_Input[EMER_NEED])</f>
        <v>No</v>
      </c>
      <c r="G27" s="4">
        <f t="shared" si="0"/>
        <v>0</v>
      </c>
      <c r="H27" s="45">
        <f>_xlfn.XLOOKUP(FMS_Ranking[[#This Row],[FMS ID]],FMS_Input[FMS_ID],FMS_Input[STRUCT_100])</f>
        <v>48564</v>
      </c>
      <c r="I27" s="45">
        <f>_xlfn.XLOOKUP(FMS_Ranking[[#This Row],[FMS ID]],FMS_Input[FMS_ID],FMS_Input[RES_STRUCT100])</f>
        <v>42182</v>
      </c>
      <c r="J27" s="45">
        <f>_xlfn.XLOOKUP(FMS_Ranking[[#This Row],[FMS ID]],FMS_Input[FMS_ID],FMS_Input[POP100])</f>
        <v>171338</v>
      </c>
      <c r="K27" s="45">
        <f>_xlfn.XLOOKUP(FMS_Ranking[[#This Row],[FMS ID]],FMS_Input[FMS_ID],FMS_Input[CRITFAC100])</f>
        <v>680</v>
      </c>
      <c r="L27" s="45">
        <f>_xlfn.XLOOKUP(FMS_Ranking[[#This Row],[FMS ID]],FMS_Input[FMS_ID],FMS_Input[LWC])</f>
        <v>30</v>
      </c>
      <c r="M27" s="45">
        <f>_xlfn.XLOOKUP(FMS_Ranking[[#This Row],[FMS ID]],FMS_Input[FMS_ID],FMS_Input[ROADCLS])</f>
        <v>30</v>
      </c>
      <c r="N27" s="45">
        <f>_xlfn.XLOOKUP(FMS_Ranking[[#This Row],[FMS ID]],FMS_Input[FMS_ID],FMS_Input[ROAD_MILES100])</f>
        <v>910</v>
      </c>
      <c r="O27" s="45">
        <f>_xlfn.XLOOKUP(FMS_Ranking[[#This Row],[FMS ID]],FMS_Input[FMS_ID],FMS_Input[FARMACRE100])</f>
        <v>3414.6865234375</v>
      </c>
      <c r="P27" s="48">
        <f>_xlfn.XLOOKUP(FMS_Ranking[[#This Row],[FMS ID]],FMS_Input[FMS_ID],FMS_Input[REDSTRUCT100])</f>
        <v>0</v>
      </c>
      <c r="Q27" s="48">
        <f>_xlfn.XLOOKUP(FMS_Ranking[[#This Row],[FMS ID]],FMS_Input[FMS_ID],FMS_Input[REMSTRC100])</f>
        <v>0</v>
      </c>
      <c r="R27" s="48">
        <f>_xlfn.XLOOKUP(FMS_Ranking[[#This Row],[FMS ID]],FMS_Input[FMS_ID],FMS_Input[REMRESSTRC100])</f>
        <v>0</v>
      </c>
      <c r="S27" s="82">
        <f>_xlfn.XLOOKUP(FMS_Ranking[[#This Row],[FMS ID]],FMS_Input[FMS_ID],FMS_Input[REMPOP100])</f>
        <v>0</v>
      </c>
      <c r="T27" s="82">
        <f>_xlfn.XLOOKUP(FMS_Ranking[[#This Row],[FMS ID]],FMS_Input[FMS_ID],FMS_Input[REMCRITFAC100])</f>
        <v>0</v>
      </c>
      <c r="U27" s="82">
        <f>_xlfn.XLOOKUP(FMS_Ranking[[#This Row],[FMS ID]],FMS_Input[FMS_ID],FMS_Input[REMLWC100])</f>
        <v>0</v>
      </c>
      <c r="V27" s="82">
        <f>_xlfn.XLOOKUP(FMS_Ranking[[#This Row],[FMS ID]],FMS_Input[FMS_ID],FMS_Input[REMROADCLS])</f>
        <v>0</v>
      </c>
      <c r="W27" s="82">
        <f>_xlfn.XLOOKUP(FMS_Ranking[[#This Row],[FMS ID]],FMS_Input[FMS_ID],FMS_Input[REMFRMACRE100])</f>
        <v>0</v>
      </c>
      <c r="X27" s="48">
        <f>_xlfn.XLOOKUP(FMS_Ranking[[#This Row],[FMS ID]],FMS_Input[FMS_ID],FMS_Input[COSTSTRUCT])</f>
        <v>0</v>
      </c>
      <c r="Y27" s="45">
        <f>_xlfn.XLOOKUP(FMS_Ranking[[#This Row],[FMS ID]],FMS_Input[FMS_ID],FMS_Input[NATURE])</f>
        <v>0</v>
      </c>
      <c r="Z27" s="61">
        <f>(((FMS_Ranking[[#This Row],[Percent Nature-Based Raw]]/Y$2)*10)*Y$3)</f>
        <v>0</v>
      </c>
      <c r="AA27" s="5" t="str">
        <f>_xlfn.XLOOKUP(FMS_Ranking[[#This Row],[FMS ID]],FMS_Input[FMS_ID],FMS_Input[WATER_SUP])</f>
        <v>No</v>
      </c>
      <c r="AB27" s="57">
        <f>IF(FMS_Ranking[[#This Row],[Water Supply Raw]]="Yes",1,0)</f>
        <v>0</v>
      </c>
      <c r="AC2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14.703900434145131</v>
      </c>
      <c r="AD27" s="88">
        <f>_xlfn.RANK.EQ(AC27,$AC$6:$AC$380,0)+COUNTIF($AC$6:AC27,AC27)-1</f>
        <v>19</v>
      </c>
      <c r="AE27" s="93">
        <f>(((FMS_Ranking[[#This Row],[Structures Removed 100 Raw]]/Q$2)*100)*Q$3)+(((FMS_Ranking[[#This Row],[Removed Pop Raw]]/S$2)*100)*S$3)</f>
        <v>0</v>
      </c>
      <c r="AF2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14.703900434145131</v>
      </c>
      <c r="AG27" s="87">
        <f t="shared" si="1"/>
        <v>22</v>
      </c>
    </row>
    <row r="28" spans="1:33" ht="15" customHeight="1" x14ac:dyDescent="0.25">
      <c r="A28" s="64" t="s">
        <v>82</v>
      </c>
      <c r="B28" s="64">
        <f>_xlfn.XLOOKUP(FMS_Ranking[[#This Row],[FMS ID]],FMS_Input[FMS_ID],FMS_Input[RFPG_NUM])</f>
        <v>6</v>
      </c>
      <c r="C28" s="63" t="str">
        <f>_xlfn.XLOOKUP(FMS_Ranking[[#This Row],[FMS ID]],FMS_Input[FMS_ID],FMS_Input[FMS_NAME])</f>
        <v>Galveston County Stormproof/Retrofit Infrastructure</v>
      </c>
      <c r="D28" s="63" t="str">
        <f>_xlfn.XLOOKUP(FMS_Ranking[[#This Row],[FMS ID]],FMS_Input[FMS_ID],FMS_Input[FMS_DESCR])</f>
        <v>Stormproof/retrofit critical facilities and infrastructure for county-owned properties and unincorporated areas.</v>
      </c>
      <c r="E28" s="60">
        <f>_xlfn.XLOOKUP(FMS_Ranking[[#This Row],[FMS ID]],FMS_Input[FMS_ID],FMS_Input[FMS_COST])</f>
        <v>5000000</v>
      </c>
      <c r="F28" s="5" t="str">
        <f>_xlfn.XLOOKUP(FMS_Ranking[[#This Row],[FMS ID]],FMS_Input[FMS_ID],FMS_Input[EMER_NEED])</f>
        <v>Yes</v>
      </c>
      <c r="G28" s="4">
        <f t="shared" si="0"/>
        <v>1</v>
      </c>
      <c r="H28" s="45">
        <f>_xlfn.XLOOKUP(FMS_Ranking[[#This Row],[FMS ID]],FMS_Input[FMS_ID],FMS_Input[STRUCT_100])</f>
        <v>48564</v>
      </c>
      <c r="I28" s="45">
        <f>_xlfn.XLOOKUP(FMS_Ranking[[#This Row],[FMS ID]],FMS_Input[FMS_ID],FMS_Input[RES_STRUCT100])</f>
        <v>42183</v>
      </c>
      <c r="J28" s="45">
        <f>_xlfn.XLOOKUP(FMS_Ranking[[#This Row],[FMS ID]],FMS_Input[FMS_ID],FMS_Input[POP100])</f>
        <v>171340</v>
      </c>
      <c r="K28" s="45">
        <f>_xlfn.XLOOKUP(FMS_Ranking[[#This Row],[FMS ID]],FMS_Input[FMS_ID],FMS_Input[CRITFAC100])</f>
        <v>680</v>
      </c>
      <c r="L28" s="45">
        <f>_xlfn.XLOOKUP(FMS_Ranking[[#This Row],[FMS ID]],FMS_Input[FMS_ID],FMS_Input[LWC])</f>
        <v>30</v>
      </c>
      <c r="M28" s="45">
        <f>_xlfn.XLOOKUP(FMS_Ranking[[#This Row],[FMS ID]],FMS_Input[FMS_ID],FMS_Input[ROADCLS])</f>
        <v>30</v>
      </c>
      <c r="N28" s="45">
        <f>_xlfn.XLOOKUP(FMS_Ranking[[#This Row],[FMS ID]],FMS_Input[FMS_ID],FMS_Input[ROAD_MILES100])</f>
        <v>909</v>
      </c>
      <c r="O28" s="45">
        <f>_xlfn.XLOOKUP(FMS_Ranking[[#This Row],[FMS ID]],FMS_Input[FMS_ID],FMS_Input[FARMACRE100])</f>
        <v>3415.793701171875</v>
      </c>
      <c r="P28" s="48">
        <f>_xlfn.XLOOKUP(FMS_Ranking[[#This Row],[FMS ID]],FMS_Input[FMS_ID],FMS_Input[REDSTRUCT100])</f>
        <v>0</v>
      </c>
      <c r="Q28" s="48">
        <f>_xlfn.XLOOKUP(FMS_Ranking[[#This Row],[FMS ID]],FMS_Input[FMS_ID],FMS_Input[REMSTRC100])</f>
        <v>0</v>
      </c>
      <c r="R28" s="48">
        <f>_xlfn.XLOOKUP(FMS_Ranking[[#This Row],[FMS ID]],FMS_Input[FMS_ID],FMS_Input[REMRESSTRC100])</f>
        <v>0</v>
      </c>
      <c r="S28" s="82">
        <f>_xlfn.XLOOKUP(FMS_Ranking[[#This Row],[FMS ID]],FMS_Input[FMS_ID],FMS_Input[REMPOP100])</f>
        <v>0</v>
      </c>
      <c r="T28" s="82">
        <f>_xlfn.XLOOKUP(FMS_Ranking[[#This Row],[FMS ID]],FMS_Input[FMS_ID],FMS_Input[REMCRITFAC100])</f>
        <v>0</v>
      </c>
      <c r="U28" s="82">
        <f>_xlfn.XLOOKUP(FMS_Ranking[[#This Row],[FMS ID]],FMS_Input[FMS_ID],FMS_Input[REMLWC100])</f>
        <v>0</v>
      </c>
      <c r="V28" s="82">
        <f>_xlfn.XLOOKUP(FMS_Ranking[[#This Row],[FMS ID]],FMS_Input[FMS_ID],FMS_Input[REMROADCLS])</f>
        <v>0</v>
      </c>
      <c r="W28" s="82">
        <f>_xlfn.XLOOKUP(FMS_Ranking[[#This Row],[FMS ID]],FMS_Input[FMS_ID],FMS_Input[REMFRMACRE100])</f>
        <v>0</v>
      </c>
      <c r="X28" s="48">
        <f>_xlfn.XLOOKUP(FMS_Ranking[[#This Row],[FMS ID]],FMS_Input[FMS_ID],FMS_Input[COSTSTRUCT])</f>
        <v>0</v>
      </c>
      <c r="Y28" s="45">
        <f>_xlfn.XLOOKUP(FMS_Ranking[[#This Row],[FMS ID]],FMS_Input[FMS_ID],FMS_Input[NATURE])</f>
        <v>0</v>
      </c>
      <c r="Z28" s="61">
        <f>(((FMS_Ranking[[#This Row],[Percent Nature-Based Raw]]/Y$2)*10)*Y$3)</f>
        <v>0</v>
      </c>
      <c r="AA28" s="5" t="str">
        <f>_xlfn.XLOOKUP(FMS_Ranking[[#This Row],[FMS ID]],FMS_Input[FMS_ID],FMS_Input[WATER_SUP])</f>
        <v>No</v>
      </c>
      <c r="AB28" s="57">
        <f>IF(FMS_Ranking[[#This Row],[Water Supply Raw]]="Yes",1,0)</f>
        <v>0</v>
      </c>
      <c r="AC2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14.700988127657013</v>
      </c>
      <c r="AD28" s="88">
        <f>_xlfn.RANK.EQ(AC28,$AC$6:$AC$380,0)+COUNTIF($AC$6:AC28,AC28)-1</f>
        <v>20</v>
      </c>
      <c r="AE28" s="93">
        <f>(((FMS_Ranking[[#This Row],[Structures Removed 100 Raw]]/Q$2)*100)*Q$3)+(((FMS_Ranking[[#This Row],[Removed Pop Raw]]/S$2)*100)*S$3)</f>
        <v>0</v>
      </c>
      <c r="AF2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14.700988127657013</v>
      </c>
      <c r="AG28" s="87">
        <f t="shared" si="1"/>
        <v>23</v>
      </c>
    </row>
    <row r="29" spans="1:33" ht="15" customHeight="1" x14ac:dyDescent="0.25">
      <c r="A29" s="64" t="s">
        <v>1954</v>
      </c>
      <c r="B29" s="64">
        <f>_xlfn.XLOOKUP(FMS_Ranking[[#This Row],[FMS ID]],FMS_Input[FMS_ID],FMS_Input[RFPG_NUM])</f>
        <v>3</v>
      </c>
      <c r="C29" s="63" t="str">
        <f>_xlfn.XLOOKUP(FMS_Ranking[[#This Row],[FMS ID]],FMS_Input[FMS_ID],FMS_Input[FMS_NAME])</f>
        <v xml:space="preserve">Dallas County Floodplain Management </v>
      </c>
      <c r="D29" s="63" t="str">
        <f>_xlfn.XLOOKUP(FMS_Ranking[[#This Row],[FMS ID]],FMS_Input[FMS_ID],FMS_Input[FMS_DESCR])</f>
        <v>Manage the Floodplain beyond the minimum requirements. This action will include developing an incentive program for building above the required freeboard minimum</v>
      </c>
      <c r="E29" s="60">
        <f>_xlfn.XLOOKUP(FMS_Ranking[[#This Row],[FMS ID]],FMS_Input[FMS_ID],FMS_Input[FMS_COST])</f>
        <v>1000000</v>
      </c>
      <c r="F29" s="5" t="str">
        <f>_xlfn.XLOOKUP(FMS_Ranking[[#This Row],[FMS ID]],FMS_Input[FMS_ID],FMS_Input[EMER_NEED])</f>
        <v>No</v>
      </c>
      <c r="G29" s="4">
        <f t="shared" si="0"/>
        <v>0</v>
      </c>
      <c r="H29" s="45">
        <f>_xlfn.XLOOKUP(FMS_Ranking[[#This Row],[FMS ID]],FMS_Input[FMS_ID],FMS_Input[STRUCT_100])</f>
        <v>22225</v>
      </c>
      <c r="I29" s="45">
        <f>_xlfn.XLOOKUP(FMS_Ranking[[#This Row],[FMS ID]],FMS_Input[FMS_ID],FMS_Input[RES_STRUCT100])</f>
        <v>20521</v>
      </c>
      <c r="J29" s="45">
        <f>_xlfn.XLOOKUP(FMS_Ranking[[#This Row],[FMS ID]],FMS_Input[FMS_ID],FMS_Input[POP100])</f>
        <v>181697</v>
      </c>
      <c r="K29" s="45">
        <f>_xlfn.XLOOKUP(FMS_Ranking[[#This Row],[FMS ID]],FMS_Input[FMS_ID],FMS_Input[CRITFAC100])</f>
        <v>369</v>
      </c>
      <c r="L29" s="45">
        <f>_xlfn.XLOOKUP(FMS_Ranking[[#This Row],[FMS ID]],FMS_Input[FMS_ID],FMS_Input[LWC])</f>
        <v>387</v>
      </c>
      <c r="M29" s="45">
        <f>_xlfn.XLOOKUP(FMS_Ranking[[#This Row],[FMS ID]],FMS_Input[FMS_ID],FMS_Input[ROADCLS])</f>
        <v>0</v>
      </c>
      <c r="N29" s="45">
        <f>_xlfn.XLOOKUP(FMS_Ranking[[#This Row],[FMS ID]],FMS_Input[FMS_ID],FMS_Input[ROAD_MILES100])</f>
        <v>791</v>
      </c>
      <c r="O29" s="45">
        <f>_xlfn.XLOOKUP(FMS_Ranking[[#This Row],[FMS ID]],FMS_Input[FMS_ID],FMS_Input[FARMACRE100])</f>
        <v>31557.6796875</v>
      </c>
      <c r="P29" s="48">
        <f>_xlfn.XLOOKUP(FMS_Ranking[[#This Row],[FMS ID]],FMS_Input[FMS_ID],FMS_Input[REDSTRUCT100])</f>
        <v>0</v>
      </c>
      <c r="Q29" s="48">
        <f>_xlfn.XLOOKUP(FMS_Ranking[[#This Row],[FMS ID]],FMS_Input[FMS_ID],FMS_Input[REMSTRC100])</f>
        <v>0</v>
      </c>
      <c r="R29" s="48">
        <f>_xlfn.XLOOKUP(FMS_Ranking[[#This Row],[FMS ID]],FMS_Input[FMS_ID],FMS_Input[REMRESSTRC100])</f>
        <v>0</v>
      </c>
      <c r="S29" s="82">
        <f>_xlfn.XLOOKUP(FMS_Ranking[[#This Row],[FMS ID]],FMS_Input[FMS_ID],FMS_Input[REMPOP100])</f>
        <v>0</v>
      </c>
      <c r="T29" s="82">
        <f>_xlfn.XLOOKUP(FMS_Ranking[[#This Row],[FMS ID]],FMS_Input[FMS_ID],FMS_Input[REMCRITFAC100])</f>
        <v>0</v>
      </c>
      <c r="U29" s="82">
        <f>_xlfn.XLOOKUP(FMS_Ranking[[#This Row],[FMS ID]],FMS_Input[FMS_ID],FMS_Input[REMLWC100])</f>
        <v>0</v>
      </c>
      <c r="V29" s="82">
        <f>_xlfn.XLOOKUP(FMS_Ranking[[#This Row],[FMS ID]],FMS_Input[FMS_ID],FMS_Input[REMROADCLS])</f>
        <v>0</v>
      </c>
      <c r="W29" s="82">
        <f>_xlfn.XLOOKUP(FMS_Ranking[[#This Row],[FMS ID]],FMS_Input[FMS_ID],FMS_Input[REMFRMACRE100])</f>
        <v>0</v>
      </c>
      <c r="X29" s="48">
        <f>_xlfn.XLOOKUP(FMS_Ranking[[#This Row],[FMS ID]],FMS_Input[FMS_ID],FMS_Input[COSTSTRUCT])</f>
        <v>0</v>
      </c>
      <c r="Y29" s="45">
        <f>_xlfn.XLOOKUP(FMS_Ranking[[#This Row],[FMS ID]],FMS_Input[FMS_ID],FMS_Input[NATURE])</f>
        <v>0</v>
      </c>
      <c r="Z29" s="61">
        <f>(((FMS_Ranking[[#This Row],[Percent Nature-Based Raw]]/Y$2)*10)*Y$3)</f>
        <v>0</v>
      </c>
      <c r="AA29" s="5" t="str">
        <f>_xlfn.XLOOKUP(FMS_Ranking[[#This Row],[FMS ID]],FMS_Input[FMS_ID],FMS_Input[WATER_SUP])</f>
        <v>No</v>
      </c>
      <c r="AB29" s="57">
        <f>IF(FMS_Ranking[[#This Row],[Water Supply Raw]]="Yes",1,0)</f>
        <v>0</v>
      </c>
      <c r="AC2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14.496525123635243</v>
      </c>
      <c r="AD29" s="94">
        <f>_xlfn.RANK.EQ(AC29,$AC$6:$AC$380,0)+COUNTIF($AC$6:AC29,AC29)-1</f>
        <v>23</v>
      </c>
      <c r="AE29" s="93">
        <f>(((FMS_Ranking[[#This Row],[Structures Removed 100 Raw]]/Q$2)*100)*Q$3)+(((FMS_Ranking[[#This Row],[Removed Pop Raw]]/S$2)*100)*S$3)</f>
        <v>0</v>
      </c>
      <c r="AF2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14.496525123635243</v>
      </c>
      <c r="AG29" s="95">
        <f t="shared" si="1"/>
        <v>24</v>
      </c>
    </row>
    <row r="30" spans="1:33" ht="15" customHeight="1" x14ac:dyDescent="0.25">
      <c r="A30" s="64" t="s">
        <v>2080</v>
      </c>
      <c r="B30" s="64">
        <f>_xlfn.XLOOKUP(FMS_Ranking[[#This Row],[FMS ID]],FMS_Input[FMS_ID],FMS_Input[RFPG_NUM])</f>
        <v>3</v>
      </c>
      <c r="C30" s="63" t="str">
        <f>_xlfn.XLOOKUP(FMS_Ranking[[#This Row],[FMS ID]],FMS_Input[FMS_ID],FMS_Input[FMS_NAME])</f>
        <v>Tarrant County Flood Education Program</v>
      </c>
      <c r="D30" s="63" t="str">
        <f>_xlfn.XLOOKUP(FMS_Ranking[[#This Row],[FMS ID]],FMS_Input[FMS_ID],FMS_Input[FMS_DESCR])</f>
        <v>Conduct NFIP community workshops to provide information and incentives for property owners to acquire flood insurance.</v>
      </c>
      <c r="E30" s="60">
        <f>_xlfn.XLOOKUP(FMS_Ranking[[#This Row],[FMS ID]],FMS_Input[FMS_ID],FMS_Input[FMS_COST])</f>
        <v>50000</v>
      </c>
      <c r="F30" s="5" t="str">
        <f>_xlfn.XLOOKUP(FMS_Ranking[[#This Row],[FMS ID]],FMS_Input[FMS_ID],FMS_Input[EMER_NEED])</f>
        <v>No</v>
      </c>
      <c r="G30" s="4">
        <f t="shared" si="0"/>
        <v>0</v>
      </c>
      <c r="H30" s="45">
        <f>_xlfn.XLOOKUP(FMS_Ranking[[#This Row],[FMS ID]],FMS_Input[FMS_ID],FMS_Input[STRUCT_100])</f>
        <v>14853</v>
      </c>
      <c r="I30" s="45">
        <f>_xlfn.XLOOKUP(FMS_Ranking[[#This Row],[FMS ID]],FMS_Input[FMS_ID],FMS_Input[RES_STRUCT100])</f>
        <v>12825</v>
      </c>
      <c r="J30" s="45">
        <f>_xlfn.XLOOKUP(FMS_Ranking[[#This Row],[FMS ID]],FMS_Input[FMS_ID],FMS_Input[POP100])</f>
        <v>78224</v>
      </c>
      <c r="K30" s="45">
        <f>_xlfn.XLOOKUP(FMS_Ranking[[#This Row],[FMS ID]],FMS_Input[FMS_ID],FMS_Input[CRITFAC100])</f>
        <v>163</v>
      </c>
      <c r="L30" s="45">
        <f>_xlfn.XLOOKUP(FMS_Ranking[[#This Row],[FMS ID]],FMS_Input[FMS_ID],FMS_Input[LWC])</f>
        <v>530</v>
      </c>
      <c r="M30" s="45">
        <f>_xlfn.XLOOKUP(FMS_Ranking[[#This Row],[FMS ID]],FMS_Input[FMS_ID],FMS_Input[ROADCLS])</f>
        <v>0</v>
      </c>
      <c r="N30" s="45">
        <f>_xlfn.XLOOKUP(FMS_Ranking[[#This Row],[FMS ID]],FMS_Input[FMS_ID],FMS_Input[ROAD_MILES100])</f>
        <v>468</v>
      </c>
      <c r="O30" s="45">
        <f>_xlfn.XLOOKUP(FMS_Ranking[[#This Row],[FMS ID]],FMS_Input[FMS_ID],FMS_Input[FARMACRE100])</f>
        <v>20062.69921875</v>
      </c>
      <c r="P30" s="48">
        <f>_xlfn.XLOOKUP(FMS_Ranking[[#This Row],[FMS ID]],FMS_Input[FMS_ID],FMS_Input[REDSTRUCT100])</f>
        <v>0</v>
      </c>
      <c r="Q30" s="48">
        <f>_xlfn.XLOOKUP(FMS_Ranking[[#This Row],[FMS ID]],FMS_Input[FMS_ID],FMS_Input[REMSTRC100])</f>
        <v>0</v>
      </c>
      <c r="R30" s="48">
        <f>_xlfn.XLOOKUP(FMS_Ranking[[#This Row],[FMS ID]],FMS_Input[FMS_ID],FMS_Input[REMRESSTRC100])</f>
        <v>0</v>
      </c>
      <c r="S30" s="82">
        <f>_xlfn.XLOOKUP(FMS_Ranking[[#This Row],[FMS ID]],FMS_Input[FMS_ID],FMS_Input[REMPOP100])</f>
        <v>0</v>
      </c>
      <c r="T30" s="82">
        <f>_xlfn.XLOOKUP(FMS_Ranking[[#This Row],[FMS ID]],FMS_Input[FMS_ID],FMS_Input[REMCRITFAC100])</f>
        <v>0</v>
      </c>
      <c r="U30" s="82">
        <f>_xlfn.XLOOKUP(FMS_Ranking[[#This Row],[FMS ID]],FMS_Input[FMS_ID],FMS_Input[REMLWC100])</f>
        <v>0</v>
      </c>
      <c r="V30" s="82">
        <f>_xlfn.XLOOKUP(FMS_Ranking[[#This Row],[FMS ID]],FMS_Input[FMS_ID],FMS_Input[REMROADCLS])</f>
        <v>0</v>
      </c>
      <c r="W30" s="82">
        <f>_xlfn.XLOOKUP(FMS_Ranking[[#This Row],[FMS ID]],FMS_Input[FMS_ID],FMS_Input[REMFRMACRE100])</f>
        <v>0</v>
      </c>
      <c r="X30" s="48">
        <f>_xlfn.XLOOKUP(FMS_Ranking[[#This Row],[FMS ID]],FMS_Input[FMS_ID],FMS_Input[COSTSTRUCT])</f>
        <v>0</v>
      </c>
      <c r="Y30" s="45">
        <f>_xlfn.XLOOKUP(FMS_Ranking[[#This Row],[FMS ID]],FMS_Input[FMS_ID],FMS_Input[NATURE])</f>
        <v>0</v>
      </c>
      <c r="Z30" s="61">
        <f>(((FMS_Ranking[[#This Row],[Percent Nature-Based Raw]]/Y$2)*10)*Y$3)</f>
        <v>0</v>
      </c>
      <c r="AA30" s="5" t="str">
        <f>_xlfn.XLOOKUP(FMS_Ranking[[#This Row],[FMS ID]],FMS_Input[FMS_ID],FMS_Input[WATER_SUP])</f>
        <v>No</v>
      </c>
      <c r="AB30" s="57">
        <f>IF(FMS_Ranking[[#This Row],[Water Supply Raw]]="Yes",1,0)</f>
        <v>0</v>
      </c>
      <c r="AC3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12.760337524282297</v>
      </c>
      <c r="AD30" s="94">
        <f>_xlfn.RANK.EQ(AC30,$AC$6:$AC$380,0)+COUNTIF($AC$6:AC30,AC30)-1</f>
        <v>25</v>
      </c>
      <c r="AE30" s="93">
        <f>(((FMS_Ranking[[#This Row],[Structures Removed 100 Raw]]/Q$2)*100)*Q$3)+(((FMS_Ranking[[#This Row],[Removed Pop Raw]]/S$2)*100)*S$3)</f>
        <v>0</v>
      </c>
      <c r="AF3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12.760337524282297</v>
      </c>
      <c r="AG30" s="95">
        <f t="shared" si="1"/>
        <v>25</v>
      </c>
    </row>
    <row r="31" spans="1:33" ht="15" customHeight="1" x14ac:dyDescent="0.25">
      <c r="A31" s="64" t="s">
        <v>2163</v>
      </c>
      <c r="B31" s="64">
        <f>_xlfn.XLOOKUP(FMS_Ranking[[#This Row],[FMS ID]],FMS_Input[FMS_ID],FMS_Input[RFPG_NUM])</f>
        <v>3</v>
      </c>
      <c r="C31" s="63" t="str">
        <f>_xlfn.XLOOKUP(FMS_Ranking[[#This Row],[FMS ID]],FMS_Input[FMS_ID],FMS_Input[FMS_NAME])</f>
        <v>Tarrant County Property Acquisition Program</v>
      </c>
      <c r="D31" s="63" t="str">
        <f>_xlfn.XLOOKUP(FMS_Ranking[[#This Row],[FMS ID]],FMS_Input[FMS_ID],FMS_Input[FMS_DESCR])</f>
        <v xml:space="preserve">Create a Buyout Program for Repetitive Loss Properties </v>
      </c>
      <c r="E31" s="60">
        <f>_xlfn.XLOOKUP(FMS_Ranking[[#This Row],[FMS ID]],FMS_Input[FMS_ID],FMS_Input[FMS_COST])</f>
        <v>5000000</v>
      </c>
      <c r="F31" s="5" t="str">
        <f>_xlfn.XLOOKUP(FMS_Ranking[[#This Row],[FMS ID]],FMS_Input[FMS_ID],FMS_Input[EMER_NEED])</f>
        <v>No</v>
      </c>
      <c r="G31" s="4">
        <f t="shared" si="0"/>
        <v>0</v>
      </c>
      <c r="H31" s="45">
        <f>_xlfn.XLOOKUP(FMS_Ranking[[#This Row],[FMS ID]],FMS_Input[FMS_ID],FMS_Input[STRUCT_100])</f>
        <v>14853</v>
      </c>
      <c r="I31" s="45">
        <f>_xlfn.XLOOKUP(FMS_Ranking[[#This Row],[FMS ID]],FMS_Input[FMS_ID],FMS_Input[RES_STRUCT100])</f>
        <v>12825</v>
      </c>
      <c r="J31" s="45">
        <f>_xlfn.XLOOKUP(FMS_Ranking[[#This Row],[FMS ID]],FMS_Input[FMS_ID],FMS_Input[POP100])</f>
        <v>78224</v>
      </c>
      <c r="K31" s="45">
        <f>_xlfn.XLOOKUP(FMS_Ranking[[#This Row],[FMS ID]],FMS_Input[FMS_ID],FMS_Input[CRITFAC100])</f>
        <v>163</v>
      </c>
      <c r="L31" s="45">
        <f>_xlfn.XLOOKUP(FMS_Ranking[[#This Row],[FMS ID]],FMS_Input[FMS_ID],FMS_Input[LWC])</f>
        <v>530</v>
      </c>
      <c r="M31" s="45">
        <f>_xlfn.XLOOKUP(FMS_Ranking[[#This Row],[FMS ID]],FMS_Input[FMS_ID],FMS_Input[ROADCLS])</f>
        <v>0</v>
      </c>
      <c r="N31" s="45">
        <f>_xlfn.XLOOKUP(FMS_Ranking[[#This Row],[FMS ID]],FMS_Input[FMS_ID],FMS_Input[ROAD_MILES100])</f>
        <v>468</v>
      </c>
      <c r="O31" s="45">
        <f>_xlfn.XLOOKUP(FMS_Ranking[[#This Row],[FMS ID]],FMS_Input[FMS_ID],FMS_Input[FARMACRE100])</f>
        <v>20062.69921875</v>
      </c>
      <c r="P31" s="48">
        <f>_xlfn.XLOOKUP(FMS_Ranking[[#This Row],[FMS ID]],FMS_Input[FMS_ID],FMS_Input[REDSTRUCT100])</f>
        <v>0</v>
      </c>
      <c r="Q31" s="48">
        <f>_xlfn.XLOOKUP(FMS_Ranking[[#This Row],[FMS ID]],FMS_Input[FMS_ID],FMS_Input[REMSTRC100])</f>
        <v>0</v>
      </c>
      <c r="R31" s="48">
        <f>_xlfn.XLOOKUP(FMS_Ranking[[#This Row],[FMS ID]],FMS_Input[FMS_ID],FMS_Input[REMRESSTRC100])</f>
        <v>0</v>
      </c>
      <c r="S31" s="82">
        <f>_xlfn.XLOOKUP(FMS_Ranking[[#This Row],[FMS ID]],FMS_Input[FMS_ID],FMS_Input[REMPOP100])</f>
        <v>0</v>
      </c>
      <c r="T31" s="82">
        <f>_xlfn.XLOOKUP(FMS_Ranking[[#This Row],[FMS ID]],FMS_Input[FMS_ID],FMS_Input[REMCRITFAC100])</f>
        <v>0</v>
      </c>
      <c r="U31" s="82">
        <f>_xlfn.XLOOKUP(FMS_Ranking[[#This Row],[FMS ID]],FMS_Input[FMS_ID],FMS_Input[REMLWC100])</f>
        <v>0</v>
      </c>
      <c r="V31" s="82">
        <f>_xlfn.XLOOKUP(FMS_Ranking[[#This Row],[FMS ID]],FMS_Input[FMS_ID],FMS_Input[REMROADCLS])</f>
        <v>0</v>
      </c>
      <c r="W31" s="82">
        <f>_xlfn.XLOOKUP(FMS_Ranking[[#This Row],[FMS ID]],FMS_Input[FMS_ID],FMS_Input[REMFRMACRE100])</f>
        <v>0</v>
      </c>
      <c r="X31" s="48">
        <f>_xlfn.XLOOKUP(FMS_Ranking[[#This Row],[FMS ID]],FMS_Input[FMS_ID],FMS_Input[COSTSTRUCT])</f>
        <v>0</v>
      </c>
      <c r="Y31" s="45">
        <f>_xlfn.XLOOKUP(FMS_Ranking[[#This Row],[FMS ID]],FMS_Input[FMS_ID],FMS_Input[NATURE])</f>
        <v>0</v>
      </c>
      <c r="Z31" s="61">
        <f>(((FMS_Ranking[[#This Row],[Percent Nature-Based Raw]]/Y$2)*10)*Y$3)</f>
        <v>0</v>
      </c>
      <c r="AA31" s="5" t="str">
        <f>_xlfn.XLOOKUP(FMS_Ranking[[#This Row],[FMS ID]],FMS_Input[FMS_ID],FMS_Input[WATER_SUP])</f>
        <v>No</v>
      </c>
      <c r="AB31" s="57">
        <f>IF(FMS_Ranking[[#This Row],[Water Supply Raw]]="Yes",1,0)</f>
        <v>0</v>
      </c>
      <c r="AC3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12.760337524282297</v>
      </c>
      <c r="AD31" s="94">
        <f>_xlfn.RANK.EQ(AC31,$AC$6:$AC$380,0)+COUNTIF($AC$6:AC31,AC31)-1</f>
        <v>26</v>
      </c>
      <c r="AE31" s="93">
        <f>(((FMS_Ranking[[#This Row],[Structures Removed 100 Raw]]/Q$2)*100)*Q$3)+(((FMS_Ranking[[#This Row],[Removed Pop Raw]]/S$2)*100)*S$3)</f>
        <v>0</v>
      </c>
      <c r="AF3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12.760337524282297</v>
      </c>
      <c r="AG31" s="95">
        <f t="shared" si="1"/>
        <v>25</v>
      </c>
    </row>
    <row r="32" spans="1:33" ht="15" customHeight="1" x14ac:dyDescent="0.25">
      <c r="A32" s="64" t="s">
        <v>1865</v>
      </c>
      <c r="B32" s="64">
        <f>_xlfn.XLOOKUP(FMS_Ranking[[#This Row],[FMS ID]],FMS_Input[FMS_ID],FMS_Input[RFPG_NUM])</f>
        <v>2</v>
      </c>
      <c r="C32" s="63" t="str">
        <f>_xlfn.XLOOKUP(FMS_Ranking[[#This Row],[FMS ID]],FMS_Input[FMS_ID],FMS_Input[FMS_NAME])</f>
        <v>Creation of Region Wide Stormwater Management Manual</v>
      </c>
      <c r="D32" s="63" t="str">
        <f>_xlfn.XLOOKUP(FMS_Ranking[[#This Row],[FMS ID]],FMS_Input[FMS_ID],FMS_Input[FMS_DESCR])</f>
        <v>Creation of stormwater management manual and assistance to Region 2 communities for adoption.</v>
      </c>
      <c r="E32" s="60">
        <f>_xlfn.XLOOKUP(FMS_Ranking[[#This Row],[FMS ID]],FMS_Input[FMS_ID],FMS_Input[FMS_COST])</f>
        <v>500000</v>
      </c>
      <c r="F32" s="5" t="str">
        <f>_xlfn.XLOOKUP(FMS_Ranking[[#This Row],[FMS ID]],FMS_Input[FMS_ID],FMS_Input[EMER_NEED])</f>
        <v>No</v>
      </c>
      <c r="G32" s="4">
        <f t="shared" si="0"/>
        <v>0</v>
      </c>
      <c r="H32" s="45">
        <f>_xlfn.XLOOKUP(FMS_Ranking[[#This Row],[FMS ID]],FMS_Input[FMS_ID],FMS_Input[STRUCT_100])</f>
        <v>13438</v>
      </c>
      <c r="I32" s="45">
        <f>_xlfn.XLOOKUP(FMS_Ranking[[#This Row],[FMS ID]],FMS_Input[FMS_ID],FMS_Input[RES_STRUCT100])</f>
        <v>8069</v>
      </c>
      <c r="J32" s="45">
        <f>_xlfn.XLOOKUP(FMS_Ranking[[#This Row],[FMS ID]],FMS_Input[FMS_ID],FMS_Input[POP100])</f>
        <v>51360</v>
      </c>
      <c r="K32" s="45">
        <f>_xlfn.XLOOKUP(FMS_Ranking[[#This Row],[FMS ID]],FMS_Input[FMS_ID],FMS_Input[CRITFAC100])</f>
        <v>159</v>
      </c>
      <c r="L32" s="45">
        <f>_xlfn.XLOOKUP(FMS_Ranking[[#This Row],[FMS ID]],FMS_Input[FMS_ID],FMS_Input[LWC])</f>
        <v>116</v>
      </c>
      <c r="M32" s="45">
        <f>_xlfn.XLOOKUP(FMS_Ranking[[#This Row],[FMS ID]],FMS_Input[FMS_ID],FMS_Input[ROADCLS])</f>
        <v>0</v>
      </c>
      <c r="N32" s="45">
        <f>_xlfn.XLOOKUP(FMS_Ranking[[#This Row],[FMS ID]],FMS_Input[FMS_ID],FMS_Input[ROAD_MILES100])</f>
        <v>1924</v>
      </c>
      <c r="O32" s="45">
        <f>_xlfn.XLOOKUP(FMS_Ranking[[#This Row],[FMS ID]],FMS_Input[FMS_ID],FMS_Input[FARMACRE100])</f>
        <v>180986.3125</v>
      </c>
      <c r="P32" s="48">
        <f>_xlfn.XLOOKUP(FMS_Ranking[[#This Row],[FMS ID]],FMS_Input[FMS_ID],FMS_Input[REDSTRUCT100])</f>
        <v>0</v>
      </c>
      <c r="Q32" s="48">
        <f>_xlfn.XLOOKUP(FMS_Ranking[[#This Row],[FMS ID]],FMS_Input[FMS_ID],FMS_Input[REMSTRC100])</f>
        <v>0</v>
      </c>
      <c r="R32" s="48">
        <f>_xlfn.XLOOKUP(FMS_Ranking[[#This Row],[FMS ID]],FMS_Input[FMS_ID],FMS_Input[REMRESSTRC100])</f>
        <v>0</v>
      </c>
      <c r="S32" s="82">
        <f>_xlfn.XLOOKUP(FMS_Ranking[[#This Row],[FMS ID]],FMS_Input[FMS_ID],FMS_Input[REMPOP100])</f>
        <v>0</v>
      </c>
      <c r="T32" s="82">
        <f>_xlfn.XLOOKUP(FMS_Ranking[[#This Row],[FMS ID]],FMS_Input[FMS_ID],FMS_Input[REMCRITFAC100])</f>
        <v>0</v>
      </c>
      <c r="U32" s="82">
        <f>_xlfn.XLOOKUP(FMS_Ranking[[#This Row],[FMS ID]],FMS_Input[FMS_ID],FMS_Input[REMLWC100])</f>
        <v>0</v>
      </c>
      <c r="V32" s="82">
        <f>_xlfn.XLOOKUP(FMS_Ranking[[#This Row],[FMS ID]],FMS_Input[FMS_ID],FMS_Input[REMROADCLS])</f>
        <v>0</v>
      </c>
      <c r="W32" s="82">
        <f>_xlfn.XLOOKUP(FMS_Ranking[[#This Row],[FMS ID]],FMS_Input[FMS_ID],FMS_Input[REMFRMACRE100])</f>
        <v>0</v>
      </c>
      <c r="X32" s="48">
        <f>_xlfn.XLOOKUP(FMS_Ranking[[#This Row],[FMS ID]],FMS_Input[FMS_ID],FMS_Input[COSTSTRUCT])</f>
        <v>0</v>
      </c>
      <c r="Y32" s="45">
        <f>_xlfn.XLOOKUP(FMS_Ranking[[#This Row],[FMS ID]],FMS_Input[FMS_ID],FMS_Input[NATURE])</f>
        <v>0</v>
      </c>
      <c r="Z32" s="61">
        <f>(((FMS_Ranking[[#This Row],[Percent Nature-Based Raw]]/Y$2)*10)*Y$3)</f>
        <v>0</v>
      </c>
      <c r="AA32" s="5" t="str">
        <f>_xlfn.XLOOKUP(FMS_Ranking[[#This Row],[FMS ID]],FMS_Input[FMS_ID],FMS_Input[WATER_SUP])</f>
        <v>No</v>
      </c>
      <c r="AB32" s="57">
        <f>IF(FMS_Ranking[[#This Row],[Water Supply Raw]]="Yes",1,0)</f>
        <v>0</v>
      </c>
      <c r="AC3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12.495830945193601</v>
      </c>
      <c r="AD32" s="94">
        <f>_xlfn.RANK.EQ(AC32,$AC$6:$AC$380,0)+COUNTIF($AC$6:AC32,AC32)-1</f>
        <v>27</v>
      </c>
      <c r="AE32" s="93">
        <f>(((FMS_Ranking[[#This Row],[Structures Removed 100 Raw]]/Q$2)*100)*Q$3)+(((FMS_Ranking[[#This Row],[Removed Pop Raw]]/S$2)*100)*S$3)</f>
        <v>0</v>
      </c>
      <c r="AF3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12.495830945193601</v>
      </c>
      <c r="AG32" s="95">
        <f t="shared" si="1"/>
        <v>27</v>
      </c>
    </row>
    <row r="33" spans="1:33" ht="15" customHeight="1" x14ac:dyDescent="0.25">
      <c r="A33" s="64" t="s">
        <v>1874</v>
      </c>
      <c r="B33" s="64">
        <f>_xlfn.XLOOKUP(FMS_Ranking[[#This Row],[FMS ID]],FMS_Input[FMS_ID],FMS_Input[RFPG_NUM])</f>
        <v>2</v>
      </c>
      <c r="C33" s="63" t="str">
        <f>_xlfn.XLOOKUP(FMS_Ranking[[#This Row],[FMS ID]],FMS_Input[FMS_ID],FMS_Input[FMS_NAME])</f>
        <v>Turn Around/Don't Drown</v>
      </c>
      <c r="D33" s="63" t="str">
        <f>_xlfn.XLOOKUP(FMS_Ranking[[#This Row],[FMS ID]],FMS_Input[FMS_ID],FMS_Input[FMS_DESCR])</f>
        <v>Educate the public on the Turn-Around/Don’t Drown program</v>
      </c>
      <c r="E33" s="60">
        <f>_xlfn.XLOOKUP(FMS_Ranking[[#This Row],[FMS ID]],FMS_Input[FMS_ID],FMS_Input[FMS_COST])</f>
        <v>100000</v>
      </c>
      <c r="F33" s="5" t="str">
        <f>_xlfn.XLOOKUP(FMS_Ranking[[#This Row],[FMS ID]],FMS_Input[FMS_ID],FMS_Input[EMER_NEED])</f>
        <v>No</v>
      </c>
      <c r="G33" s="4">
        <f t="shared" si="0"/>
        <v>0</v>
      </c>
      <c r="H33" s="45">
        <f>_xlfn.XLOOKUP(FMS_Ranking[[#This Row],[FMS ID]],FMS_Input[FMS_ID],FMS_Input[STRUCT_100])</f>
        <v>13438</v>
      </c>
      <c r="I33" s="45">
        <f>_xlfn.XLOOKUP(FMS_Ranking[[#This Row],[FMS ID]],FMS_Input[FMS_ID],FMS_Input[RES_STRUCT100])</f>
        <v>8069</v>
      </c>
      <c r="J33" s="45">
        <f>_xlfn.XLOOKUP(FMS_Ranking[[#This Row],[FMS ID]],FMS_Input[FMS_ID],FMS_Input[POP100])</f>
        <v>51360</v>
      </c>
      <c r="K33" s="45">
        <f>_xlfn.XLOOKUP(FMS_Ranking[[#This Row],[FMS ID]],FMS_Input[FMS_ID],FMS_Input[CRITFAC100])</f>
        <v>159</v>
      </c>
      <c r="L33" s="45">
        <f>_xlfn.XLOOKUP(FMS_Ranking[[#This Row],[FMS ID]],FMS_Input[FMS_ID],FMS_Input[LWC])</f>
        <v>116</v>
      </c>
      <c r="M33" s="45">
        <f>_xlfn.XLOOKUP(FMS_Ranking[[#This Row],[FMS ID]],FMS_Input[FMS_ID],FMS_Input[ROADCLS])</f>
        <v>0</v>
      </c>
      <c r="N33" s="45">
        <f>_xlfn.XLOOKUP(FMS_Ranking[[#This Row],[FMS ID]],FMS_Input[FMS_ID],FMS_Input[ROAD_MILES100])</f>
        <v>1924</v>
      </c>
      <c r="O33" s="45">
        <f>_xlfn.XLOOKUP(FMS_Ranking[[#This Row],[FMS ID]],FMS_Input[FMS_ID],FMS_Input[FARMACRE100])</f>
        <v>180986.3125</v>
      </c>
      <c r="P33" s="48">
        <f>_xlfn.XLOOKUP(FMS_Ranking[[#This Row],[FMS ID]],FMS_Input[FMS_ID],FMS_Input[REDSTRUCT100])</f>
        <v>0</v>
      </c>
      <c r="Q33" s="48">
        <f>_xlfn.XLOOKUP(FMS_Ranking[[#This Row],[FMS ID]],FMS_Input[FMS_ID],FMS_Input[REMSTRC100])</f>
        <v>0</v>
      </c>
      <c r="R33" s="48">
        <f>_xlfn.XLOOKUP(FMS_Ranking[[#This Row],[FMS ID]],FMS_Input[FMS_ID],FMS_Input[REMRESSTRC100])</f>
        <v>0</v>
      </c>
      <c r="S33" s="82">
        <f>_xlfn.XLOOKUP(FMS_Ranking[[#This Row],[FMS ID]],FMS_Input[FMS_ID],FMS_Input[REMPOP100])</f>
        <v>0</v>
      </c>
      <c r="T33" s="82">
        <f>_xlfn.XLOOKUP(FMS_Ranking[[#This Row],[FMS ID]],FMS_Input[FMS_ID],FMS_Input[REMCRITFAC100])</f>
        <v>0</v>
      </c>
      <c r="U33" s="82">
        <f>_xlfn.XLOOKUP(FMS_Ranking[[#This Row],[FMS ID]],FMS_Input[FMS_ID],FMS_Input[REMLWC100])</f>
        <v>0</v>
      </c>
      <c r="V33" s="82">
        <f>_xlfn.XLOOKUP(FMS_Ranking[[#This Row],[FMS ID]],FMS_Input[FMS_ID],FMS_Input[REMROADCLS])</f>
        <v>0</v>
      </c>
      <c r="W33" s="82">
        <f>_xlfn.XLOOKUP(FMS_Ranking[[#This Row],[FMS ID]],FMS_Input[FMS_ID],FMS_Input[REMFRMACRE100])</f>
        <v>0</v>
      </c>
      <c r="X33" s="48">
        <f>_xlfn.XLOOKUP(FMS_Ranking[[#This Row],[FMS ID]],FMS_Input[FMS_ID],FMS_Input[COSTSTRUCT])</f>
        <v>0</v>
      </c>
      <c r="Y33" s="45">
        <f>_xlfn.XLOOKUP(FMS_Ranking[[#This Row],[FMS ID]],FMS_Input[FMS_ID],FMS_Input[NATURE])</f>
        <v>0</v>
      </c>
      <c r="Z33" s="61">
        <f>(((FMS_Ranking[[#This Row],[Percent Nature-Based Raw]]/Y$2)*10)*Y$3)</f>
        <v>0</v>
      </c>
      <c r="AA33" s="5" t="str">
        <f>_xlfn.XLOOKUP(FMS_Ranking[[#This Row],[FMS ID]],FMS_Input[FMS_ID],FMS_Input[WATER_SUP])</f>
        <v>No</v>
      </c>
      <c r="AB33" s="57">
        <f>IF(FMS_Ranking[[#This Row],[Water Supply Raw]]="Yes",1,0)</f>
        <v>0</v>
      </c>
      <c r="AC3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12.495830945193601</v>
      </c>
      <c r="AD33" s="94">
        <f>_xlfn.RANK.EQ(AC33,$AC$6:$AC$380,0)+COUNTIF($AC$6:AC33,AC33)-1</f>
        <v>28</v>
      </c>
      <c r="AE33" s="93">
        <f>(((FMS_Ranking[[#This Row],[Structures Removed 100 Raw]]/Q$2)*100)*Q$3)+(((FMS_Ranking[[#This Row],[Removed Pop Raw]]/S$2)*100)*S$3)</f>
        <v>0</v>
      </c>
      <c r="AF3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12.495830945193601</v>
      </c>
      <c r="AG33" s="95">
        <f t="shared" si="1"/>
        <v>27</v>
      </c>
    </row>
    <row r="34" spans="1:33" ht="15" customHeight="1" x14ac:dyDescent="0.25">
      <c r="A34" s="64" t="s">
        <v>1878</v>
      </c>
      <c r="B34" s="64">
        <f>_xlfn.XLOOKUP(FMS_Ranking[[#This Row],[FMS ID]],FMS_Input[FMS_ID],FMS_Input[RFPG_NUM])</f>
        <v>2</v>
      </c>
      <c r="C34" s="63" t="str">
        <f>_xlfn.XLOOKUP(FMS_Ranking[[#This Row],[FMS ID]],FMS_Input[FMS_ID],FMS_Input[FMS_NAME])</f>
        <v>Public NFIP Education</v>
      </c>
      <c r="D34" s="63" t="str">
        <f>_xlfn.XLOOKUP(FMS_Ranking[[#This Row],[FMS ID]],FMS_Input[FMS_ID],FMS_Input[FMS_DESCR])</f>
        <v>Educate the public on the NFIP program and the importance of purchasing flood insurance</v>
      </c>
      <c r="E34" s="60">
        <f>_xlfn.XLOOKUP(FMS_Ranking[[#This Row],[FMS ID]],FMS_Input[FMS_ID],FMS_Input[FMS_COST])</f>
        <v>100000</v>
      </c>
      <c r="F34" s="5" t="str">
        <f>_xlfn.XLOOKUP(FMS_Ranking[[#This Row],[FMS ID]],FMS_Input[FMS_ID],FMS_Input[EMER_NEED])</f>
        <v>No</v>
      </c>
      <c r="G34" s="4">
        <f t="shared" si="0"/>
        <v>0</v>
      </c>
      <c r="H34" s="45">
        <f>_xlfn.XLOOKUP(FMS_Ranking[[#This Row],[FMS ID]],FMS_Input[FMS_ID],FMS_Input[STRUCT_100])</f>
        <v>13438</v>
      </c>
      <c r="I34" s="45">
        <f>_xlfn.XLOOKUP(FMS_Ranking[[#This Row],[FMS ID]],FMS_Input[FMS_ID],FMS_Input[RES_STRUCT100])</f>
        <v>8069</v>
      </c>
      <c r="J34" s="45">
        <f>_xlfn.XLOOKUP(FMS_Ranking[[#This Row],[FMS ID]],FMS_Input[FMS_ID],FMS_Input[POP100])</f>
        <v>51360</v>
      </c>
      <c r="K34" s="45">
        <f>_xlfn.XLOOKUP(FMS_Ranking[[#This Row],[FMS ID]],FMS_Input[FMS_ID],FMS_Input[CRITFAC100])</f>
        <v>159</v>
      </c>
      <c r="L34" s="45">
        <f>_xlfn.XLOOKUP(FMS_Ranking[[#This Row],[FMS ID]],FMS_Input[FMS_ID],FMS_Input[LWC])</f>
        <v>116</v>
      </c>
      <c r="M34" s="45">
        <f>_xlfn.XLOOKUP(FMS_Ranking[[#This Row],[FMS ID]],FMS_Input[FMS_ID],FMS_Input[ROADCLS])</f>
        <v>0</v>
      </c>
      <c r="N34" s="45">
        <f>_xlfn.XLOOKUP(FMS_Ranking[[#This Row],[FMS ID]],FMS_Input[FMS_ID],FMS_Input[ROAD_MILES100])</f>
        <v>1924</v>
      </c>
      <c r="O34" s="45">
        <f>_xlfn.XLOOKUP(FMS_Ranking[[#This Row],[FMS ID]],FMS_Input[FMS_ID],FMS_Input[FARMACRE100])</f>
        <v>180986.3125</v>
      </c>
      <c r="P34" s="48">
        <f>_xlfn.XLOOKUP(FMS_Ranking[[#This Row],[FMS ID]],FMS_Input[FMS_ID],FMS_Input[REDSTRUCT100])</f>
        <v>0</v>
      </c>
      <c r="Q34" s="48">
        <f>_xlfn.XLOOKUP(FMS_Ranking[[#This Row],[FMS ID]],FMS_Input[FMS_ID],FMS_Input[REMSTRC100])</f>
        <v>0</v>
      </c>
      <c r="R34" s="48">
        <f>_xlfn.XLOOKUP(FMS_Ranking[[#This Row],[FMS ID]],FMS_Input[FMS_ID],FMS_Input[REMRESSTRC100])</f>
        <v>0</v>
      </c>
      <c r="S34" s="82">
        <f>_xlfn.XLOOKUP(FMS_Ranking[[#This Row],[FMS ID]],FMS_Input[FMS_ID],FMS_Input[REMPOP100])</f>
        <v>0</v>
      </c>
      <c r="T34" s="82">
        <f>_xlfn.XLOOKUP(FMS_Ranking[[#This Row],[FMS ID]],FMS_Input[FMS_ID],FMS_Input[REMCRITFAC100])</f>
        <v>0</v>
      </c>
      <c r="U34" s="82">
        <f>_xlfn.XLOOKUP(FMS_Ranking[[#This Row],[FMS ID]],FMS_Input[FMS_ID],FMS_Input[REMLWC100])</f>
        <v>0</v>
      </c>
      <c r="V34" s="82">
        <f>_xlfn.XLOOKUP(FMS_Ranking[[#This Row],[FMS ID]],FMS_Input[FMS_ID],FMS_Input[REMROADCLS])</f>
        <v>0</v>
      </c>
      <c r="W34" s="82">
        <f>_xlfn.XLOOKUP(FMS_Ranking[[#This Row],[FMS ID]],FMS_Input[FMS_ID],FMS_Input[REMFRMACRE100])</f>
        <v>0</v>
      </c>
      <c r="X34" s="48">
        <f>_xlfn.XLOOKUP(FMS_Ranking[[#This Row],[FMS ID]],FMS_Input[FMS_ID],FMS_Input[COSTSTRUCT])</f>
        <v>0</v>
      </c>
      <c r="Y34" s="45">
        <f>_xlfn.XLOOKUP(FMS_Ranking[[#This Row],[FMS ID]],FMS_Input[FMS_ID],FMS_Input[NATURE])</f>
        <v>0</v>
      </c>
      <c r="Z34" s="61">
        <f>(((FMS_Ranking[[#This Row],[Percent Nature-Based Raw]]/Y$2)*10)*Y$3)</f>
        <v>0</v>
      </c>
      <c r="AA34" s="5" t="str">
        <f>_xlfn.XLOOKUP(FMS_Ranking[[#This Row],[FMS ID]],FMS_Input[FMS_ID],FMS_Input[WATER_SUP])</f>
        <v>No</v>
      </c>
      <c r="AB34" s="57">
        <f>IF(FMS_Ranking[[#This Row],[Water Supply Raw]]="Yes",1,0)</f>
        <v>0</v>
      </c>
      <c r="AC3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12.495830945193601</v>
      </c>
      <c r="AD34" s="94">
        <f>_xlfn.RANK.EQ(AC34,$AC$6:$AC$380,0)+COUNTIF($AC$6:AC34,AC34)-1</f>
        <v>29</v>
      </c>
      <c r="AE34" s="93">
        <f>(((FMS_Ranking[[#This Row],[Structures Removed 100 Raw]]/Q$2)*100)*Q$3)+(((FMS_Ranking[[#This Row],[Removed Pop Raw]]/S$2)*100)*S$3)</f>
        <v>0</v>
      </c>
      <c r="AF3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12.495830945193601</v>
      </c>
      <c r="AG34" s="95">
        <f t="shared" si="1"/>
        <v>27</v>
      </c>
    </row>
    <row r="35" spans="1:33" ht="15" customHeight="1" x14ac:dyDescent="0.25">
      <c r="A35" s="64" t="s">
        <v>1881</v>
      </c>
      <c r="B35" s="64">
        <f>_xlfn.XLOOKUP(FMS_Ranking[[#This Row],[FMS ID]],FMS_Input[FMS_ID],FMS_Input[RFPG_NUM])</f>
        <v>2</v>
      </c>
      <c r="C35" s="63" t="str">
        <f>_xlfn.XLOOKUP(FMS_Ranking[[#This Row],[FMS ID]],FMS_Input[FMS_ID],FMS_Input[FMS_NAME])</f>
        <v>Regional Flood Warning System Study</v>
      </c>
      <c r="D35" s="63" t="str">
        <f>_xlfn.XLOOKUP(FMS_Ranking[[#This Row],[FMS ID]],FMS_Input[FMS_ID],FMS_Input[FMS_DESCR])</f>
        <v>Evaluate the potential for future flood warning systems in the region</v>
      </c>
      <c r="E35" s="60">
        <f>_xlfn.XLOOKUP(FMS_Ranking[[#This Row],[FMS ID]],FMS_Input[FMS_ID],FMS_Input[FMS_COST])</f>
        <v>250000</v>
      </c>
      <c r="F35" s="5" t="str">
        <f>_xlfn.XLOOKUP(FMS_Ranking[[#This Row],[FMS ID]],FMS_Input[FMS_ID],FMS_Input[EMER_NEED])</f>
        <v>No</v>
      </c>
      <c r="G35" s="4">
        <f t="shared" si="0"/>
        <v>0</v>
      </c>
      <c r="H35" s="45">
        <f>_xlfn.XLOOKUP(FMS_Ranking[[#This Row],[FMS ID]],FMS_Input[FMS_ID],FMS_Input[STRUCT_100])</f>
        <v>13438</v>
      </c>
      <c r="I35" s="45">
        <f>_xlfn.XLOOKUP(FMS_Ranking[[#This Row],[FMS ID]],FMS_Input[FMS_ID],FMS_Input[RES_STRUCT100])</f>
        <v>8069</v>
      </c>
      <c r="J35" s="45">
        <f>_xlfn.XLOOKUP(FMS_Ranking[[#This Row],[FMS ID]],FMS_Input[FMS_ID],FMS_Input[POP100])</f>
        <v>51360</v>
      </c>
      <c r="K35" s="45">
        <f>_xlfn.XLOOKUP(FMS_Ranking[[#This Row],[FMS ID]],FMS_Input[FMS_ID],FMS_Input[CRITFAC100])</f>
        <v>159</v>
      </c>
      <c r="L35" s="45">
        <f>_xlfn.XLOOKUP(FMS_Ranking[[#This Row],[FMS ID]],FMS_Input[FMS_ID],FMS_Input[LWC])</f>
        <v>116</v>
      </c>
      <c r="M35" s="45">
        <f>_xlfn.XLOOKUP(FMS_Ranking[[#This Row],[FMS ID]],FMS_Input[FMS_ID],FMS_Input[ROADCLS])</f>
        <v>0</v>
      </c>
      <c r="N35" s="45">
        <f>_xlfn.XLOOKUP(FMS_Ranking[[#This Row],[FMS ID]],FMS_Input[FMS_ID],FMS_Input[ROAD_MILES100])</f>
        <v>1924</v>
      </c>
      <c r="O35" s="45">
        <f>_xlfn.XLOOKUP(FMS_Ranking[[#This Row],[FMS ID]],FMS_Input[FMS_ID],FMS_Input[FARMACRE100])</f>
        <v>180986.3125</v>
      </c>
      <c r="P35" s="48">
        <f>_xlfn.XLOOKUP(FMS_Ranking[[#This Row],[FMS ID]],FMS_Input[FMS_ID],FMS_Input[REDSTRUCT100])</f>
        <v>0</v>
      </c>
      <c r="Q35" s="48">
        <f>_xlfn.XLOOKUP(FMS_Ranking[[#This Row],[FMS ID]],FMS_Input[FMS_ID],FMS_Input[REMSTRC100])</f>
        <v>0</v>
      </c>
      <c r="R35" s="48">
        <f>_xlfn.XLOOKUP(FMS_Ranking[[#This Row],[FMS ID]],FMS_Input[FMS_ID],FMS_Input[REMRESSTRC100])</f>
        <v>0</v>
      </c>
      <c r="S35" s="82">
        <f>_xlfn.XLOOKUP(FMS_Ranking[[#This Row],[FMS ID]],FMS_Input[FMS_ID],FMS_Input[REMPOP100])</f>
        <v>0</v>
      </c>
      <c r="T35" s="82">
        <f>_xlfn.XLOOKUP(FMS_Ranking[[#This Row],[FMS ID]],FMS_Input[FMS_ID],FMS_Input[REMCRITFAC100])</f>
        <v>0</v>
      </c>
      <c r="U35" s="82">
        <f>_xlfn.XLOOKUP(FMS_Ranking[[#This Row],[FMS ID]],FMS_Input[FMS_ID],FMS_Input[REMLWC100])</f>
        <v>0</v>
      </c>
      <c r="V35" s="82">
        <f>_xlfn.XLOOKUP(FMS_Ranking[[#This Row],[FMS ID]],FMS_Input[FMS_ID],FMS_Input[REMROADCLS])</f>
        <v>0</v>
      </c>
      <c r="W35" s="82">
        <f>_xlfn.XLOOKUP(FMS_Ranking[[#This Row],[FMS ID]],FMS_Input[FMS_ID],FMS_Input[REMFRMACRE100])</f>
        <v>0</v>
      </c>
      <c r="X35" s="48">
        <f>_xlfn.XLOOKUP(FMS_Ranking[[#This Row],[FMS ID]],FMS_Input[FMS_ID],FMS_Input[COSTSTRUCT])</f>
        <v>0</v>
      </c>
      <c r="Y35" s="45">
        <f>_xlfn.XLOOKUP(FMS_Ranking[[#This Row],[FMS ID]],FMS_Input[FMS_ID],FMS_Input[NATURE])</f>
        <v>0</v>
      </c>
      <c r="Z35" s="61">
        <f>(((FMS_Ranking[[#This Row],[Percent Nature-Based Raw]]/Y$2)*10)*Y$3)</f>
        <v>0</v>
      </c>
      <c r="AA35" s="5" t="str">
        <f>_xlfn.XLOOKUP(FMS_Ranking[[#This Row],[FMS ID]],FMS_Input[FMS_ID],FMS_Input[WATER_SUP])</f>
        <v>No</v>
      </c>
      <c r="AB35" s="57">
        <f>IF(FMS_Ranking[[#This Row],[Water Supply Raw]]="Yes",1,0)</f>
        <v>0</v>
      </c>
      <c r="AC3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12.495830945193601</v>
      </c>
      <c r="AD35" s="94">
        <f>_xlfn.RANK.EQ(AC35,$AC$6:$AC$380,0)+COUNTIF($AC$6:AC35,AC35)-1</f>
        <v>30</v>
      </c>
      <c r="AE35" s="93">
        <f>(((FMS_Ranking[[#This Row],[Structures Removed 100 Raw]]/Q$2)*100)*Q$3)+(((FMS_Ranking[[#This Row],[Removed Pop Raw]]/S$2)*100)*S$3)</f>
        <v>0</v>
      </c>
      <c r="AF3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12.495830945193601</v>
      </c>
      <c r="AG35" s="95">
        <f t="shared" si="1"/>
        <v>27</v>
      </c>
    </row>
    <row r="36" spans="1:33" ht="15" customHeight="1" x14ac:dyDescent="0.25">
      <c r="A36" s="64" t="s">
        <v>1932</v>
      </c>
      <c r="B36" s="64">
        <f>_xlfn.XLOOKUP(FMS_Ranking[[#This Row],[FMS ID]],FMS_Input[FMS_ID],FMS_Input[RFPG_NUM])</f>
        <v>3</v>
      </c>
      <c r="C36" s="63" t="str">
        <f>_xlfn.XLOOKUP(FMS_Ranking[[#This Row],[FMS ID]],FMS_Input[FMS_ID],FMS_Input[FMS_NAME])</f>
        <v xml:space="preserve">Cooke County Acquisition of Repetitive Loss and Damaged Properties </v>
      </c>
      <c r="D36" s="63" t="str">
        <f>_xlfn.XLOOKUP(FMS_Ranking[[#This Row],[FMS ID]],FMS_Input[FMS_ID],FMS_Input[FMS_DESCR])</f>
        <v>Purchase and removal of damaged homes that are located in the floodplain. Buyout of repetitive flood loss properties in the Wilson Court area.</v>
      </c>
      <c r="E36" s="60">
        <f>_xlfn.XLOOKUP(FMS_Ranking[[#This Row],[FMS ID]],FMS_Input[FMS_ID],FMS_Input[FMS_COST])</f>
        <v>5000000</v>
      </c>
      <c r="F36" s="5" t="str">
        <f>_xlfn.XLOOKUP(FMS_Ranking[[#This Row],[FMS ID]],FMS_Input[FMS_ID],FMS_Input[EMER_NEED])</f>
        <v>No</v>
      </c>
      <c r="G36" s="4">
        <f t="shared" si="0"/>
        <v>0</v>
      </c>
      <c r="H36" s="45">
        <f>_xlfn.XLOOKUP(FMS_Ranking[[#This Row],[FMS ID]],FMS_Input[FMS_ID],FMS_Input[STRUCT_100])</f>
        <v>1328</v>
      </c>
      <c r="I36" s="45">
        <f>_xlfn.XLOOKUP(FMS_Ranking[[#This Row],[FMS ID]],FMS_Input[FMS_ID],FMS_Input[RES_STRUCT100])</f>
        <v>964</v>
      </c>
      <c r="J36" s="45">
        <f>_xlfn.XLOOKUP(FMS_Ranking[[#This Row],[FMS ID]],FMS_Input[FMS_ID],FMS_Input[POP100])</f>
        <v>2077</v>
      </c>
      <c r="K36" s="45">
        <f>_xlfn.XLOOKUP(FMS_Ranking[[#This Row],[FMS ID]],FMS_Input[FMS_ID],FMS_Input[CRITFAC100])</f>
        <v>6</v>
      </c>
      <c r="L36" s="45">
        <f>_xlfn.XLOOKUP(FMS_Ranking[[#This Row],[FMS ID]],FMS_Input[FMS_ID],FMS_Input[LWC])</f>
        <v>32</v>
      </c>
      <c r="M36" s="45">
        <f>_xlfn.XLOOKUP(FMS_Ranking[[#This Row],[FMS ID]],FMS_Input[FMS_ID],FMS_Input[ROADCLS])</f>
        <v>0</v>
      </c>
      <c r="N36" s="45">
        <f>_xlfn.XLOOKUP(FMS_Ranking[[#This Row],[FMS ID]],FMS_Input[FMS_ID],FMS_Input[ROAD_MILES100])</f>
        <v>81</v>
      </c>
      <c r="O36" s="45">
        <f>_xlfn.XLOOKUP(FMS_Ranking[[#This Row],[FMS ID]],FMS_Input[FMS_ID],FMS_Input[FARMACRE100])</f>
        <v>40878.87109375</v>
      </c>
      <c r="P36" s="48">
        <f>_xlfn.XLOOKUP(FMS_Ranking[[#This Row],[FMS ID]],FMS_Input[FMS_ID],FMS_Input[REDSTRUCT100])</f>
        <v>0</v>
      </c>
      <c r="Q36" s="48">
        <f>_xlfn.XLOOKUP(FMS_Ranking[[#This Row],[FMS ID]],FMS_Input[FMS_ID],FMS_Input[REMSTRC100])</f>
        <v>30</v>
      </c>
      <c r="R36" s="48">
        <f>_xlfn.XLOOKUP(FMS_Ranking[[#This Row],[FMS ID]],FMS_Input[FMS_ID],FMS_Input[REMRESSTRC100])</f>
        <v>30</v>
      </c>
      <c r="S36" s="82">
        <f>_xlfn.XLOOKUP(FMS_Ranking[[#This Row],[FMS ID]],FMS_Input[FMS_ID],FMS_Input[REMPOP100])</f>
        <v>90</v>
      </c>
      <c r="T36" s="82">
        <f>_xlfn.XLOOKUP(FMS_Ranking[[#This Row],[FMS ID]],FMS_Input[FMS_ID],FMS_Input[REMCRITFAC100])</f>
        <v>0</v>
      </c>
      <c r="U36" s="82">
        <f>_xlfn.XLOOKUP(FMS_Ranking[[#This Row],[FMS ID]],FMS_Input[FMS_ID],FMS_Input[REMLWC100])</f>
        <v>0</v>
      </c>
      <c r="V36" s="82">
        <f>_xlfn.XLOOKUP(FMS_Ranking[[#This Row],[FMS ID]],FMS_Input[FMS_ID],FMS_Input[REMROADCLS])</f>
        <v>0</v>
      </c>
      <c r="W36" s="82">
        <f>_xlfn.XLOOKUP(FMS_Ranking[[#This Row],[FMS ID]],FMS_Input[FMS_ID],FMS_Input[REMFRMACRE100])</f>
        <v>0</v>
      </c>
      <c r="X36" s="48">
        <f>_xlfn.XLOOKUP(FMS_Ranking[[#This Row],[FMS ID]],FMS_Input[FMS_ID],FMS_Input[COSTSTRUCT])</f>
        <v>0</v>
      </c>
      <c r="Y36" s="45">
        <f>_xlfn.XLOOKUP(FMS_Ranking[[#This Row],[FMS ID]],FMS_Input[FMS_ID],FMS_Input[NATURE])</f>
        <v>0</v>
      </c>
      <c r="Z36" s="61">
        <f>(((FMS_Ranking[[#This Row],[Percent Nature-Based Raw]]/Y$2)*10)*Y$3)</f>
        <v>0</v>
      </c>
      <c r="AA36" s="5" t="str">
        <f>_xlfn.XLOOKUP(FMS_Ranking[[#This Row],[FMS ID]],FMS_Input[FMS_ID],FMS_Input[WATER_SUP])</f>
        <v>No</v>
      </c>
      <c r="AB36" s="57">
        <f>IF(FMS_Ranking[[#This Row],[Water Supply Raw]]="Yes",1,0)</f>
        <v>0</v>
      </c>
      <c r="AC3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1.4729762283834886</v>
      </c>
      <c r="AD36" s="94">
        <f>_xlfn.RANK.EQ(AC36,$AC$6:$AC$380,0)+COUNTIF($AC$6:AC36,AC36)-1</f>
        <v>81</v>
      </c>
      <c r="AE36" s="93">
        <f>(((FMS_Ranking[[#This Row],[Structures Removed 100 Raw]]/Q$2)*100)*Q$3)+(((FMS_Ranking[[#This Row],[Removed Pop Raw]]/S$2)*100)*S$3)</f>
        <v>10.496046010064703</v>
      </c>
      <c r="AF3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11.969022238448192</v>
      </c>
      <c r="AG36" s="95">
        <f t="shared" si="1"/>
        <v>31</v>
      </c>
    </row>
    <row r="37" spans="1:33" ht="15" customHeight="1" x14ac:dyDescent="0.25">
      <c r="A37" s="64" t="s">
        <v>2722</v>
      </c>
      <c r="B37" s="64">
        <f>_xlfn.XLOOKUP(FMS_Ranking[[#This Row],[FMS ID]],FMS_Input[FMS_ID],FMS_Input[RFPG_NUM])</f>
        <v>3</v>
      </c>
      <c r="C37" s="63" t="str">
        <f>_xlfn.XLOOKUP(FMS_Ranking[[#This Row],[FMS ID]],FMS_Input[FMS_ID],FMS_Input[FMS_NAME])</f>
        <v>City of Fort Worth Open Space Conservation</v>
      </c>
      <c r="D37" s="63" t="str">
        <f>_xlfn.XLOOKUP(FMS_Ranking[[#This Row],[FMS ID]],FMS_Input[FMS_ID],FMS_Input[FMS_DESCR])</f>
        <v>Acquire open space to preserve floodplains and upland watershed areas.</v>
      </c>
      <c r="E37" s="60">
        <f>_xlfn.XLOOKUP(FMS_Ranking[[#This Row],[FMS ID]],FMS_Input[FMS_ID],FMS_Input[FMS_COST])</f>
        <v>30000000</v>
      </c>
      <c r="F37" s="5" t="str">
        <f>_xlfn.XLOOKUP(FMS_Ranking[[#This Row],[FMS ID]],FMS_Input[FMS_ID],FMS_Input[EMER_NEED])</f>
        <v>No</v>
      </c>
      <c r="G37" s="4">
        <f t="shared" si="0"/>
        <v>0</v>
      </c>
      <c r="H37" s="45">
        <f>_xlfn.XLOOKUP(FMS_Ranking[[#This Row],[FMS ID]],FMS_Input[FMS_ID],FMS_Input[STRUCT_100])</f>
        <v>5921</v>
      </c>
      <c r="I37" s="45">
        <f>_xlfn.XLOOKUP(FMS_Ranking[[#This Row],[FMS ID]],FMS_Input[FMS_ID],FMS_Input[RES_STRUCT100])</f>
        <v>5086</v>
      </c>
      <c r="J37" s="45">
        <f>_xlfn.XLOOKUP(FMS_Ranking[[#This Row],[FMS ID]],FMS_Input[FMS_ID],FMS_Input[POP100])</f>
        <v>27286</v>
      </c>
      <c r="K37" s="45">
        <f>_xlfn.XLOOKUP(FMS_Ranking[[#This Row],[FMS ID]],FMS_Input[FMS_ID],FMS_Input[CRITFAC100])</f>
        <v>64</v>
      </c>
      <c r="L37" s="45">
        <f>_xlfn.XLOOKUP(FMS_Ranking[[#This Row],[FMS ID]],FMS_Input[FMS_ID],FMS_Input[LWC])</f>
        <v>299</v>
      </c>
      <c r="M37" s="45">
        <f>_xlfn.XLOOKUP(FMS_Ranking[[#This Row],[FMS ID]],FMS_Input[FMS_ID],FMS_Input[ROADCLS])</f>
        <v>0</v>
      </c>
      <c r="N37" s="45">
        <f>_xlfn.XLOOKUP(FMS_Ranking[[#This Row],[FMS ID]],FMS_Input[FMS_ID],FMS_Input[ROAD_MILES100])</f>
        <v>185</v>
      </c>
      <c r="O37" s="45">
        <f>_xlfn.XLOOKUP(FMS_Ranking[[#This Row],[FMS ID]],FMS_Input[FMS_ID],FMS_Input[FARMACRE100])</f>
        <v>7266.1318359375</v>
      </c>
      <c r="P37" s="48">
        <f>_xlfn.XLOOKUP(FMS_Ranking[[#This Row],[FMS ID]],FMS_Input[FMS_ID],FMS_Input[REDSTRUCT100])</f>
        <v>0</v>
      </c>
      <c r="Q37" s="48">
        <f>_xlfn.XLOOKUP(FMS_Ranking[[#This Row],[FMS ID]],FMS_Input[FMS_ID],FMS_Input[REMSTRC100])</f>
        <v>0</v>
      </c>
      <c r="R37" s="48">
        <f>_xlfn.XLOOKUP(FMS_Ranking[[#This Row],[FMS ID]],FMS_Input[FMS_ID],FMS_Input[REMRESSTRC100])</f>
        <v>0</v>
      </c>
      <c r="S37" s="82">
        <f>_xlfn.XLOOKUP(FMS_Ranking[[#This Row],[FMS ID]],FMS_Input[FMS_ID],FMS_Input[REMPOP100])</f>
        <v>0</v>
      </c>
      <c r="T37" s="82">
        <f>_xlfn.XLOOKUP(FMS_Ranking[[#This Row],[FMS ID]],FMS_Input[FMS_ID],FMS_Input[REMCRITFAC100])</f>
        <v>0</v>
      </c>
      <c r="U37" s="82">
        <f>_xlfn.XLOOKUP(FMS_Ranking[[#This Row],[FMS ID]],FMS_Input[FMS_ID],FMS_Input[REMLWC100])</f>
        <v>0</v>
      </c>
      <c r="V37" s="82">
        <f>_xlfn.XLOOKUP(FMS_Ranking[[#This Row],[FMS ID]],FMS_Input[FMS_ID],FMS_Input[REMROADCLS])</f>
        <v>0</v>
      </c>
      <c r="W37" s="82">
        <f>_xlfn.XLOOKUP(FMS_Ranking[[#This Row],[FMS ID]],FMS_Input[FMS_ID],FMS_Input[REMFRMACRE100])</f>
        <v>0</v>
      </c>
      <c r="X37" s="48">
        <f>_xlfn.XLOOKUP(FMS_Ranking[[#This Row],[FMS ID]],FMS_Input[FMS_ID],FMS_Input[COSTSTRUCT])</f>
        <v>0</v>
      </c>
      <c r="Y37" s="45">
        <f>_xlfn.XLOOKUP(FMS_Ranking[[#This Row],[FMS ID]],FMS_Input[FMS_ID],FMS_Input[NATURE])</f>
        <v>100</v>
      </c>
      <c r="Z37" s="61">
        <f>(((FMS_Ranking[[#This Row],[Percent Nature-Based Raw]]/Y$2)*10)*Y$3)</f>
        <v>0.5</v>
      </c>
      <c r="AA37" s="5" t="str">
        <f>_xlfn.XLOOKUP(FMS_Ranking[[#This Row],[FMS ID]],FMS_Input[FMS_ID],FMS_Input[WATER_SUP])</f>
        <v>No</v>
      </c>
      <c r="AB37" s="57">
        <f>IF(FMS_Ranking[[#This Row],[Water Supply Raw]]="Yes",1,0)</f>
        <v>0</v>
      </c>
      <c r="AC3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6.3538518967479476</v>
      </c>
      <c r="AD37" s="94">
        <f>_xlfn.RANK.EQ(AC37,$AC$6:$AC$380,0)+COUNTIF($AC$6:AC37,AC37)-1</f>
        <v>37</v>
      </c>
      <c r="AE37" s="93">
        <f>(((FMS_Ranking[[#This Row],[Structures Removed 100 Raw]]/Q$2)*100)*Q$3)+(((FMS_Ranking[[#This Row],[Removed Pop Raw]]/S$2)*100)*S$3)</f>
        <v>0</v>
      </c>
      <c r="AF3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11.353851896747948</v>
      </c>
      <c r="AG37" s="95">
        <f t="shared" si="1"/>
        <v>32</v>
      </c>
    </row>
    <row r="38" spans="1:33" ht="15" customHeight="1" x14ac:dyDescent="0.25">
      <c r="A38" s="64" t="s">
        <v>2208</v>
      </c>
      <c r="B38" s="64">
        <f>_xlfn.XLOOKUP(FMS_Ranking[[#This Row],[FMS ID]],FMS_Input[FMS_ID],FMS_Input[RFPG_NUM])</f>
        <v>3</v>
      </c>
      <c r="C38" s="63" t="str">
        <f>_xlfn.XLOOKUP(FMS_Ranking[[#This Row],[FMS ID]],FMS_Input[FMS_ID],FMS_Input[FMS_NAME])</f>
        <v>City of Hurst Buyout Program</v>
      </c>
      <c r="D38" s="63" t="str">
        <f>_xlfn.XLOOKUP(FMS_Ranking[[#This Row],[FMS ID]],FMS_Input[FMS_ID],FMS_Input[FMS_DESCR])</f>
        <v>107 total structures across the Lorean, Valley View, and Walker watersheds</v>
      </c>
      <c r="E38" s="60">
        <f>_xlfn.XLOOKUP(FMS_Ranking[[#This Row],[FMS ID]],FMS_Input[FMS_ID],FMS_Input[FMS_COST])</f>
        <v>25000000</v>
      </c>
      <c r="F38" s="5" t="str">
        <f>_xlfn.XLOOKUP(FMS_Ranking[[#This Row],[FMS ID]],FMS_Input[FMS_ID],FMS_Input[EMER_NEED])</f>
        <v>No</v>
      </c>
      <c r="G38" s="4">
        <f t="shared" si="0"/>
        <v>0</v>
      </c>
      <c r="H38" s="45">
        <f>_xlfn.XLOOKUP(FMS_Ranking[[#This Row],[FMS ID]],FMS_Input[FMS_ID],FMS_Input[STRUCT_100])</f>
        <v>287</v>
      </c>
      <c r="I38" s="45">
        <f>_xlfn.XLOOKUP(FMS_Ranking[[#This Row],[FMS ID]],FMS_Input[FMS_ID],FMS_Input[RES_STRUCT100])</f>
        <v>278</v>
      </c>
      <c r="J38" s="45">
        <f>_xlfn.XLOOKUP(FMS_Ranking[[#This Row],[FMS ID]],FMS_Input[FMS_ID],FMS_Input[POP100])</f>
        <v>1276</v>
      </c>
      <c r="K38" s="45">
        <f>_xlfn.XLOOKUP(FMS_Ranking[[#This Row],[FMS ID]],FMS_Input[FMS_ID],FMS_Input[CRITFAC100])</f>
        <v>3</v>
      </c>
      <c r="L38" s="45">
        <f>_xlfn.XLOOKUP(FMS_Ranking[[#This Row],[FMS ID]],FMS_Input[FMS_ID],FMS_Input[LWC])</f>
        <v>10</v>
      </c>
      <c r="M38" s="45">
        <f>_xlfn.XLOOKUP(FMS_Ranking[[#This Row],[FMS ID]],FMS_Input[FMS_ID],FMS_Input[ROADCLS])</f>
        <v>0</v>
      </c>
      <c r="N38" s="45">
        <f>_xlfn.XLOOKUP(FMS_Ranking[[#This Row],[FMS ID]],FMS_Input[FMS_ID],FMS_Input[ROAD_MILES100])</f>
        <v>9</v>
      </c>
      <c r="O38" s="45">
        <f>_xlfn.XLOOKUP(FMS_Ranking[[#This Row],[FMS ID]],FMS_Input[FMS_ID],FMS_Input[FARMACRE100])</f>
        <v>17.991550445556641</v>
      </c>
      <c r="P38" s="48">
        <f>_xlfn.XLOOKUP(FMS_Ranking[[#This Row],[FMS ID]],FMS_Input[FMS_ID],FMS_Input[REDSTRUCT100])</f>
        <v>0</v>
      </c>
      <c r="Q38" s="48">
        <f>_xlfn.XLOOKUP(FMS_Ranking[[#This Row],[FMS ID]],FMS_Input[FMS_ID],FMS_Input[REMSTRC100])</f>
        <v>107</v>
      </c>
      <c r="R38" s="48">
        <f>_xlfn.XLOOKUP(FMS_Ranking[[#This Row],[FMS ID]],FMS_Input[FMS_ID],FMS_Input[REMRESSTRC100])</f>
        <v>0</v>
      </c>
      <c r="S38" s="82">
        <f>_xlfn.XLOOKUP(FMS_Ranking[[#This Row],[FMS ID]],FMS_Input[FMS_ID],FMS_Input[REMPOP100])</f>
        <v>0</v>
      </c>
      <c r="T38" s="82">
        <f>_xlfn.XLOOKUP(FMS_Ranking[[#This Row],[FMS ID]],FMS_Input[FMS_ID],FMS_Input[REMCRITFAC100])</f>
        <v>0</v>
      </c>
      <c r="U38" s="82">
        <f>_xlfn.XLOOKUP(FMS_Ranking[[#This Row],[FMS ID]],FMS_Input[FMS_ID],FMS_Input[REMLWC100])</f>
        <v>0</v>
      </c>
      <c r="V38" s="82">
        <f>_xlfn.XLOOKUP(FMS_Ranking[[#This Row],[FMS ID]],FMS_Input[FMS_ID],FMS_Input[REMROADCLS])</f>
        <v>0</v>
      </c>
      <c r="W38" s="82">
        <f>_xlfn.XLOOKUP(FMS_Ranking[[#This Row],[FMS ID]],FMS_Input[FMS_ID],FMS_Input[REMFRMACRE100])</f>
        <v>0</v>
      </c>
      <c r="X38" s="48">
        <f>_xlfn.XLOOKUP(FMS_Ranking[[#This Row],[FMS ID]],FMS_Input[FMS_ID],FMS_Input[COSTSTRUCT])</f>
        <v>0</v>
      </c>
      <c r="Y38" s="45">
        <f>_xlfn.XLOOKUP(FMS_Ranking[[#This Row],[FMS ID]],FMS_Input[FMS_ID],FMS_Input[NATURE])</f>
        <v>0</v>
      </c>
      <c r="Z38" s="61">
        <f>(((FMS_Ranking[[#This Row],[Percent Nature-Based Raw]]/Y$2)*10)*Y$3)</f>
        <v>0</v>
      </c>
      <c r="AA38" s="5" t="str">
        <f>_xlfn.XLOOKUP(FMS_Ranking[[#This Row],[FMS ID]],FMS_Input[FMS_ID],FMS_Input[WATER_SUP])</f>
        <v>No</v>
      </c>
      <c r="AB38" s="57">
        <f>IF(FMS_Ranking[[#This Row],[Water Supply Raw]]="Yes",1,0)</f>
        <v>0</v>
      </c>
      <c r="AC3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0.23585523654199084</v>
      </c>
      <c r="AD38" s="94">
        <f>_xlfn.RANK.EQ(AC38,$AC$6:$AC$380,0)+COUNTIF($AC$6:AC38,AC38)-1</f>
        <v>204</v>
      </c>
      <c r="AE38" s="93">
        <f>(((FMS_Ranking[[#This Row],[Structures Removed 100 Raw]]/Q$2)*100)*Q$3)+(((FMS_Ranking[[#This Row],[Removed Pop Raw]]/S$2)*100)*S$3)</f>
        <v>10</v>
      </c>
      <c r="AF3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10.23585523654199</v>
      </c>
      <c r="AG38" s="95">
        <f t="shared" si="1"/>
        <v>33</v>
      </c>
    </row>
    <row r="39" spans="1:33" ht="15" customHeight="1" x14ac:dyDescent="0.25">
      <c r="A39" s="64" t="s">
        <v>1980</v>
      </c>
      <c r="B39" s="64">
        <f>_xlfn.XLOOKUP(FMS_Ranking[[#This Row],[FMS ID]],FMS_Input[FMS_ID],FMS_Input[RFPG_NUM])</f>
        <v>3</v>
      </c>
      <c r="C39" s="63" t="str">
        <f>_xlfn.XLOOKUP(FMS_Ranking[[#This Row],[FMS ID]],FMS_Input[FMS_ID],FMS_Input[FMS_NAME])</f>
        <v>Kaufman County Regulation Standards to Protect Open Space Flood-Prone Areas</v>
      </c>
      <c r="D39" s="63" t="str">
        <f>_xlfn.XLOOKUP(FMS_Ranking[[#This Row],[FMS ID]],FMS_Input[FMS_ID],FMS_Input[FMS_DESCR])</f>
        <v>Conduct program in conjunction with local communities to incorporate regulatory standards to protect open space flood-prone areas</v>
      </c>
      <c r="E39" s="60">
        <f>_xlfn.XLOOKUP(FMS_Ranking[[#This Row],[FMS ID]],FMS_Input[FMS_ID],FMS_Input[FMS_COST])</f>
        <v>100000</v>
      </c>
      <c r="F39" s="5" t="str">
        <f>_xlfn.XLOOKUP(FMS_Ranking[[#This Row],[FMS ID]],FMS_Input[FMS_ID],FMS_Input[EMER_NEED])</f>
        <v>No</v>
      </c>
      <c r="G39" s="4">
        <f t="shared" si="0"/>
        <v>0</v>
      </c>
      <c r="H39" s="45">
        <f>_xlfn.XLOOKUP(FMS_Ranking[[#This Row],[FMS ID]],FMS_Input[FMS_ID],FMS_Input[STRUCT_100])</f>
        <v>2086</v>
      </c>
      <c r="I39" s="45">
        <f>_xlfn.XLOOKUP(FMS_Ranking[[#This Row],[FMS ID]],FMS_Input[FMS_ID],FMS_Input[RES_STRUCT100])</f>
        <v>1672</v>
      </c>
      <c r="J39" s="45">
        <f>_xlfn.XLOOKUP(FMS_Ranking[[#This Row],[FMS ID]],FMS_Input[FMS_ID],FMS_Input[POP100])</f>
        <v>4193</v>
      </c>
      <c r="K39" s="45">
        <f>_xlfn.XLOOKUP(FMS_Ranking[[#This Row],[FMS ID]],FMS_Input[FMS_ID],FMS_Input[CRITFAC100])</f>
        <v>13</v>
      </c>
      <c r="L39" s="45">
        <f>_xlfn.XLOOKUP(FMS_Ranking[[#This Row],[FMS ID]],FMS_Input[FMS_ID],FMS_Input[LWC])</f>
        <v>16</v>
      </c>
      <c r="M39" s="45">
        <f>_xlfn.XLOOKUP(FMS_Ranking[[#This Row],[FMS ID]],FMS_Input[FMS_ID],FMS_Input[ROADCLS])</f>
        <v>0</v>
      </c>
      <c r="N39" s="45">
        <f>_xlfn.XLOOKUP(FMS_Ranking[[#This Row],[FMS ID]],FMS_Input[FMS_ID],FMS_Input[ROAD_MILES100])</f>
        <v>148</v>
      </c>
      <c r="O39" s="45">
        <f>_xlfn.XLOOKUP(FMS_Ranking[[#This Row],[FMS ID]],FMS_Input[FMS_ID],FMS_Input[FARMACRE100])</f>
        <v>88117.9765625</v>
      </c>
      <c r="P39" s="48">
        <f>_xlfn.XLOOKUP(FMS_Ranking[[#This Row],[FMS ID]],FMS_Input[FMS_ID],FMS_Input[REDSTRUCT100])</f>
        <v>0</v>
      </c>
      <c r="Q39" s="48">
        <f>_xlfn.XLOOKUP(FMS_Ranking[[#This Row],[FMS ID]],FMS_Input[FMS_ID],FMS_Input[REMSTRC100])</f>
        <v>0</v>
      </c>
      <c r="R39" s="48">
        <f>_xlfn.XLOOKUP(FMS_Ranking[[#This Row],[FMS ID]],FMS_Input[FMS_ID],FMS_Input[REMRESSTRC100])</f>
        <v>0</v>
      </c>
      <c r="S39" s="82">
        <f>_xlfn.XLOOKUP(FMS_Ranking[[#This Row],[FMS ID]],FMS_Input[FMS_ID],FMS_Input[REMPOP100])</f>
        <v>0</v>
      </c>
      <c r="T39" s="82">
        <f>_xlfn.XLOOKUP(FMS_Ranking[[#This Row],[FMS ID]],FMS_Input[FMS_ID],FMS_Input[REMCRITFAC100])</f>
        <v>0</v>
      </c>
      <c r="U39" s="82">
        <f>_xlfn.XLOOKUP(FMS_Ranking[[#This Row],[FMS ID]],FMS_Input[FMS_ID],FMS_Input[REMLWC100])</f>
        <v>0</v>
      </c>
      <c r="V39" s="82">
        <f>_xlfn.XLOOKUP(FMS_Ranking[[#This Row],[FMS ID]],FMS_Input[FMS_ID],FMS_Input[REMROADCLS])</f>
        <v>0</v>
      </c>
      <c r="W39" s="82">
        <f>_xlfn.XLOOKUP(FMS_Ranking[[#This Row],[FMS ID]],FMS_Input[FMS_ID],FMS_Input[REMFRMACRE100])</f>
        <v>0</v>
      </c>
      <c r="X39" s="48">
        <f>_xlfn.XLOOKUP(FMS_Ranking[[#This Row],[FMS ID]],FMS_Input[FMS_ID],FMS_Input[COSTSTRUCT])</f>
        <v>0</v>
      </c>
      <c r="Y39" s="45">
        <f>_xlfn.XLOOKUP(FMS_Ranking[[#This Row],[FMS ID]],FMS_Input[FMS_ID],FMS_Input[NATURE])</f>
        <v>100</v>
      </c>
      <c r="Z39" s="61">
        <f>(((FMS_Ranking[[#This Row],[Percent Nature-Based Raw]]/Y$2)*10)*Y$3)</f>
        <v>0.5</v>
      </c>
      <c r="AA39" s="5" t="str">
        <f>_xlfn.XLOOKUP(FMS_Ranking[[#This Row],[FMS ID]],FMS_Input[FMS_ID],FMS_Input[WATER_SUP])</f>
        <v>No</v>
      </c>
      <c r="AB39" s="57">
        <f>IF(FMS_Ranking[[#This Row],[Water Supply Raw]]="Yes",1,0)</f>
        <v>0</v>
      </c>
      <c r="AC3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2.2206114714501202</v>
      </c>
      <c r="AD39" s="94">
        <f>_xlfn.RANK.EQ(AC39,$AC$6:$AC$380,0)+COUNTIF($AC$6:AC39,AC39)-1</f>
        <v>55</v>
      </c>
      <c r="AE39" s="93">
        <f>(((FMS_Ranking[[#This Row],[Structures Removed 100 Raw]]/Q$2)*100)*Q$3)+(((FMS_Ranking[[#This Row],[Removed Pop Raw]]/S$2)*100)*S$3)</f>
        <v>0</v>
      </c>
      <c r="AF3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7.2206114714501197</v>
      </c>
      <c r="AG39" s="95">
        <f t="shared" si="1"/>
        <v>34</v>
      </c>
    </row>
    <row r="40" spans="1:33" ht="15" customHeight="1" x14ac:dyDescent="0.25">
      <c r="A40" s="64" t="s">
        <v>2700</v>
      </c>
      <c r="B40" s="64">
        <f>_xlfn.XLOOKUP(FMS_Ranking[[#This Row],[FMS ID]],FMS_Input[FMS_ID],FMS_Input[RFPG_NUM])</f>
        <v>3</v>
      </c>
      <c r="C40" s="63" t="str">
        <f>_xlfn.XLOOKUP(FMS_Ranking[[#This Row],[FMS ID]],FMS_Input[FMS_ID],FMS_Input[FMS_NAME])</f>
        <v>City of Dallas Buyout of Repetitive Loss Properties</v>
      </c>
      <c r="D40" s="63" t="str">
        <f>_xlfn.XLOOKUP(FMS_Ranking[[#This Row],[FMS ID]],FMS_Input[FMS_ID],FMS_Input[FMS_DESCR])</f>
        <v>Develop a buyout program for repetitive loss properties within the city.</v>
      </c>
      <c r="E40" s="60">
        <f>_xlfn.XLOOKUP(FMS_Ranking[[#This Row],[FMS ID]],FMS_Input[FMS_ID],FMS_Input[FMS_COST])</f>
        <v>50000000</v>
      </c>
      <c r="F40" s="5" t="str">
        <f>_xlfn.XLOOKUP(FMS_Ranking[[#This Row],[FMS ID]],FMS_Input[FMS_ID],FMS_Input[EMER_NEED])</f>
        <v>No</v>
      </c>
      <c r="G40" s="4">
        <f t="shared" si="0"/>
        <v>0</v>
      </c>
      <c r="H40" s="45">
        <f>_xlfn.XLOOKUP(FMS_Ranking[[#This Row],[FMS ID]],FMS_Input[FMS_ID],FMS_Input[STRUCT_100])</f>
        <v>11792</v>
      </c>
      <c r="I40" s="45">
        <f>_xlfn.XLOOKUP(FMS_Ranking[[#This Row],[FMS ID]],FMS_Input[FMS_ID],FMS_Input[RES_STRUCT100])</f>
        <v>10753</v>
      </c>
      <c r="J40" s="45">
        <f>_xlfn.XLOOKUP(FMS_Ranking[[#This Row],[FMS ID]],FMS_Input[FMS_ID],FMS_Input[POP100])</f>
        <v>89527</v>
      </c>
      <c r="K40" s="45">
        <f>_xlfn.XLOOKUP(FMS_Ranking[[#This Row],[FMS ID]],FMS_Input[FMS_ID],FMS_Input[CRITFAC100])</f>
        <v>277</v>
      </c>
      <c r="L40" s="45">
        <f>_xlfn.XLOOKUP(FMS_Ranking[[#This Row],[FMS ID]],FMS_Input[FMS_ID],FMS_Input[LWC])</f>
        <v>145</v>
      </c>
      <c r="M40" s="45">
        <f>_xlfn.XLOOKUP(FMS_Ranking[[#This Row],[FMS ID]],FMS_Input[FMS_ID],FMS_Input[ROADCLS])</f>
        <v>0</v>
      </c>
      <c r="N40" s="45">
        <f>_xlfn.XLOOKUP(FMS_Ranking[[#This Row],[FMS ID]],FMS_Input[FMS_ID],FMS_Input[ROAD_MILES100])</f>
        <v>444</v>
      </c>
      <c r="O40" s="45">
        <f>_xlfn.XLOOKUP(FMS_Ranking[[#This Row],[FMS ID]],FMS_Input[FMS_ID],FMS_Input[FARMACRE100])</f>
        <v>7391.4931640625</v>
      </c>
      <c r="P40" s="48">
        <f>_xlfn.XLOOKUP(FMS_Ranking[[#This Row],[FMS ID]],FMS_Input[FMS_ID],FMS_Input[REDSTRUCT100])</f>
        <v>0</v>
      </c>
      <c r="Q40" s="48">
        <f>_xlfn.XLOOKUP(FMS_Ranking[[#This Row],[FMS ID]],FMS_Input[FMS_ID],FMS_Input[REMSTRC100])</f>
        <v>0</v>
      </c>
      <c r="R40" s="48">
        <f>_xlfn.XLOOKUP(FMS_Ranking[[#This Row],[FMS ID]],FMS_Input[FMS_ID],FMS_Input[REMRESSTRC100])</f>
        <v>0</v>
      </c>
      <c r="S40" s="82">
        <f>_xlfn.XLOOKUP(FMS_Ranking[[#This Row],[FMS ID]],FMS_Input[FMS_ID],FMS_Input[REMPOP100])</f>
        <v>0</v>
      </c>
      <c r="T40" s="82">
        <f>_xlfn.XLOOKUP(FMS_Ranking[[#This Row],[FMS ID]],FMS_Input[FMS_ID],FMS_Input[REMCRITFAC100])</f>
        <v>0</v>
      </c>
      <c r="U40" s="82">
        <f>_xlfn.XLOOKUP(FMS_Ranking[[#This Row],[FMS ID]],FMS_Input[FMS_ID],FMS_Input[REMLWC100])</f>
        <v>0</v>
      </c>
      <c r="V40" s="82">
        <f>_xlfn.XLOOKUP(FMS_Ranking[[#This Row],[FMS ID]],FMS_Input[FMS_ID],FMS_Input[REMROADCLS])</f>
        <v>0</v>
      </c>
      <c r="W40" s="82">
        <f>_xlfn.XLOOKUP(FMS_Ranking[[#This Row],[FMS ID]],FMS_Input[FMS_ID],FMS_Input[REMFRMACRE100])</f>
        <v>0</v>
      </c>
      <c r="X40" s="48">
        <f>_xlfn.XLOOKUP(FMS_Ranking[[#This Row],[FMS ID]],FMS_Input[FMS_ID],FMS_Input[COSTSTRUCT])</f>
        <v>0</v>
      </c>
      <c r="Y40" s="45">
        <f>_xlfn.XLOOKUP(FMS_Ranking[[#This Row],[FMS ID]],FMS_Input[FMS_ID],FMS_Input[NATURE])</f>
        <v>0</v>
      </c>
      <c r="Z40" s="61">
        <f>(((FMS_Ranking[[#This Row],[Percent Nature-Based Raw]]/Y$2)*10)*Y$3)</f>
        <v>0</v>
      </c>
      <c r="AA40" s="5" t="str">
        <f>_xlfn.XLOOKUP(FMS_Ranking[[#This Row],[FMS ID]],FMS_Input[FMS_ID],FMS_Input[WATER_SUP])</f>
        <v>No</v>
      </c>
      <c r="AB40" s="57">
        <f>IF(FMS_Ranking[[#This Row],[Water Supply Raw]]="Yes",1,0)</f>
        <v>0</v>
      </c>
      <c r="AC4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6.9939238562689576</v>
      </c>
      <c r="AD40" s="94">
        <f>_xlfn.RANK.EQ(AC40,$AC$6:$AC$380,0)+COUNTIF($AC$6:AC40,AC40)-1</f>
        <v>31</v>
      </c>
      <c r="AE40" s="93">
        <f>(((FMS_Ranking[[#This Row],[Structures Removed 100 Raw]]/Q$2)*100)*Q$3)+(((FMS_Ranking[[#This Row],[Removed Pop Raw]]/S$2)*100)*S$3)</f>
        <v>0</v>
      </c>
      <c r="AF4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6.9939238562689576</v>
      </c>
      <c r="AG40" s="95">
        <f t="shared" si="1"/>
        <v>35</v>
      </c>
    </row>
    <row r="41" spans="1:33" ht="15" customHeight="1" x14ac:dyDescent="0.25">
      <c r="A41" s="64" t="s">
        <v>3654</v>
      </c>
      <c r="B41" s="64">
        <f>_xlfn.XLOOKUP(FMS_Ranking[[#This Row],[FMS ID]],FMS_Input[FMS_ID],FMS_Input[RFPG_NUM])</f>
        <v>5</v>
      </c>
      <c r="C41" s="63" t="str">
        <f>_xlfn.XLOOKUP(FMS_Ranking[[#This Row],[FMS ID]],FMS_Input[FMS_ID],FMS_Input[FMS_NAME])</f>
        <v>Hardin County Voluntary Flood Buyout</v>
      </c>
      <c r="D41" s="63" t="str">
        <f>_xlfn.XLOOKUP(FMS_Ranking[[#This Row],[FMS ID]],FMS_Input[FMS_ID],FMS_Input[FMS_DESCR])</f>
        <v>Voluntary flood buyouts.</v>
      </c>
      <c r="E41" s="60">
        <f>_xlfn.XLOOKUP(FMS_Ranking[[#This Row],[FMS ID]],FMS_Input[FMS_ID],FMS_Input[FMS_COST])</f>
        <v>4000000</v>
      </c>
      <c r="F41" s="5" t="str">
        <f>_xlfn.XLOOKUP(FMS_Ranking[[#This Row],[FMS ID]],FMS_Input[FMS_ID],FMS_Input[EMER_NEED])</f>
        <v>Yes</v>
      </c>
      <c r="G41" s="4">
        <f t="shared" si="0"/>
        <v>1</v>
      </c>
      <c r="H41" s="45">
        <f>_xlfn.XLOOKUP(FMS_Ranking[[#This Row],[FMS ID]],FMS_Input[FMS_ID],FMS_Input[STRUCT_100])</f>
        <v>3678</v>
      </c>
      <c r="I41" s="45">
        <f>_xlfn.XLOOKUP(FMS_Ranking[[#This Row],[FMS ID]],FMS_Input[FMS_ID],FMS_Input[RES_STRUCT100])</f>
        <v>2638</v>
      </c>
      <c r="J41" s="45">
        <f>_xlfn.XLOOKUP(FMS_Ranking[[#This Row],[FMS ID]],FMS_Input[FMS_ID],FMS_Input[POP100])</f>
        <v>10528</v>
      </c>
      <c r="K41" s="45">
        <f>_xlfn.XLOOKUP(FMS_Ranking[[#This Row],[FMS ID]],FMS_Input[FMS_ID],FMS_Input[CRITFAC100])</f>
        <v>25</v>
      </c>
      <c r="L41" s="45">
        <f>_xlfn.XLOOKUP(FMS_Ranking[[#This Row],[FMS ID]],FMS_Input[FMS_ID],FMS_Input[LWC])</f>
        <v>13</v>
      </c>
      <c r="M41" s="45">
        <f>_xlfn.XLOOKUP(FMS_Ranking[[#This Row],[FMS ID]],FMS_Input[FMS_ID],FMS_Input[ROADCLS])</f>
        <v>13</v>
      </c>
      <c r="N41" s="45">
        <f>_xlfn.XLOOKUP(FMS_Ranking[[#This Row],[FMS ID]],FMS_Input[FMS_ID],FMS_Input[ROAD_MILES100])</f>
        <v>136</v>
      </c>
      <c r="O41" s="45">
        <f>_xlfn.XLOOKUP(FMS_Ranking[[#This Row],[FMS ID]],FMS_Input[FMS_ID],FMS_Input[FARMACRE100])</f>
        <v>743.241455078125</v>
      </c>
      <c r="P41" s="48">
        <f>_xlfn.XLOOKUP(FMS_Ranking[[#This Row],[FMS ID]],FMS_Input[FMS_ID],FMS_Input[REDSTRUCT100])</f>
        <v>0</v>
      </c>
      <c r="Q41" s="48">
        <f>_xlfn.XLOOKUP(FMS_Ranking[[#This Row],[FMS ID]],FMS_Input[FMS_ID],FMS_Input[REMSTRC100])</f>
        <v>0</v>
      </c>
      <c r="R41" s="48">
        <f>_xlfn.XLOOKUP(FMS_Ranking[[#This Row],[FMS ID]],FMS_Input[FMS_ID],FMS_Input[REMRESSTRC100])</f>
        <v>0</v>
      </c>
      <c r="S41" s="82">
        <f>_xlfn.XLOOKUP(FMS_Ranking[[#This Row],[FMS ID]],FMS_Input[FMS_ID],FMS_Input[REMPOP100])</f>
        <v>0</v>
      </c>
      <c r="T41" s="82">
        <f>_xlfn.XLOOKUP(FMS_Ranking[[#This Row],[FMS ID]],FMS_Input[FMS_ID],FMS_Input[REMCRITFAC100])</f>
        <v>0</v>
      </c>
      <c r="U41" s="82">
        <f>_xlfn.XLOOKUP(FMS_Ranking[[#This Row],[FMS ID]],FMS_Input[FMS_ID],FMS_Input[REMLWC100])</f>
        <v>0</v>
      </c>
      <c r="V41" s="82">
        <f>_xlfn.XLOOKUP(FMS_Ranking[[#This Row],[FMS ID]],FMS_Input[FMS_ID],FMS_Input[REMROADCLS])</f>
        <v>0</v>
      </c>
      <c r="W41" s="82">
        <f>_xlfn.XLOOKUP(FMS_Ranking[[#This Row],[FMS ID]],FMS_Input[FMS_ID],FMS_Input[REMFRMACRE100])</f>
        <v>0</v>
      </c>
      <c r="X41" s="48">
        <f>_xlfn.XLOOKUP(FMS_Ranking[[#This Row],[FMS ID]],FMS_Input[FMS_ID],FMS_Input[COSTSTRUCT])</f>
        <v>0</v>
      </c>
      <c r="Y41" s="45">
        <f>_xlfn.XLOOKUP(FMS_Ranking[[#This Row],[FMS ID]],FMS_Input[FMS_ID],FMS_Input[NATURE])</f>
        <v>100</v>
      </c>
      <c r="Z41" s="61">
        <f>(((FMS_Ranking[[#This Row],[Percent Nature-Based Raw]]/Y$2)*10)*Y$3)</f>
        <v>0.5</v>
      </c>
      <c r="AA41" s="5" t="str">
        <f>_xlfn.XLOOKUP(FMS_Ranking[[#This Row],[FMS ID]],FMS_Input[FMS_ID],FMS_Input[WATER_SUP])</f>
        <v>No</v>
      </c>
      <c r="AB41" s="57">
        <f>IF(FMS_Ranking[[#This Row],[Water Supply Raw]]="Yes",1,0)</f>
        <v>0</v>
      </c>
      <c r="AC4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1.9241218690265482</v>
      </c>
      <c r="AD41" s="88">
        <f>_xlfn.RANK.EQ(AC41,$AC$6:$AC$380,0)+COUNTIF($AC$6:AC41,AC41)-1</f>
        <v>58</v>
      </c>
      <c r="AE41" s="93">
        <f>(((FMS_Ranking[[#This Row],[Structures Removed 100 Raw]]/Q$2)*100)*Q$3)+(((FMS_Ranking[[#This Row],[Removed Pop Raw]]/S$2)*100)*S$3)</f>
        <v>0</v>
      </c>
      <c r="AF4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6.924121869026548</v>
      </c>
      <c r="AG41" s="87">
        <f t="shared" si="1"/>
        <v>36</v>
      </c>
    </row>
    <row r="42" spans="1:33" ht="15" customHeight="1" x14ac:dyDescent="0.25">
      <c r="A42" s="64" t="s">
        <v>43</v>
      </c>
      <c r="B42" s="64">
        <f>_xlfn.XLOOKUP(FMS_Ranking[[#This Row],[FMS ID]],FMS_Input[FMS_ID],FMS_Input[RFPG_NUM])</f>
        <v>6</v>
      </c>
      <c r="C42" s="63" t="str">
        <f>_xlfn.XLOOKUP(FMS_Ranking[[#This Row],[FMS ID]],FMS_Input[FMS_ID],FMS_Input[FMS_NAME])</f>
        <v xml:space="preserve">City of Galveston NFIP CRS Rating </v>
      </c>
      <c r="D42" s="63" t="str">
        <f>_xlfn.XLOOKUP(FMS_Ranking[[#This Row],[FMS ID]],FMS_Input[FMS_ID],FMS_Input[FMS_DESCR])</f>
        <v>Maintain membership of the NFIP's CRS</v>
      </c>
      <c r="E42" s="60">
        <f>_xlfn.XLOOKUP(FMS_Ranking[[#This Row],[FMS ID]],FMS_Input[FMS_ID],FMS_Input[FMS_COST])</f>
        <v>10000</v>
      </c>
      <c r="F42" s="5" t="str">
        <f>_xlfn.XLOOKUP(FMS_Ranking[[#This Row],[FMS ID]],FMS_Input[FMS_ID],FMS_Input[EMER_NEED])</f>
        <v>No</v>
      </c>
      <c r="G42" s="4">
        <f t="shared" si="0"/>
        <v>0</v>
      </c>
      <c r="H42" s="45">
        <f>_xlfn.XLOOKUP(FMS_Ranking[[#This Row],[FMS ID]],FMS_Input[FMS_ID],FMS_Input[STRUCT_100])</f>
        <v>23123</v>
      </c>
      <c r="I42" s="45">
        <f>_xlfn.XLOOKUP(FMS_Ranking[[#This Row],[FMS ID]],FMS_Input[FMS_ID],FMS_Input[RES_STRUCT100])</f>
        <v>20373</v>
      </c>
      <c r="J42" s="45">
        <f>_xlfn.XLOOKUP(FMS_Ranking[[#This Row],[FMS ID]],FMS_Input[FMS_ID],FMS_Input[POP100])</f>
        <v>93965</v>
      </c>
      <c r="K42" s="45">
        <f>_xlfn.XLOOKUP(FMS_Ranking[[#This Row],[FMS ID]],FMS_Input[FMS_ID],FMS_Input[CRITFAC100])</f>
        <v>513</v>
      </c>
      <c r="L42" s="45">
        <f>_xlfn.XLOOKUP(FMS_Ranking[[#This Row],[FMS ID]],FMS_Input[FMS_ID],FMS_Input[LWC])</f>
        <v>0</v>
      </c>
      <c r="M42" s="45">
        <f>_xlfn.XLOOKUP(FMS_Ranking[[#This Row],[FMS ID]],FMS_Input[FMS_ID],FMS_Input[ROADCLS])</f>
        <v>0</v>
      </c>
      <c r="N42" s="45">
        <f>_xlfn.XLOOKUP(FMS_Ranking[[#This Row],[FMS ID]],FMS_Input[FMS_ID],FMS_Input[ROAD_MILES100])</f>
        <v>408</v>
      </c>
      <c r="O42" s="45">
        <f>_xlfn.XLOOKUP(FMS_Ranking[[#This Row],[FMS ID]],FMS_Input[FMS_ID],FMS_Input[FARMACRE100])</f>
        <v>262.80068969726563</v>
      </c>
      <c r="P42" s="48">
        <f>_xlfn.XLOOKUP(FMS_Ranking[[#This Row],[FMS ID]],FMS_Input[FMS_ID],FMS_Input[REDSTRUCT100])</f>
        <v>0</v>
      </c>
      <c r="Q42" s="48">
        <f>_xlfn.XLOOKUP(FMS_Ranking[[#This Row],[FMS ID]],FMS_Input[FMS_ID],FMS_Input[REMSTRC100])</f>
        <v>0</v>
      </c>
      <c r="R42" s="48">
        <f>_xlfn.XLOOKUP(FMS_Ranking[[#This Row],[FMS ID]],FMS_Input[FMS_ID],FMS_Input[REMRESSTRC100])</f>
        <v>0</v>
      </c>
      <c r="S42" s="82">
        <f>_xlfn.XLOOKUP(FMS_Ranking[[#This Row],[FMS ID]],FMS_Input[FMS_ID],FMS_Input[REMPOP100])</f>
        <v>0</v>
      </c>
      <c r="T42" s="82">
        <f>_xlfn.XLOOKUP(FMS_Ranking[[#This Row],[FMS ID]],FMS_Input[FMS_ID],FMS_Input[REMCRITFAC100])</f>
        <v>0</v>
      </c>
      <c r="U42" s="82">
        <f>_xlfn.XLOOKUP(FMS_Ranking[[#This Row],[FMS ID]],FMS_Input[FMS_ID],FMS_Input[REMLWC100])</f>
        <v>0</v>
      </c>
      <c r="V42" s="82">
        <f>_xlfn.XLOOKUP(FMS_Ranking[[#This Row],[FMS ID]],FMS_Input[FMS_ID],FMS_Input[REMROADCLS])</f>
        <v>0</v>
      </c>
      <c r="W42" s="82">
        <f>_xlfn.XLOOKUP(FMS_Ranking[[#This Row],[FMS ID]],FMS_Input[FMS_ID],FMS_Input[REMFRMACRE100])</f>
        <v>0</v>
      </c>
      <c r="X42" s="48">
        <f>_xlfn.XLOOKUP(FMS_Ranking[[#This Row],[FMS ID]],FMS_Input[FMS_ID],FMS_Input[COSTSTRUCT])</f>
        <v>0</v>
      </c>
      <c r="Y42" s="45">
        <f>_xlfn.XLOOKUP(FMS_Ranking[[#This Row],[FMS ID]],FMS_Input[FMS_ID],FMS_Input[NATURE])</f>
        <v>0</v>
      </c>
      <c r="Z42" s="61">
        <f>(((FMS_Ranking[[#This Row],[Percent Nature-Based Raw]]/Y$2)*10)*Y$3)</f>
        <v>0</v>
      </c>
      <c r="AA42" s="5" t="str">
        <f>_xlfn.XLOOKUP(FMS_Ranking[[#This Row],[FMS ID]],FMS_Input[FMS_ID],FMS_Input[WATER_SUP])</f>
        <v>No</v>
      </c>
      <c r="AB42" s="57">
        <f>IF(FMS_Ranking[[#This Row],[Water Supply Raw]]="Yes",1,0)</f>
        <v>0</v>
      </c>
      <c r="AC4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6.8381468935067957</v>
      </c>
      <c r="AD42" s="88">
        <f>_xlfn.RANK.EQ(AC42,$AC$6:$AC$380,0)+COUNTIF($AC$6:AC42,AC42)-1</f>
        <v>32</v>
      </c>
      <c r="AE42" s="93">
        <f>(((FMS_Ranking[[#This Row],[Structures Removed 100 Raw]]/Q$2)*100)*Q$3)+(((FMS_Ranking[[#This Row],[Removed Pop Raw]]/S$2)*100)*S$3)</f>
        <v>0</v>
      </c>
      <c r="AF4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6.8381468935067957</v>
      </c>
      <c r="AG42" s="87">
        <f t="shared" si="1"/>
        <v>37</v>
      </c>
    </row>
    <row r="43" spans="1:33" ht="15" customHeight="1" x14ac:dyDescent="0.25">
      <c r="A43" s="64" t="s">
        <v>3211</v>
      </c>
      <c r="B43" s="64">
        <f>_xlfn.XLOOKUP(FMS_Ranking[[#This Row],[FMS ID]],FMS_Input[FMS_ID],FMS_Input[RFPG_NUM])</f>
        <v>5</v>
      </c>
      <c r="C43" s="63" t="str">
        <f>_xlfn.XLOOKUP(FMS_Ranking[[#This Row],[FMS ID]],FMS_Input[FMS_ID],FMS_Input[FMS_NAME])</f>
        <v>Angelina County Property Acquisition</v>
      </c>
      <c r="D43" s="63" t="str">
        <f>_xlfn.XLOOKUP(FMS_Ranking[[#This Row],[FMS ID]],FMS_Input[FMS_ID],FMS_Input[FMS_DESCR])</f>
        <v>Acquire repetitive loss properties.</v>
      </c>
      <c r="E43" s="60">
        <f>_xlfn.XLOOKUP(FMS_Ranking[[#This Row],[FMS ID]],FMS_Input[FMS_ID],FMS_Input[FMS_COST])</f>
        <v>2100000</v>
      </c>
      <c r="F43" s="5" t="str">
        <f>_xlfn.XLOOKUP(FMS_Ranking[[#This Row],[FMS ID]],FMS_Input[FMS_ID],FMS_Input[EMER_NEED])</f>
        <v>Yes</v>
      </c>
      <c r="G43" s="4">
        <f t="shared" si="0"/>
        <v>1</v>
      </c>
      <c r="H43" s="45">
        <f>_xlfn.XLOOKUP(FMS_Ranking[[#This Row],[FMS ID]],FMS_Input[FMS_ID],FMS_Input[STRUCT_100])</f>
        <v>1201</v>
      </c>
      <c r="I43" s="45">
        <f>_xlfn.XLOOKUP(FMS_Ranking[[#This Row],[FMS ID]],FMS_Input[FMS_ID],FMS_Input[RES_STRUCT100])</f>
        <v>750</v>
      </c>
      <c r="J43" s="45">
        <f>_xlfn.XLOOKUP(FMS_Ranking[[#This Row],[FMS ID]],FMS_Input[FMS_ID],FMS_Input[POP100])</f>
        <v>8420</v>
      </c>
      <c r="K43" s="45">
        <f>_xlfn.XLOOKUP(FMS_Ranking[[#This Row],[FMS ID]],FMS_Input[FMS_ID],FMS_Input[CRITFAC100])</f>
        <v>11</v>
      </c>
      <c r="L43" s="45">
        <f>_xlfn.XLOOKUP(FMS_Ranking[[#This Row],[FMS ID]],FMS_Input[FMS_ID],FMS_Input[LWC])</f>
        <v>19</v>
      </c>
      <c r="M43" s="45">
        <f>_xlfn.XLOOKUP(FMS_Ranking[[#This Row],[FMS ID]],FMS_Input[FMS_ID],FMS_Input[ROADCLS])</f>
        <v>19</v>
      </c>
      <c r="N43" s="45">
        <f>_xlfn.XLOOKUP(FMS_Ranking[[#This Row],[FMS ID]],FMS_Input[FMS_ID],FMS_Input[ROAD_MILES100])</f>
        <v>66</v>
      </c>
      <c r="O43" s="45">
        <f>_xlfn.XLOOKUP(FMS_Ranking[[#This Row],[FMS ID]],FMS_Input[FMS_ID],FMS_Input[FARMACRE100])</f>
        <v>165.36151123046881</v>
      </c>
      <c r="P43" s="48">
        <f>_xlfn.XLOOKUP(FMS_Ranking[[#This Row],[FMS ID]],FMS_Input[FMS_ID],FMS_Input[REDSTRUCT100])</f>
        <v>0</v>
      </c>
      <c r="Q43" s="48">
        <f>_xlfn.XLOOKUP(FMS_Ranking[[#This Row],[FMS ID]],FMS_Input[FMS_ID],FMS_Input[REMSTRC100])</f>
        <v>0</v>
      </c>
      <c r="R43" s="48">
        <f>_xlfn.XLOOKUP(FMS_Ranking[[#This Row],[FMS ID]],FMS_Input[FMS_ID],FMS_Input[REMRESSTRC100])</f>
        <v>0</v>
      </c>
      <c r="S43" s="82">
        <f>_xlfn.XLOOKUP(FMS_Ranking[[#This Row],[FMS ID]],FMS_Input[FMS_ID],FMS_Input[REMPOP100])</f>
        <v>0</v>
      </c>
      <c r="T43" s="82">
        <f>_xlfn.XLOOKUP(FMS_Ranking[[#This Row],[FMS ID]],FMS_Input[FMS_ID],FMS_Input[REMCRITFAC100])</f>
        <v>0</v>
      </c>
      <c r="U43" s="82">
        <f>_xlfn.XLOOKUP(FMS_Ranking[[#This Row],[FMS ID]],FMS_Input[FMS_ID],FMS_Input[REMLWC100])</f>
        <v>0</v>
      </c>
      <c r="V43" s="82">
        <f>_xlfn.XLOOKUP(FMS_Ranking[[#This Row],[FMS ID]],FMS_Input[FMS_ID],FMS_Input[REMROADCLS])</f>
        <v>0</v>
      </c>
      <c r="W43" s="82">
        <f>_xlfn.XLOOKUP(FMS_Ranking[[#This Row],[FMS ID]],FMS_Input[FMS_ID],FMS_Input[REMFRMACRE100])</f>
        <v>0</v>
      </c>
      <c r="X43" s="48">
        <f>_xlfn.XLOOKUP(FMS_Ranking[[#This Row],[FMS ID]],FMS_Input[FMS_ID],FMS_Input[COSTSTRUCT])</f>
        <v>0</v>
      </c>
      <c r="Y43" s="45">
        <f>_xlfn.XLOOKUP(FMS_Ranking[[#This Row],[FMS ID]],FMS_Input[FMS_ID],FMS_Input[NATURE])</f>
        <v>100</v>
      </c>
      <c r="Z43" s="61">
        <f>(((FMS_Ranking[[#This Row],[Percent Nature-Based Raw]]/Y$2)*10)*Y$3)</f>
        <v>0.5</v>
      </c>
      <c r="AA43" s="5" t="str">
        <f>_xlfn.XLOOKUP(FMS_Ranking[[#This Row],[FMS ID]],FMS_Input[FMS_ID],FMS_Input[WATER_SUP])</f>
        <v>No</v>
      </c>
      <c r="AB43" s="57">
        <f>IF(FMS_Ranking[[#This Row],[Water Supply Raw]]="Yes",1,0)</f>
        <v>0</v>
      </c>
      <c r="AC4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1.8024852153844328</v>
      </c>
      <c r="AD43" s="94">
        <f>_xlfn.RANK.EQ(AC43,$AC$6:$AC$380,0)+COUNTIF($AC$6:AC43,AC43)-1</f>
        <v>65</v>
      </c>
      <c r="AE43" s="93">
        <f>(((FMS_Ranking[[#This Row],[Structures Removed 100 Raw]]/Q$2)*100)*Q$3)+(((FMS_Ranking[[#This Row],[Removed Pop Raw]]/S$2)*100)*S$3)</f>
        <v>0</v>
      </c>
      <c r="AF4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6.8024852153844328</v>
      </c>
      <c r="AG43" s="95">
        <f t="shared" si="1"/>
        <v>38</v>
      </c>
    </row>
    <row r="44" spans="1:33" ht="15" customHeight="1" x14ac:dyDescent="0.25">
      <c r="A44" s="64" t="s">
        <v>156</v>
      </c>
      <c r="B44" s="64">
        <f>_xlfn.XLOOKUP(FMS_Ranking[[#This Row],[FMS ID]],FMS_Input[FMS_ID],FMS_Input[RFPG_NUM])</f>
        <v>6</v>
      </c>
      <c r="C44" s="63" t="str">
        <f>_xlfn.XLOOKUP(FMS_Ranking[[#This Row],[FMS ID]],FMS_Input[FMS_ID],FMS_Input[FMS_NAME])</f>
        <v xml:space="preserve">City of Galveston Floodplain Manager Increase </v>
      </c>
      <c r="D44" s="63" t="str">
        <f>_xlfn.XLOOKUP(FMS_Ranking[[#This Row],[FMS ID]],FMS_Input[FMS_ID],FMS_Input[FMS_DESCR])</f>
        <v xml:space="preserve">Increase and maintain number of floodplain managers in the building division through training and certification. </v>
      </c>
      <c r="E44" s="60">
        <f>_xlfn.XLOOKUP(FMS_Ranking[[#This Row],[FMS ID]],FMS_Input[FMS_ID],FMS_Input[FMS_COST])</f>
        <v>10000</v>
      </c>
      <c r="F44" s="5" t="str">
        <f>_xlfn.XLOOKUP(FMS_Ranking[[#This Row],[FMS ID]],FMS_Input[FMS_ID],FMS_Input[EMER_NEED])</f>
        <v>No</v>
      </c>
      <c r="G44" s="4">
        <f t="shared" si="0"/>
        <v>0</v>
      </c>
      <c r="H44" s="45">
        <f>_xlfn.XLOOKUP(FMS_Ranking[[#This Row],[FMS ID]],FMS_Input[FMS_ID],FMS_Input[STRUCT_100])</f>
        <v>21858</v>
      </c>
      <c r="I44" s="45">
        <f>_xlfn.XLOOKUP(FMS_Ranking[[#This Row],[FMS ID]],FMS_Input[FMS_ID],FMS_Input[RES_STRUCT100])</f>
        <v>19143</v>
      </c>
      <c r="J44" s="45">
        <f>_xlfn.XLOOKUP(FMS_Ranking[[#This Row],[FMS ID]],FMS_Input[FMS_ID],FMS_Input[POP100])</f>
        <v>93583</v>
      </c>
      <c r="K44" s="45">
        <f>_xlfn.XLOOKUP(FMS_Ranking[[#This Row],[FMS ID]],FMS_Input[FMS_ID],FMS_Input[CRITFAC100])</f>
        <v>509</v>
      </c>
      <c r="L44" s="45">
        <f>_xlfn.XLOOKUP(FMS_Ranking[[#This Row],[FMS ID]],FMS_Input[FMS_ID],FMS_Input[LWC])</f>
        <v>0</v>
      </c>
      <c r="M44" s="45">
        <f>_xlfn.XLOOKUP(FMS_Ranking[[#This Row],[FMS ID]],FMS_Input[FMS_ID],FMS_Input[ROADCLS])</f>
        <v>0</v>
      </c>
      <c r="N44" s="45">
        <f>_xlfn.XLOOKUP(FMS_Ranking[[#This Row],[FMS ID]],FMS_Input[FMS_ID],FMS_Input[ROAD_MILES100])</f>
        <v>409</v>
      </c>
      <c r="O44" s="45">
        <f>_xlfn.XLOOKUP(FMS_Ranking[[#This Row],[FMS ID]],FMS_Input[FMS_ID],FMS_Input[FARMACRE100])</f>
        <v>260.88226318359381</v>
      </c>
      <c r="P44" s="48">
        <f>_xlfn.XLOOKUP(FMS_Ranking[[#This Row],[FMS ID]],FMS_Input[FMS_ID],FMS_Input[REDSTRUCT100])</f>
        <v>0</v>
      </c>
      <c r="Q44" s="48">
        <f>_xlfn.XLOOKUP(FMS_Ranking[[#This Row],[FMS ID]],FMS_Input[FMS_ID],FMS_Input[REMSTRC100])</f>
        <v>0</v>
      </c>
      <c r="R44" s="48">
        <f>_xlfn.XLOOKUP(FMS_Ranking[[#This Row],[FMS ID]],FMS_Input[FMS_ID],FMS_Input[REMRESSTRC100])</f>
        <v>0</v>
      </c>
      <c r="S44" s="82">
        <f>_xlfn.XLOOKUP(FMS_Ranking[[#This Row],[FMS ID]],FMS_Input[FMS_ID],FMS_Input[REMPOP100])</f>
        <v>0</v>
      </c>
      <c r="T44" s="82">
        <f>_xlfn.XLOOKUP(FMS_Ranking[[#This Row],[FMS ID]],FMS_Input[FMS_ID],FMS_Input[REMCRITFAC100])</f>
        <v>0</v>
      </c>
      <c r="U44" s="82">
        <f>_xlfn.XLOOKUP(FMS_Ranking[[#This Row],[FMS ID]],FMS_Input[FMS_ID],FMS_Input[REMLWC100])</f>
        <v>0</v>
      </c>
      <c r="V44" s="82">
        <f>_xlfn.XLOOKUP(FMS_Ranking[[#This Row],[FMS ID]],FMS_Input[FMS_ID],FMS_Input[REMROADCLS])</f>
        <v>0</v>
      </c>
      <c r="W44" s="82">
        <f>_xlfn.XLOOKUP(FMS_Ranking[[#This Row],[FMS ID]],FMS_Input[FMS_ID],FMS_Input[REMFRMACRE100])</f>
        <v>0</v>
      </c>
      <c r="X44" s="48">
        <f>_xlfn.XLOOKUP(FMS_Ranking[[#This Row],[FMS ID]],FMS_Input[FMS_ID],FMS_Input[COSTSTRUCT])</f>
        <v>0</v>
      </c>
      <c r="Y44" s="45">
        <f>_xlfn.XLOOKUP(FMS_Ranking[[#This Row],[FMS ID]],FMS_Input[FMS_ID],FMS_Input[NATURE])</f>
        <v>0</v>
      </c>
      <c r="Z44" s="61">
        <f>(((FMS_Ranking[[#This Row],[Percent Nature-Based Raw]]/Y$2)*10)*Y$3)</f>
        <v>0</v>
      </c>
      <c r="AA44" s="5" t="str">
        <f>_xlfn.XLOOKUP(FMS_Ranking[[#This Row],[FMS ID]],FMS_Input[FMS_ID],FMS_Input[WATER_SUP])</f>
        <v>No</v>
      </c>
      <c r="AB44" s="57">
        <f>IF(FMS_Ranking[[#This Row],[Water Supply Raw]]="Yes",1,0)</f>
        <v>0</v>
      </c>
      <c r="AC4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6.6810725977509842</v>
      </c>
      <c r="AD44" s="88">
        <f>_xlfn.RANK.EQ(AC44,$AC$6:$AC$380,0)+COUNTIF($AC$6:AC44,AC44)-1</f>
        <v>33</v>
      </c>
      <c r="AE44" s="93">
        <f>(((FMS_Ranking[[#This Row],[Structures Removed 100 Raw]]/Q$2)*100)*Q$3)+(((FMS_Ranking[[#This Row],[Removed Pop Raw]]/S$2)*100)*S$3)</f>
        <v>0</v>
      </c>
      <c r="AF4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6.6810725977509842</v>
      </c>
      <c r="AG44" s="87">
        <f t="shared" si="1"/>
        <v>39</v>
      </c>
    </row>
    <row r="45" spans="1:33" ht="15" customHeight="1" x14ac:dyDescent="0.25">
      <c r="A45" s="64" t="s">
        <v>159</v>
      </c>
      <c r="B45" s="64">
        <f>_xlfn.XLOOKUP(FMS_Ranking[[#This Row],[FMS ID]],FMS_Input[FMS_ID],FMS_Input[RFPG_NUM])</f>
        <v>6</v>
      </c>
      <c r="C45" s="63" t="str">
        <f>_xlfn.XLOOKUP(FMS_Ranking[[#This Row],[FMS ID]],FMS_Input[FMS_ID],FMS_Input[FMS_NAME])</f>
        <v>City of Galveston SRL and RL Property Mitigation</v>
      </c>
      <c r="D45" s="63" t="str">
        <f>_xlfn.XLOOKUP(FMS_Ranking[[#This Row],[FMS ID]],FMS_Input[FMS_ID],FMS_Input[FMS_DESCR])</f>
        <v>Elevation, acquisition or other mitigation of identified Repetitive Loss and Severe Repeditive Loss properties and structures damaged by flooding.</v>
      </c>
      <c r="E45" s="60">
        <f>_xlfn.XLOOKUP(FMS_Ranking[[#This Row],[FMS ID]],FMS_Input[FMS_ID],FMS_Input[FMS_COST])</f>
        <v>80000</v>
      </c>
      <c r="F45" s="5" t="str">
        <f>_xlfn.XLOOKUP(FMS_Ranking[[#This Row],[FMS ID]],FMS_Input[FMS_ID],FMS_Input[EMER_NEED])</f>
        <v>Yes</v>
      </c>
      <c r="G45" s="4">
        <f t="shared" si="0"/>
        <v>1</v>
      </c>
      <c r="H45" s="45">
        <f>_xlfn.XLOOKUP(FMS_Ranking[[#This Row],[FMS ID]],FMS_Input[FMS_ID],FMS_Input[STRUCT_100])</f>
        <v>21858</v>
      </c>
      <c r="I45" s="45">
        <f>_xlfn.XLOOKUP(FMS_Ranking[[#This Row],[FMS ID]],FMS_Input[FMS_ID],FMS_Input[RES_STRUCT100])</f>
        <v>19143</v>
      </c>
      <c r="J45" s="45">
        <f>_xlfn.XLOOKUP(FMS_Ranking[[#This Row],[FMS ID]],FMS_Input[FMS_ID],FMS_Input[POP100])</f>
        <v>93583</v>
      </c>
      <c r="K45" s="45">
        <f>_xlfn.XLOOKUP(FMS_Ranking[[#This Row],[FMS ID]],FMS_Input[FMS_ID],FMS_Input[CRITFAC100])</f>
        <v>509</v>
      </c>
      <c r="L45" s="45">
        <f>_xlfn.XLOOKUP(FMS_Ranking[[#This Row],[FMS ID]],FMS_Input[FMS_ID],FMS_Input[LWC])</f>
        <v>0</v>
      </c>
      <c r="M45" s="45">
        <f>_xlfn.XLOOKUP(FMS_Ranking[[#This Row],[FMS ID]],FMS_Input[FMS_ID],FMS_Input[ROADCLS])</f>
        <v>0</v>
      </c>
      <c r="N45" s="45">
        <f>_xlfn.XLOOKUP(FMS_Ranking[[#This Row],[FMS ID]],FMS_Input[FMS_ID],FMS_Input[ROAD_MILES100])</f>
        <v>409</v>
      </c>
      <c r="O45" s="45">
        <f>_xlfn.XLOOKUP(FMS_Ranking[[#This Row],[FMS ID]],FMS_Input[FMS_ID],FMS_Input[FARMACRE100])</f>
        <v>260.88226318359381</v>
      </c>
      <c r="P45" s="48">
        <f>_xlfn.XLOOKUP(FMS_Ranking[[#This Row],[FMS ID]],FMS_Input[FMS_ID],FMS_Input[REDSTRUCT100])</f>
        <v>0</v>
      </c>
      <c r="Q45" s="48">
        <f>_xlfn.XLOOKUP(FMS_Ranking[[#This Row],[FMS ID]],FMS_Input[FMS_ID],FMS_Input[REMSTRC100])</f>
        <v>0</v>
      </c>
      <c r="R45" s="48">
        <f>_xlfn.XLOOKUP(FMS_Ranking[[#This Row],[FMS ID]],FMS_Input[FMS_ID],FMS_Input[REMRESSTRC100])</f>
        <v>0</v>
      </c>
      <c r="S45" s="82">
        <f>_xlfn.XLOOKUP(FMS_Ranking[[#This Row],[FMS ID]],FMS_Input[FMS_ID],FMS_Input[REMPOP100])</f>
        <v>0</v>
      </c>
      <c r="T45" s="82">
        <f>_xlfn.XLOOKUP(FMS_Ranking[[#This Row],[FMS ID]],FMS_Input[FMS_ID],FMS_Input[REMCRITFAC100])</f>
        <v>0</v>
      </c>
      <c r="U45" s="82">
        <f>_xlfn.XLOOKUP(FMS_Ranking[[#This Row],[FMS ID]],FMS_Input[FMS_ID],FMS_Input[REMLWC100])</f>
        <v>0</v>
      </c>
      <c r="V45" s="82">
        <f>_xlfn.XLOOKUP(FMS_Ranking[[#This Row],[FMS ID]],FMS_Input[FMS_ID],FMS_Input[REMROADCLS])</f>
        <v>0</v>
      </c>
      <c r="W45" s="82">
        <f>_xlfn.XLOOKUP(FMS_Ranking[[#This Row],[FMS ID]],FMS_Input[FMS_ID],FMS_Input[REMFRMACRE100])</f>
        <v>0</v>
      </c>
      <c r="X45" s="48">
        <f>_xlfn.XLOOKUP(FMS_Ranking[[#This Row],[FMS ID]],FMS_Input[FMS_ID],FMS_Input[COSTSTRUCT])</f>
        <v>0</v>
      </c>
      <c r="Y45" s="45">
        <f>_xlfn.XLOOKUP(FMS_Ranking[[#This Row],[FMS ID]],FMS_Input[FMS_ID],FMS_Input[NATURE])</f>
        <v>0</v>
      </c>
      <c r="Z45" s="61">
        <f>(((FMS_Ranking[[#This Row],[Percent Nature-Based Raw]]/Y$2)*10)*Y$3)</f>
        <v>0</v>
      </c>
      <c r="AA45" s="5" t="str">
        <f>_xlfn.XLOOKUP(FMS_Ranking[[#This Row],[FMS ID]],FMS_Input[FMS_ID],FMS_Input[WATER_SUP])</f>
        <v>No</v>
      </c>
      <c r="AB45" s="57">
        <f>IF(FMS_Ranking[[#This Row],[Water Supply Raw]]="Yes",1,0)</f>
        <v>0</v>
      </c>
      <c r="AC4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6.6810725977509842</v>
      </c>
      <c r="AD45" s="88">
        <f>_xlfn.RANK.EQ(AC45,$AC$6:$AC$380,0)+COUNTIF($AC$6:AC45,AC45)-1</f>
        <v>34</v>
      </c>
      <c r="AE45" s="93">
        <f>(((FMS_Ranking[[#This Row],[Structures Removed 100 Raw]]/Q$2)*100)*Q$3)+(((FMS_Ranking[[#This Row],[Removed Pop Raw]]/S$2)*100)*S$3)</f>
        <v>0</v>
      </c>
      <c r="AF4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6.6810725977509842</v>
      </c>
      <c r="AG45" s="87">
        <f t="shared" si="1"/>
        <v>39</v>
      </c>
    </row>
    <row r="46" spans="1:33" ht="15" customHeight="1" x14ac:dyDescent="0.25">
      <c r="A46" s="64" t="s">
        <v>3173</v>
      </c>
      <c r="B46" s="64">
        <f>_xlfn.XLOOKUP(FMS_Ranking[[#This Row],[FMS ID]],FMS_Input[FMS_ID],FMS_Input[RFPG_NUM])</f>
        <v>5</v>
      </c>
      <c r="C46" s="63" t="str">
        <f>_xlfn.XLOOKUP(FMS_Ranking[[#This Row],[FMS ID]],FMS_Input[FMS_ID],FMS_Input[FMS_NAME])</f>
        <v>Jefferson County Property Elevation</v>
      </c>
      <c r="D46" s="63" t="str">
        <f>_xlfn.XLOOKUP(FMS_Ranking[[#This Row],[FMS ID]],FMS_Input[FMS_ID],FMS_Input[FMS_DESCR])</f>
        <v>FIF Application; aimed to elevate houses within county subject to inundation from flooding.</v>
      </c>
      <c r="E46" s="60">
        <f>_xlfn.XLOOKUP(FMS_Ranking[[#This Row],[FMS ID]],FMS_Input[FMS_ID],FMS_Input[FMS_COST])</f>
        <v>1110000</v>
      </c>
      <c r="F46" s="5" t="str">
        <f>_xlfn.XLOOKUP(FMS_Ranking[[#This Row],[FMS ID]],FMS_Input[FMS_ID],FMS_Input[EMER_NEED])</f>
        <v>Yes</v>
      </c>
      <c r="G46" s="4">
        <f t="shared" si="0"/>
        <v>1</v>
      </c>
      <c r="H46" s="45">
        <f>_xlfn.XLOOKUP(FMS_Ranking[[#This Row],[FMS ID]],FMS_Input[FMS_ID],FMS_Input[STRUCT_100])</f>
        <v>12869</v>
      </c>
      <c r="I46" s="45">
        <f>_xlfn.XLOOKUP(FMS_Ranking[[#This Row],[FMS ID]],FMS_Input[FMS_ID],FMS_Input[RES_STRUCT100])</f>
        <v>9726</v>
      </c>
      <c r="J46" s="45">
        <f>_xlfn.XLOOKUP(FMS_Ranking[[#This Row],[FMS ID]],FMS_Input[FMS_ID],FMS_Input[POP100])</f>
        <v>40765</v>
      </c>
      <c r="K46" s="45">
        <f>_xlfn.XLOOKUP(FMS_Ranking[[#This Row],[FMS ID]],FMS_Input[FMS_ID],FMS_Input[CRITFAC100])</f>
        <v>316</v>
      </c>
      <c r="L46" s="45">
        <f>_xlfn.XLOOKUP(FMS_Ranking[[#This Row],[FMS ID]],FMS_Input[FMS_ID],FMS_Input[LWC])</f>
        <v>22</v>
      </c>
      <c r="M46" s="45">
        <f>_xlfn.XLOOKUP(FMS_Ranking[[#This Row],[FMS ID]],FMS_Input[FMS_ID],FMS_Input[ROADCLS])</f>
        <v>22</v>
      </c>
      <c r="N46" s="45">
        <f>_xlfn.XLOOKUP(FMS_Ranking[[#This Row],[FMS ID]],FMS_Input[FMS_ID],FMS_Input[ROAD_MILES100])</f>
        <v>474</v>
      </c>
      <c r="O46" s="45">
        <f>_xlfn.XLOOKUP(FMS_Ranking[[#This Row],[FMS ID]],FMS_Input[FMS_ID],FMS_Input[FARMACRE100])</f>
        <v>33019.37890625</v>
      </c>
      <c r="P46" s="48">
        <f>_xlfn.XLOOKUP(FMS_Ranking[[#This Row],[FMS ID]],FMS_Input[FMS_ID],FMS_Input[REDSTRUCT100])</f>
        <v>0</v>
      </c>
      <c r="Q46" s="48">
        <f>_xlfn.XLOOKUP(FMS_Ranking[[#This Row],[FMS ID]],FMS_Input[FMS_ID],FMS_Input[REMSTRC100])</f>
        <v>0</v>
      </c>
      <c r="R46" s="48">
        <f>_xlfn.XLOOKUP(FMS_Ranking[[#This Row],[FMS ID]],FMS_Input[FMS_ID],FMS_Input[REMRESSTRC100])</f>
        <v>0</v>
      </c>
      <c r="S46" s="82">
        <f>_xlfn.XLOOKUP(FMS_Ranking[[#This Row],[FMS ID]],FMS_Input[FMS_ID],FMS_Input[REMPOP100])</f>
        <v>0</v>
      </c>
      <c r="T46" s="82">
        <f>_xlfn.XLOOKUP(FMS_Ranking[[#This Row],[FMS ID]],FMS_Input[FMS_ID],FMS_Input[REMCRITFAC100])</f>
        <v>0</v>
      </c>
      <c r="U46" s="82">
        <f>_xlfn.XLOOKUP(FMS_Ranking[[#This Row],[FMS ID]],FMS_Input[FMS_ID],FMS_Input[REMLWC100])</f>
        <v>0</v>
      </c>
      <c r="V46" s="82">
        <f>_xlfn.XLOOKUP(FMS_Ranking[[#This Row],[FMS ID]],FMS_Input[FMS_ID],FMS_Input[REMROADCLS])</f>
        <v>0</v>
      </c>
      <c r="W46" s="82">
        <f>_xlfn.XLOOKUP(FMS_Ranking[[#This Row],[FMS ID]],FMS_Input[FMS_ID],FMS_Input[REMFRMACRE100])</f>
        <v>0</v>
      </c>
      <c r="X46" s="48">
        <f>_xlfn.XLOOKUP(FMS_Ranking[[#This Row],[FMS ID]],FMS_Input[FMS_ID],FMS_Input[COSTSTRUCT])</f>
        <v>0</v>
      </c>
      <c r="Y46" s="45">
        <f>_xlfn.XLOOKUP(FMS_Ranking[[#This Row],[FMS ID]],FMS_Input[FMS_ID],FMS_Input[NATURE])</f>
        <v>0</v>
      </c>
      <c r="Z46" s="61">
        <f>(((FMS_Ranking[[#This Row],[Percent Nature-Based Raw]]/Y$2)*10)*Y$3)</f>
        <v>0</v>
      </c>
      <c r="AA46" s="5" t="str">
        <f>_xlfn.XLOOKUP(FMS_Ranking[[#This Row],[FMS ID]],FMS_Input[FMS_ID],FMS_Input[WATER_SUP])</f>
        <v>No</v>
      </c>
      <c r="AB46" s="57">
        <f>IF(FMS_Ranking[[#This Row],[Water Supply Raw]]="Yes",1,0)</f>
        <v>0</v>
      </c>
      <c r="AC4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6.5149507987581572</v>
      </c>
      <c r="AD46" s="94">
        <f>_xlfn.RANK.EQ(AC46,$AC$6:$AC$380,0)+COUNTIF($AC$6:AC46,AC46)-1</f>
        <v>35</v>
      </c>
      <c r="AE46" s="93">
        <f>(((FMS_Ranking[[#This Row],[Structures Removed 100 Raw]]/Q$2)*100)*Q$3)+(((FMS_Ranking[[#This Row],[Removed Pop Raw]]/S$2)*100)*S$3)</f>
        <v>0</v>
      </c>
      <c r="AF4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6.5149507987581572</v>
      </c>
      <c r="AG46" s="95">
        <f t="shared" si="1"/>
        <v>41</v>
      </c>
    </row>
    <row r="47" spans="1:33" ht="15" customHeight="1" x14ac:dyDescent="0.25">
      <c r="A47" s="64" t="s">
        <v>2401</v>
      </c>
      <c r="B47" s="64">
        <f>_xlfn.XLOOKUP(FMS_Ranking[[#This Row],[FMS ID]],FMS_Input[FMS_ID],FMS_Input[RFPG_NUM])</f>
        <v>3</v>
      </c>
      <c r="C47" s="63" t="str">
        <f>_xlfn.XLOOKUP(FMS_Ranking[[#This Row],[FMS ID]],FMS_Input[FMS_ID],FMS_Input[FMS_NAME])</f>
        <v>Johnson County Acquisition of Flood Prone Structures</v>
      </c>
      <c r="D47" s="63" t="str">
        <f>_xlfn.XLOOKUP(FMS_Ranking[[#This Row],[FMS ID]],FMS_Input[FMS_ID],FMS_Input[FMS_DESCR])</f>
        <v>Acquire, relocate, and/or elevate flood prone structures</v>
      </c>
      <c r="E47" s="60">
        <f>_xlfn.XLOOKUP(FMS_Ranking[[#This Row],[FMS ID]],FMS_Input[FMS_ID],FMS_Input[FMS_COST])</f>
        <v>5000000</v>
      </c>
      <c r="F47" s="5" t="str">
        <f>_xlfn.XLOOKUP(FMS_Ranking[[#This Row],[FMS ID]],FMS_Input[FMS_ID],FMS_Input[EMER_NEED])</f>
        <v>No</v>
      </c>
      <c r="G47" s="4">
        <f t="shared" si="0"/>
        <v>0</v>
      </c>
      <c r="H47" s="45">
        <f>_xlfn.XLOOKUP(FMS_Ranking[[#This Row],[FMS ID]],FMS_Input[FMS_ID],FMS_Input[STRUCT_100])</f>
        <v>1851</v>
      </c>
      <c r="I47" s="45">
        <f>_xlfn.XLOOKUP(FMS_Ranking[[#This Row],[FMS ID]],FMS_Input[FMS_ID],FMS_Input[RES_STRUCT100])</f>
        <v>1555</v>
      </c>
      <c r="J47" s="45">
        <f>_xlfn.XLOOKUP(FMS_Ranking[[#This Row],[FMS ID]],FMS_Input[FMS_ID],FMS_Input[POP100])</f>
        <v>4897</v>
      </c>
      <c r="K47" s="45">
        <f>_xlfn.XLOOKUP(FMS_Ranking[[#This Row],[FMS ID]],FMS_Input[FMS_ID],FMS_Input[CRITFAC100])</f>
        <v>12</v>
      </c>
      <c r="L47" s="45">
        <f>_xlfn.XLOOKUP(FMS_Ranking[[#This Row],[FMS ID]],FMS_Input[FMS_ID],FMS_Input[LWC])</f>
        <v>372</v>
      </c>
      <c r="M47" s="45">
        <f>_xlfn.XLOOKUP(FMS_Ranking[[#This Row],[FMS ID]],FMS_Input[FMS_ID],FMS_Input[ROADCLS])</f>
        <v>0</v>
      </c>
      <c r="N47" s="45">
        <f>_xlfn.XLOOKUP(FMS_Ranking[[#This Row],[FMS ID]],FMS_Input[FMS_ID],FMS_Input[ROAD_MILES100])</f>
        <v>62</v>
      </c>
      <c r="O47" s="45">
        <f>_xlfn.XLOOKUP(FMS_Ranking[[#This Row],[FMS ID]],FMS_Input[FMS_ID],FMS_Input[FARMACRE100])</f>
        <v>18202.359375</v>
      </c>
      <c r="P47" s="48">
        <f>_xlfn.XLOOKUP(FMS_Ranking[[#This Row],[FMS ID]],FMS_Input[FMS_ID],FMS_Input[REDSTRUCT100])</f>
        <v>0</v>
      </c>
      <c r="Q47" s="48">
        <f>_xlfn.XLOOKUP(FMS_Ranking[[#This Row],[FMS ID]],FMS_Input[FMS_ID],FMS_Input[REMSTRC100])</f>
        <v>0</v>
      </c>
      <c r="R47" s="48">
        <f>_xlfn.XLOOKUP(FMS_Ranking[[#This Row],[FMS ID]],FMS_Input[FMS_ID],FMS_Input[REMRESSTRC100])</f>
        <v>0</v>
      </c>
      <c r="S47" s="82">
        <f>_xlfn.XLOOKUP(FMS_Ranking[[#This Row],[FMS ID]],FMS_Input[FMS_ID],FMS_Input[REMPOP100])</f>
        <v>0</v>
      </c>
      <c r="T47" s="82">
        <f>_xlfn.XLOOKUP(FMS_Ranking[[#This Row],[FMS ID]],FMS_Input[FMS_ID],FMS_Input[REMCRITFAC100])</f>
        <v>0</v>
      </c>
      <c r="U47" s="82">
        <f>_xlfn.XLOOKUP(FMS_Ranking[[#This Row],[FMS ID]],FMS_Input[FMS_ID],FMS_Input[REMLWC100])</f>
        <v>0</v>
      </c>
      <c r="V47" s="82">
        <f>_xlfn.XLOOKUP(FMS_Ranking[[#This Row],[FMS ID]],FMS_Input[FMS_ID],FMS_Input[REMROADCLS])</f>
        <v>0</v>
      </c>
      <c r="W47" s="82">
        <f>_xlfn.XLOOKUP(FMS_Ranking[[#This Row],[FMS ID]],FMS_Input[FMS_ID],FMS_Input[REMFRMACRE100])</f>
        <v>0</v>
      </c>
      <c r="X47" s="48">
        <f>_xlfn.XLOOKUP(FMS_Ranking[[#This Row],[FMS ID]],FMS_Input[FMS_ID],FMS_Input[COSTSTRUCT])</f>
        <v>0</v>
      </c>
      <c r="Y47" s="45">
        <f>_xlfn.XLOOKUP(FMS_Ranking[[#This Row],[FMS ID]],FMS_Input[FMS_ID],FMS_Input[NATURE])</f>
        <v>0</v>
      </c>
      <c r="Z47" s="61">
        <f>(((FMS_Ranking[[#This Row],[Percent Nature-Based Raw]]/Y$2)*10)*Y$3)</f>
        <v>0</v>
      </c>
      <c r="AA47" s="5" t="str">
        <f>_xlfn.XLOOKUP(FMS_Ranking[[#This Row],[FMS ID]],FMS_Input[FMS_ID],FMS_Input[WATER_SUP])</f>
        <v>No</v>
      </c>
      <c r="AB47" s="57">
        <f>IF(FMS_Ranking[[#This Row],[Water Supply Raw]]="Yes",1,0)</f>
        <v>0</v>
      </c>
      <c r="AC4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6.3606341187956463</v>
      </c>
      <c r="AD47" s="94">
        <f>_xlfn.RANK.EQ(AC47,$AC$6:$AC$380,0)+COUNTIF($AC$6:AC47,AC47)-1</f>
        <v>36</v>
      </c>
      <c r="AE47" s="93">
        <f>(((FMS_Ranking[[#This Row],[Structures Removed 100 Raw]]/Q$2)*100)*Q$3)+(((FMS_Ranking[[#This Row],[Removed Pop Raw]]/S$2)*100)*S$3)</f>
        <v>0</v>
      </c>
      <c r="AF4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6.3606341187956463</v>
      </c>
      <c r="AG47" s="95">
        <f t="shared" si="1"/>
        <v>42</v>
      </c>
    </row>
    <row r="48" spans="1:33" ht="15" customHeight="1" x14ac:dyDescent="0.25">
      <c r="A48" s="64" t="s">
        <v>2706</v>
      </c>
      <c r="B48" s="64">
        <f>_xlfn.XLOOKUP(FMS_Ranking[[#This Row],[FMS ID]],FMS_Input[FMS_ID],FMS_Input[RFPG_NUM])</f>
        <v>3</v>
      </c>
      <c r="C48" s="63" t="str">
        <f>_xlfn.XLOOKUP(FMS_Ranking[[#This Row],[FMS ID]],FMS_Input[FMS_ID],FMS_Input[FMS_NAME])</f>
        <v>City of Fort Worth HROM Program</v>
      </c>
      <c r="D48" s="63" t="str">
        <f>_xlfn.XLOOKUP(FMS_Ranking[[#This Row],[FMS ID]],FMS_Input[FMS_ID],FMS_Input[FMS_DESCR])</f>
        <v>Implement a Hazardous Roadway Overtopping Mitigation (HROM) Program to prioritize hazardous roadway overtopping and identify acceptable, affordable, and effective solutions for construction to maximize impact of available funding and reduce risks.</v>
      </c>
      <c r="E48" s="60">
        <f>_xlfn.XLOOKUP(FMS_Ranking[[#This Row],[FMS ID]],FMS_Input[FMS_ID],FMS_Input[FMS_COST])</f>
        <v>35000000</v>
      </c>
      <c r="F48" s="5" t="str">
        <f>_xlfn.XLOOKUP(FMS_Ranking[[#This Row],[FMS ID]],FMS_Input[FMS_ID],FMS_Input[EMER_NEED])</f>
        <v>No</v>
      </c>
      <c r="G48" s="4">
        <f t="shared" si="0"/>
        <v>0</v>
      </c>
      <c r="H48" s="45">
        <f>_xlfn.XLOOKUP(FMS_Ranking[[#This Row],[FMS ID]],FMS_Input[FMS_ID],FMS_Input[STRUCT_100])</f>
        <v>5921</v>
      </c>
      <c r="I48" s="45">
        <f>_xlfn.XLOOKUP(FMS_Ranking[[#This Row],[FMS ID]],FMS_Input[FMS_ID],FMS_Input[RES_STRUCT100])</f>
        <v>5086</v>
      </c>
      <c r="J48" s="45">
        <f>_xlfn.XLOOKUP(FMS_Ranking[[#This Row],[FMS ID]],FMS_Input[FMS_ID],FMS_Input[POP100])</f>
        <v>27286</v>
      </c>
      <c r="K48" s="45">
        <f>_xlfn.XLOOKUP(FMS_Ranking[[#This Row],[FMS ID]],FMS_Input[FMS_ID],FMS_Input[CRITFAC100])</f>
        <v>64</v>
      </c>
      <c r="L48" s="45">
        <f>_xlfn.XLOOKUP(FMS_Ranking[[#This Row],[FMS ID]],FMS_Input[FMS_ID],FMS_Input[LWC])</f>
        <v>299</v>
      </c>
      <c r="M48" s="45">
        <f>_xlfn.XLOOKUP(FMS_Ranking[[#This Row],[FMS ID]],FMS_Input[FMS_ID],FMS_Input[ROADCLS])</f>
        <v>0</v>
      </c>
      <c r="N48" s="45">
        <f>_xlfn.XLOOKUP(FMS_Ranking[[#This Row],[FMS ID]],FMS_Input[FMS_ID],FMS_Input[ROAD_MILES100])</f>
        <v>185</v>
      </c>
      <c r="O48" s="45">
        <f>_xlfn.XLOOKUP(FMS_Ranking[[#This Row],[FMS ID]],FMS_Input[FMS_ID],FMS_Input[FARMACRE100])</f>
        <v>7266.1318359375</v>
      </c>
      <c r="P48" s="48">
        <f>_xlfn.XLOOKUP(FMS_Ranking[[#This Row],[FMS ID]],FMS_Input[FMS_ID],FMS_Input[REDSTRUCT100])</f>
        <v>0</v>
      </c>
      <c r="Q48" s="48">
        <f>_xlfn.XLOOKUP(FMS_Ranking[[#This Row],[FMS ID]],FMS_Input[FMS_ID],FMS_Input[REMSTRC100])</f>
        <v>0</v>
      </c>
      <c r="R48" s="48">
        <f>_xlfn.XLOOKUP(FMS_Ranking[[#This Row],[FMS ID]],FMS_Input[FMS_ID],FMS_Input[REMRESSTRC100])</f>
        <v>0</v>
      </c>
      <c r="S48" s="82">
        <f>_xlfn.XLOOKUP(FMS_Ranking[[#This Row],[FMS ID]],FMS_Input[FMS_ID],FMS_Input[REMPOP100])</f>
        <v>0</v>
      </c>
      <c r="T48" s="82">
        <f>_xlfn.XLOOKUP(FMS_Ranking[[#This Row],[FMS ID]],FMS_Input[FMS_ID],FMS_Input[REMCRITFAC100])</f>
        <v>0</v>
      </c>
      <c r="U48" s="82">
        <f>_xlfn.XLOOKUP(FMS_Ranking[[#This Row],[FMS ID]],FMS_Input[FMS_ID],FMS_Input[REMLWC100])</f>
        <v>0</v>
      </c>
      <c r="V48" s="82">
        <f>_xlfn.XLOOKUP(FMS_Ranking[[#This Row],[FMS ID]],FMS_Input[FMS_ID],FMS_Input[REMROADCLS])</f>
        <v>0</v>
      </c>
      <c r="W48" s="82">
        <f>_xlfn.XLOOKUP(FMS_Ranking[[#This Row],[FMS ID]],FMS_Input[FMS_ID],FMS_Input[REMFRMACRE100])</f>
        <v>0</v>
      </c>
      <c r="X48" s="48">
        <f>_xlfn.XLOOKUP(FMS_Ranking[[#This Row],[FMS ID]],FMS_Input[FMS_ID],FMS_Input[COSTSTRUCT])</f>
        <v>0</v>
      </c>
      <c r="Y48" s="45">
        <f>_xlfn.XLOOKUP(FMS_Ranking[[#This Row],[FMS ID]],FMS_Input[FMS_ID],FMS_Input[NATURE])</f>
        <v>0</v>
      </c>
      <c r="Z48" s="61">
        <f>(((FMS_Ranking[[#This Row],[Percent Nature-Based Raw]]/Y$2)*10)*Y$3)</f>
        <v>0</v>
      </c>
      <c r="AA48" s="5" t="str">
        <f>_xlfn.XLOOKUP(FMS_Ranking[[#This Row],[FMS ID]],FMS_Input[FMS_ID],FMS_Input[WATER_SUP])</f>
        <v>No</v>
      </c>
      <c r="AB48" s="57">
        <f>IF(FMS_Ranking[[#This Row],[Water Supply Raw]]="Yes",1,0)</f>
        <v>0</v>
      </c>
      <c r="AC4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6.3538518967479476</v>
      </c>
      <c r="AD48" s="94">
        <f>_xlfn.RANK.EQ(AC48,$AC$6:$AC$380,0)+COUNTIF($AC$6:AC48,AC48)-1</f>
        <v>38</v>
      </c>
      <c r="AE48" s="93">
        <f>(((FMS_Ranking[[#This Row],[Structures Removed 100 Raw]]/Q$2)*100)*Q$3)+(((FMS_Ranking[[#This Row],[Removed Pop Raw]]/S$2)*100)*S$3)</f>
        <v>0</v>
      </c>
      <c r="AF4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6.3538518967479476</v>
      </c>
      <c r="AG48" s="95">
        <f t="shared" si="1"/>
        <v>43</v>
      </c>
    </row>
    <row r="49" spans="1:33" ht="15" customHeight="1" x14ac:dyDescent="0.25">
      <c r="A49" s="64" t="s">
        <v>2971</v>
      </c>
      <c r="B49" s="64">
        <f>_xlfn.XLOOKUP(FMS_Ranking[[#This Row],[FMS ID]],FMS_Input[FMS_ID],FMS_Input[RFPG_NUM])</f>
        <v>4</v>
      </c>
      <c r="C49" s="63" t="str">
        <f>_xlfn.XLOOKUP(FMS_Ranking[[#This Row],[FMS ID]],FMS_Input[FMS_ID],FMS_Input[FMS_NAME])</f>
        <v>Orange County Emergency Response Staging Area</v>
      </c>
      <c r="D49" s="63" t="str">
        <f>_xlfn.XLOOKUP(FMS_Ranking[[#This Row],[FMS ID]],FMS_Input[FMS_ID],FMS_Input[FMS_DESCR])</f>
        <v>Staging Area and “lily pads” for use during disaster events.</v>
      </c>
      <c r="E49" s="60">
        <f>_xlfn.XLOOKUP(FMS_Ranking[[#This Row],[FMS ID]],FMS_Input[FMS_ID],FMS_Input[FMS_COST])</f>
        <v>10000</v>
      </c>
      <c r="F49" s="5" t="str">
        <f>_xlfn.XLOOKUP(FMS_Ranking[[#This Row],[FMS ID]],FMS_Input[FMS_ID],FMS_Input[EMER_NEED])</f>
        <v>Yes</v>
      </c>
      <c r="G49" s="4">
        <f t="shared" si="0"/>
        <v>1</v>
      </c>
      <c r="H49" s="45">
        <f>_xlfn.XLOOKUP(FMS_Ranking[[#This Row],[FMS ID]],FMS_Input[FMS_ID],FMS_Input[STRUCT_100])</f>
        <v>16974</v>
      </c>
      <c r="I49" s="45">
        <f>_xlfn.XLOOKUP(FMS_Ranking[[#This Row],[FMS ID]],FMS_Input[FMS_ID],FMS_Input[RES_STRUCT100])</f>
        <v>14040</v>
      </c>
      <c r="J49" s="45">
        <f>_xlfn.XLOOKUP(FMS_Ranking[[#This Row],[FMS ID]],FMS_Input[FMS_ID],FMS_Input[POP100])</f>
        <v>44427</v>
      </c>
      <c r="K49" s="45">
        <f>_xlfn.XLOOKUP(FMS_Ranking[[#This Row],[FMS ID]],FMS_Input[FMS_ID],FMS_Input[CRITFAC100])</f>
        <v>276</v>
      </c>
      <c r="L49" s="45">
        <f>_xlfn.XLOOKUP(FMS_Ranking[[#This Row],[FMS ID]],FMS_Input[FMS_ID],FMS_Input[LWC])</f>
        <v>22</v>
      </c>
      <c r="M49" s="45">
        <f>_xlfn.XLOOKUP(FMS_Ranking[[#This Row],[FMS ID]],FMS_Input[FMS_ID],FMS_Input[ROADCLS])</f>
        <v>22</v>
      </c>
      <c r="N49" s="45">
        <f>_xlfn.XLOOKUP(FMS_Ranking[[#This Row],[FMS ID]],FMS_Input[FMS_ID],FMS_Input[ROAD_MILES100])</f>
        <v>364</v>
      </c>
      <c r="O49" s="45">
        <f>_xlfn.XLOOKUP(FMS_Ranking[[#This Row],[FMS ID]],FMS_Input[FMS_ID],FMS_Input[FARMACRE100])</f>
        <v>17171.212890625</v>
      </c>
      <c r="P49" s="48">
        <f>_xlfn.XLOOKUP(FMS_Ranking[[#This Row],[FMS ID]],FMS_Input[FMS_ID],FMS_Input[REDSTRUCT100])</f>
        <v>0</v>
      </c>
      <c r="Q49" s="48">
        <f>_xlfn.XLOOKUP(FMS_Ranking[[#This Row],[FMS ID]],FMS_Input[FMS_ID],FMS_Input[REMSTRC100])</f>
        <v>0</v>
      </c>
      <c r="R49" s="48">
        <f>_xlfn.XLOOKUP(FMS_Ranking[[#This Row],[FMS ID]],FMS_Input[FMS_ID],FMS_Input[REMRESSTRC100])</f>
        <v>0</v>
      </c>
      <c r="S49" s="82">
        <f>_xlfn.XLOOKUP(FMS_Ranking[[#This Row],[FMS ID]],FMS_Input[FMS_ID],FMS_Input[REMPOP100])</f>
        <v>0</v>
      </c>
      <c r="T49" s="82">
        <f>_xlfn.XLOOKUP(FMS_Ranking[[#This Row],[FMS ID]],FMS_Input[FMS_ID],FMS_Input[REMCRITFAC100])</f>
        <v>0</v>
      </c>
      <c r="U49" s="82">
        <f>_xlfn.XLOOKUP(FMS_Ranking[[#This Row],[FMS ID]],FMS_Input[FMS_ID],FMS_Input[REMLWC100])</f>
        <v>0</v>
      </c>
      <c r="V49" s="82">
        <f>_xlfn.XLOOKUP(FMS_Ranking[[#This Row],[FMS ID]],FMS_Input[FMS_ID],FMS_Input[REMROADCLS])</f>
        <v>0</v>
      </c>
      <c r="W49" s="82">
        <f>_xlfn.XLOOKUP(FMS_Ranking[[#This Row],[FMS ID]],FMS_Input[FMS_ID],FMS_Input[REMFRMACRE100])</f>
        <v>0</v>
      </c>
      <c r="X49" s="48">
        <f>_xlfn.XLOOKUP(FMS_Ranking[[#This Row],[FMS ID]],FMS_Input[FMS_ID],FMS_Input[COSTSTRUCT])</f>
        <v>0</v>
      </c>
      <c r="Y49" s="45">
        <f>_xlfn.XLOOKUP(FMS_Ranking[[#This Row],[FMS ID]],FMS_Input[FMS_ID],FMS_Input[NATURE])</f>
        <v>0</v>
      </c>
      <c r="Z49" s="61">
        <f>(((FMS_Ranking[[#This Row],[Percent Nature-Based Raw]]/Y$2)*10)*Y$3)</f>
        <v>0</v>
      </c>
      <c r="AA49" s="5" t="str">
        <f>_xlfn.XLOOKUP(FMS_Ranking[[#This Row],[FMS ID]],FMS_Input[FMS_ID],FMS_Input[WATER_SUP])</f>
        <v>No</v>
      </c>
      <c r="AB49" s="57">
        <f>IF(FMS_Ranking[[#This Row],[Water Supply Raw]]="Yes",1,0)</f>
        <v>0</v>
      </c>
      <c r="AC4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6.2964343392897781</v>
      </c>
      <c r="AD49" s="94">
        <f>_xlfn.RANK.EQ(AC49,$AC$6:$AC$380,0)+COUNTIF($AC$6:AC49,AC49)-1</f>
        <v>39</v>
      </c>
      <c r="AE49" s="93">
        <f>(((FMS_Ranking[[#This Row],[Structures Removed 100 Raw]]/Q$2)*100)*Q$3)+(((FMS_Ranking[[#This Row],[Removed Pop Raw]]/S$2)*100)*S$3)</f>
        <v>0</v>
      </c>
      <c r="AF4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6.2964343392897781</v>
      </c>
      <c r="AG49" s="95">
        <f t="shared" si="1"/>
        <v>44</v>
      </c>
    </row>
    <row r="50" spans="1:33" ht="15" customHeight="1" x14ac:dyDescent="0.25">
      <c r="A50" s="64" t="s">
        <v>2192</v>
      </c>
      <c r="B50" s="64">
        <f>_xlfn.XLOOKUP(FMS_Ranking[[#This Row],[FMS ID]],FMS_Input[FMS_ID],FMS_Input[RFPG_NUM])</f>
        <v>3</v>
      </c>
      <c r="C50" s="63" t="str">
        <f>_xlfn.XLOOKUP(FMS_Ranking[[#This Row],[FMS ID]],FMS_Input[FMS_ID],FMS_Input[FMS_NAME])</f>
        <v>Parker County Nature-Based Practices for Flood Control</v>
      </c>
      <c r="D50" s="63" t="str">
        <f>_xlfn.XLOOKUP(FMS_Ranking[[#This Row],[FMS ID]],FMS_Input[FMS_ID],FMS_Input[FMS_DESCR])</f>
        <v>Implement the use of green infrastructure</v>
      </c>
      <c r="E50" s="60">
        <f>_xlfn.XLOOKUP(FMS_Ranking[[#This Row],[FMS ID]],FMS_Input[FMS_ID],FMS_Input[FMS_COST])</f>
        <v>500000</v>
      </c>
      <c r="F50" s="5" t="str">
        <f>_xlfn.XLOOKUP(FMS_Ranking[[#This Row],[FMS ID]],FMS_Input[FMS_ID],FMS_Input[EMER_NEED])</f>
        <v>No</v>
      </c>
      <c r="G50" s="4">
        <f t="shared" si="0"/>
        <v>0</v>
      </c>
      <c r="H50" s="45">
        <f>_xlfn.XLOOKUP(FMS_Ranking[[#This Row],[FMS ID]],FMS_Input[FMS_ID],FMS_Input[STRUCT_100])</f>
        <v>1953</v>
      </c>
      <c r="I50" s="45">
        <f>_xlfn.XLOOKUP(FMS_Ranking[[#This Row],[FMS ID]],FMS_Input[FMS_ID],FMS_Input[RES_STRUCT100])</f>
        <v>1485</v>
      </c>
      <c r="J50" s="45">
        <f>_xlfn.XLOOKUP(FMS_Ranking[[#This Row],[FMS ID]],FMS_Input[FMS_ID],FMS_Input[POP100])</f>
        <v>6748</v>
      </c>
      <c r="K50" s="45">
        <f>_xlfn.XLOOKUP(FMS_Ranking[[#This Row],[FMS ID]],FMS_Input[FMS_ID],FMS_Input[CRITFAC100])</f>
        <v>18</v>
      </c>
      <c r="L50" s="45">
        <f>_xlfn.XLOOKUP(FMS_Ranking[[#This Row],[FMS ID]],FMS_Input[FMS_ID],FMS_Input[LWC])</f>
        <v>22</v>
      </c>
      <c r="M50" s="45">
        <f>_xlfn.XLOOKUP(FMS_Ranking[[#This Row],[FMS ID]],FMS_Input[FMS_ID],FMS_Input[ROADCLS])</f>
        <v>0</v>
      </c>
      <c r="N50" s="45">
        <f>_xlfn.XLOOKUP(FMS_Ranking[[#This Row],[FMS ID]],FMS_Input[FMS_ID],FMS_Input[ROAD_MILES100])</f>
        <v>61</v>
      </c>
      <c r="O50" s="45">
        <f>_xlfn.XLOOKUP(FMS_Ranking[[#This Row],[FMS ID]],FMS_Input[FMS_ID],FMS_Input[FARMACRE100])</f>
        <v>25501.05078125</v>
      </c>
      <c r="P50" s="48">
        <f>_xlfn.XLOOKUP(FMS_Ranking[[#This Row],[FMS ID]],FMS_Input[FMS_ID],FMS_Input[REDSTRUCT100])</f>
        <v>0</v>
      </c>
      <c r="Q50" s="48">
        <f>_xlfn.XLOOKUP(FMS_Ranking[[#This Row],[FMS ID]],FMS_Input[FMS_ID],FMS_Input[REMSTRC100])</f>
        <v>0</v>
      </c>
      <c r="R50" s="48">
        <f>_xlfn.XLOOKUP(FMS_Ranking[[#This Row],[FMS ID]],FMS_Input[FMS_ID],FMS_Input[REMRESSTRC100])</f>
        <v>0</v>
      </c>
      <c r="S50" s="82">
        <f>_xlfn.XLOOKUP(FMS_Ranking[[#This Row],[FMS ID]],FMS_Input[FMS_ID],FMS_Input[REMPOP100])</f>
        <v>0</v>
      </c>
      <c r="T50" s="82">
        <f>_xlfn.XLOOKUP(FMS_Ranking[[#This Row],[FMS ID]],FMS_Input[FMS_ID],FMS_Input[REMCRITFAC100])</f>
        <v>0</v>
      </c>
      <c r="U50" s="82">
        <f>_xlfn.XLOOKUP(FMS_Ranking[[#This Row],[FMS ID]],FMS_Input[FMS_ID],FMS_Input[REMLWC100])</f>
        <v>0</v>
      </c>
      <c r="V50" s="82">
        <f>_xlfn.XLOOKUP(FMS_Ranking[[#This Row],[FMS ID]],FMS_Input[FMS_ID],FMS_Input[REMROADCLS])</f>
        <v>0</v>
      </c>
      <c r="W50" s="82">
        <f>_xlfn.XLOOKUP(FMS_Ranking[[#This Row],[FMS ID]],FMS_Input[FMS_ID],FMS_Input[REMFRMACRE100])</f>
        <v>0</v>
      </c>
      <c r="X50" s="48">
        <f>_xlfn.XLOOKUP(FMS_Ranking[[#This Row],[FMS ID]],FMS_Input[FMS_ID],FMS_Input[COSTSTRUCT])</f>
        <v>0</v>
      </c>
      <c r="Y50" s="45">
        <f>_xlfn.XLOOKUP(FMS_Ranking[[#This Row],[FMS ID]],FMS_Input[FMS_ID],FMS_Input[NATURE])</f>
        <v>100</v>
      </c>
      <c r="Z50" s="61">
        <f>(((FMS_Ranking[[#This Row],[Percent Nature-Based Raw]]/Y$2)*10)*Y$3)</f>
        <v>0.5</v>
      </c>
      <c r="AA50" s="5" t="str">
        <f>_xlfn.XLOOKUP(FMS_Ranking[[#This Row],[FMS ID]],FMS_Input[FMS_ID],FMS_Input[WATER_SUP])</f>
        <v>No</v>
      </c>
      <c r="AB50" s="57">
        <f>IF(FMS_Ranking[[#This Row],[Water Supply Raw]]="Yes",1,0)</f>
        <v>0</v>
      </c>
      <c r="AC5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1.2128194776181118</v>
      </c>
      <c r="AD50" s="94">
        <f>_xlfn.RANK.EQ(AC50,$AC$6:$AC$380,0)+COUNTIF($AC$6:AC50,AC50)-1</f>
        <v>93</v>
      </c>
      <c r="AE50" s="93">
        <f>(((FMS_Ranking[[#This Row],[Structures Removed 100 Raw]]/Q$2)*100)*Q$3)+(((FMS_Ranking[[#This Row],[Removed Pop Raw]]/S$2)*100)*S$3)</f>
        <v>0</v>
      </c>
      <c r="AF5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6.2128194776181118</v>
      </c>
      <c r="AG50" s="95">
        <f t="shared" si="1"/>
        <v>45</v>
      </c>
    </row>
    <row r="51" spans="1:33" ht="15" customHeight="1" x14ac:dyDescent="0.25">
      <c r="A51" s="64" t="s">
        <v>1893</v>
      </c>
      <c r="B51" s="64">
        <f>_xlfn.XLOOKUP(FMS_Ranking[[#This Row],[FMS ID]],FMS_Input[FMS_ID],FMS_Input[RFPG_NUM])</f>
        <v>3</v>
      </c>
      <c r="C51" s="63" t="str">
        <f>_xlfn.XLOOKUP(FMS_Ranking[[#This Row],[FMS ID]],FMS_Input[FMS_ID],FMS_Input[FMS_NAME])</f>
        <v>Anderson County Floodplain Acquisition and Preservation Program</v>
      </c>
      <c r="D51" s="63" t="str">
        <f>_xlfn.XLOOKUP(FMS_Ranking[[#This Row],[FMS ID]],FMS_Input[FMS_ID],FMS_Input[FMS_DESCR])</f>
        <v>Acquire and preserve open spaces adjacent to floodplain areas.</v>
      </c>
      <c r="E51" s="60">
        <f>_xlfn.XLOOKUP(FMS_Ranking[[#This Row],[FMS ID]],FMS_Input[FMS_ID],FMS_Input[FMS_COST])</f>
        <v>5000000</v>
      </c>
      <c r="F51" s="5" t="str">
        <f>_xlfn.XLOOKUP(FMS_Ranking[[#This Row],[FMS ID]],FMS_Input[FMS_ID],FMS_Input[EMER_NEED])</f>
        <v>No</v>
      </c>
      <c r="G51" s="4">
        <f t="shared" si="0"/>
        <v>0</v>
      </c>
      <c r="H51" s="45">
        <f>_xlfn.XLOOKUP(FMS_Ranking[[#This Row],[FMS ID]],FMS_Input[FMS_ID],FMS_Input[STRUCT_100])</f>
        <v>667</v>
      </c>
      <c r="I51" s="45">
        <f>_xlfn.XLOOKUP(FMS_Ranking[[#This Row],[FMS ID]],FMS_Input[FMS_ID],FMS_Input[RES_STRUCT100])</f>
        <v>416</v>
      </c>
      <c r="J51" s="45">
        <f>_xlfn.XLOOKUP(FMS_Ranking[[#This Row],[FMS ID]],FMS_Input[FMS_ID],FMS_Input[POP100])</f>
        <v>1408</v>
      </c>
      <c r="K51" s="45">
        <f>_xlfn.XLOOKUP(FMS_Ranking[[#This Row],[FMS ID]],FMS_Input[FMS_ID],FMS_Input[CRITFAC100])</f>
        <v>6</v>
      </c>
      <c r="L51" s="45">
        <f>_xlfn.XLOOKUP(FMS_Ranking[[#This Row],[FMS ID]],FMS_Input[FMS_ID],FMS_Input[LWC])</f>
        <v>6</v>
      </c>
      <c r="M51" s="45">
        <f>_xlfn.XLOOKUP(FMS_Ranking[[#This Row],[FMS ID]],FMS_Input[FMS_ID],FMS_Input[ROADCLS])</f>
        <v>0</v>
      </c>
      <c r="N51" s="45">
        <f>_xlfn.XLOOKUP(FMS_Ranking[[#This Row],[FMS ID]],FMS_Input[FMS_ID],FMS_Input[ROAD_MILES100])</f>
        <v>73</v>
      </c>
      <c r="O51" s="45">
        <f>_xlfn.XLOOKUP(FMS_Ranking[[#This Row],[FMS ID]],FMS_Input[FMS_ID],FMS_Input[FARMACRE100])</f>
        <v>36103.83984375</v>
      </c>
      <c r="P51" s="48">
        <f>_xlfn.XLOOKUP(FMS_Ranking[[#This Row],[FMS ID]],FMS_Input[FMS_ID],FMS_Input[REDSTRUCT100])</f>
        <v>0</v>
      </c>
      <c r="Q51" s="48">
        <f>_xlfn.XLOOKUP(FMS_Ranking[[#This Row],[FMS ID]],FMS_Input[FMS_ID],FMS_Input[REMSTRC100])</f>
        <v>0</v>
      </c>
      <c r="R51" s="48">
        <f>_xlfn.XLOOKUP(FMS_Ranking[[#This Row],[FMS ID]],FMS_Input[FMS_ID],FMS_Input[REMRESSTRC100])</f>
        <v>0</v>
      </c>
      <c r="S51" s="82">
        <f>_xlfn.XLOOKUP(FMS_Ranking[[#This Row],[FMS ID]],FMS_Input[FMS_ID],FMS_Input[REMPOP100])</f>
        <v>0</v>
      </c>
      <c r="T51" s="82">
        <f>_xlfn.XLOOKUP(FMS_Ranking[[#This Row],[FMS ID]],FMS_Input[FMS_ID],FMS_Input[REMCRITFAC100])</f>
        <v>0</v>
      </c>
      <c r="U51" s="82">
        <f>_xlfn.XLOOKUP(FMS_Ranking[[#This Row],[FMS ID]],FMS_Input[FMS_ID],FMS_Input[REMLWC100])</f>
        <v>0</v>
      </c>
      <c r="V51" s="82">
        <f>_xlfn.XLOOKUP(FMS_Ranking[[#This Row],[FMS ID]],FMS_Input[FMS_ID],FMS_Input[REMROADCLS])</f>
        <v>0</v>
      </c>
      <c r="W51" s="82">
        <f>_xlfn.XLOOKUP(FMS_Ranking[[#This Row],[FMS ID]],FMS_Input[FMS_ID],FMS_Input[REMFRMACRE100])</f>
        <v>0</v>
      </c>
      <c r="X51" s="48">
        <f>_xlfn.XLOOKUP(FMS_Ranking[[#This Row],[FMS ID]],FMS_Input[FMS_ID],FMS_Input[COSTSTRUCT])</f>
        <v>0</v>
      </c>
      <c r="Y51" s="45">
        <f>_xlfn.XLOOKUP(FMS_Ranking[[#This Row],[FMS ID]],FMS_Input[FMS_ID],FMS_Input[NATURE])</f>
        <v>100</v>
      </c>
      <c r="Z51" s="61">
        <f>(((FMS_Ranking[[#This Row],[Percent Nature-Based Raw]]/Y$2)*10)*Y$3)</f>
        <v>0.5</v>
      </c>
      <c r="AA51" s="5" t="str">
        <f>_xlfn.XLOOKUP(FMS_Ranking[[#This Row],[FMS ID]],FMS_Input[FMS_ID],FMS_Input[WATER_SUP])</f>
        <v>No</v>
      </c>
      <c r="AB51" s="57">
        <f>IF(FMS_Ranking[[#This Row],[Water Supply Raw]]="Yes",1,0)</f>
        <v>0</v>
      </c>
      <c r="AC5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0.91389600794335357</v>
      </c>
      <c r="AD51" s="94">
        <f>_xlfn.RANK.EQ(AC51,$AC$6:$AC$380,0)+COUNTIF($AC$6:AC51,AC51)-1</f>
        <v>103</v>
      </c>
      <c r="AE51" s="93">
        <f>(((FMS_Ranking[[#This Row],[Structures Removed 100 Raw]]/Q$2)*100)*Q$3)+(((FMS_Ranking[[#This Row],[Removed Pop Raw]]/S$2)*100)*S$3)</f>
        <v>0</v>
      </c>
      <c r="AF5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5.9138960079433538</v>
      </c>
      <c r="AG51" s="95">
        <f t="shared" si="1"/>
        <v>46</v>
      </c>
    </row>
    <row r="52" spans="1:33" ht="15" customHeight="1" x14ac:dyDescent="0.25">
      <c r="A52" s="64" t="s">
        <v>2181</v>
      </c>
      <c r="B52" s="64">
        <f>_xlfn.XLOOKUP(FMS_Ranking[[#This Row],[FMS ID]],FMS_Input[FMS_ID],FMS_Input[RFPG_NUM])</f>
        <v>3</v>
      </c>
      <c r="C52" s="63" t="str">
        <f>_xlfn.XLOOKUP(FMS_Ranking[[#This Row],[FMS ID]],FMS_Input[FMS_ID],FMS_Input[FMS_NAME])</f>
        <v>Dallas County Land Use Program</v>
      </c>
      <c r="D52" s="63" t="str">
        <f>_xlfn.XLOOKUP(FMS_Ranking[[#This Row],[FMS ID]],FMS_Input[FMS_ID],FMS_Input[FMS_DESCR])</f>
        <v>Continue to develop and maintain special use parks and green belt areas as flooding mitigation strategies &amp; further prohibiting development in the floodplain.</v>
      </c>
      <c r="E52" s="60">
        <f>_xlfn.XLOOKUP(FMS_Ranking[[#This Row],[FMS ID]],FMS_Input[FMS_ID],FMS_Input[FMS_COST])</f>
        <v>100000</v>
      </c>
      <c r="F52" s="5" t="str">
        <f>_xlfn.XLOOKUP(FMS_Ranking[[#This Row],[FMS ID]],FMS_Input[FMS_ID],FMS_Input[EMER_NEED])</f>
        <v>No</v>
      </c>
      <c r="G52" s="4">
        <f t="shared" si="0"/>
        <v>0</v>
      </c>
      <c r="H52" s="45">
        <f>_xlfn.XLOOKUP(FMS_Ranking[[#This Row],[FMS ID]],FMS_Input[FMS_ID],FMS_Input[STRUCT_100])</f>
        <v>139</v>
      </c>
      <c r="I52" s="45">
        <f>_xlfn.XLOOKUP(FMS_Ranking[[#This Row],[FMS ID]],FMS_Input[FMS_ID],FMS_Input[RES_STRUCT100])</f>
        <v>125</v>
      </c>
      <c r="J52" s="45">
        <f>_xlfn.XLOOKUP(FMS_Ranking[[#This Row],[FMS ID]],FMS_Input[FMS_ID],FMS_Input[POP100])</f>
        <v>613</v>
      </c>
      <c r="K52" s="45">
        <f>_xlfn.XLOOKUP(FMS_Ranking[[#This Row],[FMS ID]],FMS_Input[FMS_ID],FMS_Input[CRITFAC100])</f>
        <v>1</v>
      </c>
      <c r="L52" s="45">
        <f>_xlfn.XLOOKUP(FMS_Ranking[[#This Row],[FMS ID]],FMS_Input[FMS_ID],FMS_Input[LWC])</f>
        <v>25</v>
      </c>
      <c r="M52" s="45">
        <f>_xlfn.XLOOKUP(FMS_Ranking[[#This Row],[FMS ID]],FMS_Input[FMS_ID],FMS_Input[ROADCLS])</f>
        <v>0</v>
      </c>
      <c r="N52" s="45">
        <f>_xlfn.XLOOKUP(FMS_Ranking[[#This Row],[FMS ID]],FMS_Input[FMS_ID],FMS_Input[ROAD_MILES100])</f>
        <v>7</v>
      </c>
      <c r="O52" s="45">
        <f>_xlfn.XLOOKUP(FMS_Ranking[[#This Row],[FMS ID]],FMS_Input[FMS_ID],FMS_Input[FARMACRE100])</f>
        <v>81.450248718261719</v>
      </c>
      <c r="P52" s="48">
        <f>_xlfn.XLOOKUP(FMS_Ranking[[#This Row],[FMS ID]],FMS_Input[FMS_ID],FMS_Input[REDSTRUCT100])</f>
        <v>0</v>
      </c>
      <c r="Q52" s="48">
        <f>_xlfn.XLOOKUP(FMS_Ranking[[#This Row],[FMS ID]],FMS_Input[FMS_ID],FMS_Input[REMSTRC100])</f>
        <v>0</v>
      </c>
      <c r="R52" s="48">
        <f>_xlfn.XLOOKUP(FMS_Ranking[[#This Row],[FMS ID]],FMS_Input[FMS_ID],FMS_Input[REMRESSTRC100])</f>
        <v>0</v>
      </c>
      <c r="S52" s="82">
        <f>_xlfn.XLOOKUP(FMS_Ranking[[#This Row],[FMS ID]],FMS_Input[FMS_ID],FMS_Input[REMPOP100])</f>
        <v>0</v>
      </c>
      <c r="T52" s="82">
        <f>_xlfn.XLOOKUP(FMS_Ranking[[#This Row],[FMS ID]],FMS_Input[FMS_ID],FMS_Input[REMCRITFAC100])</f>
        <v>0</v>
      </c>
      <c r="U52" s="82">
        <f>_xlfn.XLOOKUP(FMS_Ranking[[#This Row],[FMS ID]],FMS_Input[FMS_ID],FMS_Input[REMLWC100])</f>
        <v>0</v>
      </c>
      <c r="V52" s="82">
        <f>_xlfn.XLOOKUP(FMS_Ranking[[#This Row],[FMS ID]],FMS_Input[FMS_ID],FMS_Input[REMROADCLS])</f>
        <v>0</v>
      </c>
      <c r="W52" s="82">
        <f>_xlfn.XLOOKUP(FMS_Ranking[[#This Row],[FMS ID]],FMS_Input[FMS_ID],FMS_Input[REMFRMACRE100])</f>
        <v>0</v>
      </c>
      <c r="X52" s="48">
        <f>_xlfn.XLOOKUP(FMS_Ranking[[#This Row],[FMS ID]],FMS_Input[FMS_ID],FMS_Input[COSTSTRUCT])</f>
        <v>0</v>
      </c>
      <c r="Y52" s="45">
        <f>_xlfn.XLOOKUP(FMS_Ranking[[#This Row],[FMS ID]],FMS_Input[FMS_ID],FMS_Input[NATURE])</f>
        <v>100</v>
      </c>
      <c r="Z52" s="61">
        <f>(((FMS_Ranking[[#This Row],[Percent Nature-Based Raw]]/Y$2)*10)*Y$3)</f>
        <v>0.5</v>
      </c>
      <c r="AA52" s="5" t="str">
        <f>_xlfn.XLOOKUP(FMS_Ranking[[#This Row],[FMS ID]],FMS_Input[FMS_ID],FMS_Input[WATER_SUP])</f>
        <v>No</v>
      </c>
      <c r="AB52" s="57">
        <f>IF(FMS_Ranking[[#This Row],[Water Supply Raw]]="Yes",1,0)</f>
        <v>0</v>
      </c>
      <c r="AC5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0.42568619468692503</v>
      </c>
      <c r="AD52" s="94">
        <f>_xlfn.RANK.EQ(AC52,$AC$6:$AC$380,0)+COUNTIF($AC$6:AC52,AC52)-1</f>
        <v>152</v>
      </c>
      <c r="AE52" s="93">
        <f>(((FMS_Ranking[[#This Row],[Structures Removed 100 Raw]]/Q$2)*100)*Q$3)+(((FMS_Ranking[[#This Row],[Removed Pop Raw]]/S$2)*100)*S$3)</f>
        <v>0</v>
      </c>
      <c r="AF5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5.425686194686925</v>
      </c>
      <c r="AG52" s="95">
        <f t="shared" si="1"/>
        <v>47</v>
      </c>
    </row>
    <row r="53" spans="1:33" ht="15" customHeight="1" x14ac:dyDescent="0.25">
      <c r="A53" s="64" t="s">
        <v>3640</v>
      </c>
      <c r="B53" s="64">
        <f>_xlfn.XLOOKUP(FMS_Ranking[[#This Row],[FMS ID]],FMS_Input[FMS_ID],FMS_Input[RFPG_NUM])</f>
        <v>5</v>
      </c>
      <c r="C53" s="63" t="str">
        <f>_xlfn.XLOOKUP(FMS_Ranking[[#This Row],[FMS ID]],FMS_Input[FMS_ID],FMS_Input[FMS_NAME])</f>
        <v>City of Sour Lake Voluntary Flood Buyout</v>
      </c>
      <c r="D53" s="63" t="str">
        <f>_xlfn.XLOOKUP(FMS_Ranking[[#This Row],[FMS ID]],FMS_Input[FMS_ID],FMS_Input[FMS_DESCR])</f>
        <v>Voluntary flood buyouts.</v>
      </c>
      <c r="E53" s="60">
        <f>_xlfn.XLOOKUP(FMS_Ranking[[#This Row],[FMS ID]],FMS_Input[FMS_ID],FMS_Input[FMS_COST])</f>
        <v>6000000</v>
      </c>
      <c r="F53" s="5" t="str">
        <f>_xlfn.XLOOKUP(FMS_Ranking[[#This Row],[FMS ID]],FMS_Input[FMS_ID],FMS_Input[EMER_NEED])</f>
        <v>Yes</v>
      </c>
      <c r="G53" s="4">
        <f t="shared" si="0"/>
        <v>1</v>
      </c>
      <c r="H53" s="45">
        <f>_xlfn.XLOOKUP(FMS_Ranking[[#This Row],[FMS ID]],FMS_Input[FMS_ID],FMS_Input[STRUCT_100])</f>
        <v>435</v>
      </c>
      <c r="I53" s="45">
        <f>_xlfn.XLOOKUP(FMS_Ranking[[#This Row],[FMS ID]],FMS_Input[FMS_ID],FMS_Input[RES_STRUCT100])</f>
        <v>323</v>
      </c>
      <c r="J53" s="45">
        <f>_xlfn.XLOOKUP(FMS_Ranking[[#This Row],[FMS ID]],FMS_Input[FMS_ID],FMS_Input[POP100])</f>
        <v>1687</v>
      </c>
      <c r="K53" s="45">
        <f>_xlfn.XLOOKUP(FMS_Ranking[[#This Row],[FMS ID]],FMS_Input[FMS_ID],FMS_Input[CRITFAC100])</f>
        <v>7</v>
      </c>
      <c r="L53" s="45">
        <f>_xlfn.XLOOKUP(FMS_Ranking[[#This Row],[FMS ID]],FMS_Input[FMS_ID],FMS_Input[LWC])</f>
        <v>3</v>
      </c>
      <c r="M53" s="45">
        <f>_xlfn.XLOOKUP(FMS_Ranking[[#This Row],[FMS ID]],FMS_Input[FMS_ID],FMS_Input[ROADCLS])</f>
        <v>3</v>
      </c>
      <c r="N53" s="45">
        <f>_xlfn.XLOOKUP(FMS_Ranking[[#This Row],[FMS ID]],FMS_Input[FMS_ID],FMS_Input[ROAD_MILES100])</f>
        <v>8</v>
      </c>
      <c r="O53" s="45">
        <f>_xlfn.XLOOKUP(FMS_Ranking[[#This Row],[FMS ID]],FMS_Input[FMS_ID],FMS_Input[FARMACRE100])</f>
        <v>7.4686717987060547</v>
      </c>
      <c r="P53" s="48">
        <f>_xlfn.XLOOKUP(FMS_Ranking[[#This Row],[FMS ID]],FMS_Input[FMS_ID],FMS_Input[REDSTRUCT100])</f>
        <v>0</v>
      </c>
      <c r="Q53" s="48">
        <f>_xlfn.XLOOKUP(FMS_Ranking[[#This Row],[FMS ID]],FMS_Input[FMS_ID],FMS_Input[REMSTRC100])</f>
        <v>0</v>
      </c>
      <c r="R53" s="48">
        <f>_xlfn.XLOOKUP(FMS_Ranking[[#This Row],[FMS ID]],FMS_Input[FMS_ID],FMS_Input[REMRESSTRC100])</f>
        <v>0</v>
      </c>
      <c r="S53" s="82">
        <f>_xlfn.XLOOKUP(FMS_Ranking[[#This Row],[FMS ID]],FMS_Input[FMS_ID],FMS_Input[REMPOP100])</f>
        <v>0</v>
      </c>
      <c r="T53" s="82">
        <f>_xlfn.XLOOKUP(FMS_Ranking[[#This Row],[FMS ID]],FMS_Input[FMS_ID],FMS_Input[REMCRITFAC100])</f>
        <v>0</v>
      </c>
      <c r="U53" s="82">
        <f>_xlfn.XLOOKUP(FMS_Ranking[[#This Row],[FMS ID]],FMS_Input[FMS_ID],FMS_Input[REMLWC100])</f>
        <v>0</v>
      </c>
      <c r="V53" s="82">
        <f>_xlfn.XLOOKUP(FMS_Ranking[[#This Row],[FMS ID]],FMS_Input[FMS_ID],FMS_Input[REMROADCLS])</f>
        <v>0</v>
      </c>
      <c r="W53" s="82">
        <f>_xlfn.XLOOKUP(FMS_Ranking[[#This Row],[FMS ID]],FMS_Input[FMS_ID],FMS_Input[REMFRMACRE100])</f>
        <v>0</v>
      </c>
      <c r="X53" s="48">
        <f>_xlfn.XLOOKUP(FMS_Ranking[[#This Row],[FMS ID]],FMS_Input[FMS_ID],FMS_Input[COSTSTRUCT])</f>
        <v>0</v>
      </c>
      <c r="Y53" s="45">
        <f>_xlfn.XLOOKUP(FMS_Ranking[[#This Row],[FMS ID]],FMS_Input[FMS_ID],FMS_Input[NATURE])</f>
        <v>100</v>
      </c>
      <c r="Z53" s="61">
        <f>(((FMS_Ranking[[#This Row],[Percent Nature-Based Raw]]/Y$2)*10)*Y$3)</f>
        <v>0.5</v>
      </c>
      <c r="AA53" s="5" t="str">
        <f>_xlfn.XLOOKUP(FMS_Ranking[[#This Row],[FMS ID]],FMS_Input[FMS_ID],FMS_Input[WATER_SUP])</f>
        <v>No</v>
      </c>
      <c r="AB53" s="57">
        <f>IF(FMS_Ranking[[#This Row],[Water Supply Raw]]="Yes",1,0)</f>
        <v>0</v>
      </c>
      <c r="AC5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0.32888497733950883</v>
      </c>
      <c r="AD53" s="88">
        <f>_xlfn.RANK.EQ(AC53,$AC$6:$AC$380,0)+COUNTIF($AC$6:AC53,AC53)-1</f>
        <v>167</v>
      </c>
      <c r="AE53" s="93">
        <f>(((FMS_Ranking[[#This Row],[Structures Removed 100 Raw]]/Q$2)*100)*Q$3)+(((FMS_Ranking[[#This Row],[Removed Pop Raw]]/S$2)*100)*S$3)</f>
        <v>0</v>
      </c>
      <c r="AF5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5.3288849773395093</v>
      </c>
      <c r="AG53" s="87">
        <f t="shared" si="1"/>
        <v>48</v>
      </c>
    </row>
    <row r="54" spans="1:33" ht="15" customHeight="1" x14ac:dyDescent="0.25">
      <c r="A54" s="64" t="s">
        <v>3261</v>
      </c>
      <c r="B54" s="64">
        <f>_xlfn.XLOOKUP(FMS_Ranking[[#This Row],[FMS ID]],FMS_Input[FMS_ID],FMS_Input[RFPG_NUM])</f>
        <v>5</v>
      </c>
      <c r="C54" s="63" t="str">
        <f>_xlfn.XLOOKUP(FMS_Ranking[[#This Row],[FMS ID]],FMS_Input[FMS_ID],FMS_Input[FMS_NAME])</f>
        <v>Shelby County Property Acquisition</v>
      </c>
      <c r="D54" s="63" t="str">
        <f>_xlfn.XLOOKUP(FMS_Ranking[[#This Row],[FMS ID]],FMS_Input[FMS_ID],FMS_Input[FMS_DESCR])</f>
        <v>Acquire flood prone/repetitive loss properties and convert to open space, parks, boating access, trails, agricultural projects, and/or as a general community asset</v>
      </c>
      <c r="E54" s="60">
        <f>_xlfn.XLOOKUP(FMS_Ranking[[#This Row],[FMS ID]],FMS_Input[FMS_ID],FMS_Input[FMS_COST])</f>
        <v>100000</v>
      </c>
      <c r="F54" s="5" t="str">
        <f>_xlfn.XLOOKUP(FMS_Ranking[[#This Row],[FMS ID]],FMS_Input[FMS_ID],FMS_Input[EMER_NEED])</f>
        <v>Yes</v>
      </c>
      <c r="G54" s="4">
        <f t="shared" si="0"/>
        <v>1</v>
      </c>
      <c r="H54" s="45">
        <f>_xlfn.XLOOKUP(FMS_Ranking[[#This Row],[FMS ID]],FMS_Input[FMS_ID],FMS_Input[STRUCT_100])</f>
        <v>15</v>
      </c>
      <c r="I54" s="45">
        <f>_xlfn.XLOOKUP(FMS_Ranking[[#This Row],[FMS ID]],FMS_Input[FMS_ID],FMS_Input[RES_STRUCT100])</f>
        <v>0</v>
      </c>
      <c r="J54" s="45">
        <f>_xlfn.XLOOKUP(FMS_Ranking[[#This Row],[FMS ID]],FMS_Input[FMS_ID],FMS_Input[POP100])</f>
        <v>8</v>
      </c>
      <c r="K54" s="45">
        <f>_xlfn.XLOOKUP(FMS_Ranking[[#This Row],[FMS ID]],FMS_Input[FMS_ID],FMS_Input[CRITFAC100])</f>
        <v>0</v>
      </c>
      <c r="L54" s="45">
        <f>_xlfn.XLOOKUP(FMS_Ranking[[#This Row],[FMS ID]],FMS_Input[FMS_ID],FMS_Input[LWC])</f>
        <v>4</v>
      </c>
      <c r="M54" s="45">
        <f>_xlfn.XLOOKUP(FMS_Ranking[[#This Row],[FMS ID]],FMS_Input[FMS_ID],FMS_Input[ROADCLS])</f>
        <v>4</v>
      </c>
      <c r="N54" s="45">
        <f>_xlfn.XLOOKUP(FMS_Ranking[[#This Row],[FMS ID]],FMS_Input[FMS_ID],FMS_Input[ROAD_MILES100])</f>
        <v>5</v>
      </c>
      <c r="O54" s="45">
        <f>_xlfn.XLOOKUP(FMS_Ranking[[#This Row],[FMS ID]],FMS_Input[FMS_ID],FMS_Input[FARMACRE100])</f>
        <v>56.068603515625</v>
      </c>
      <c r="P54" s="48">
        <f>_xlfn.XLOOKUP(FMS_Ranking[[#This Row],[FMS ID]],FMS_Input[FMS_ID],FMS_Input[REDSTRUCT100])</f>
        <v>0</v>
      </c>
      <c r="Q54" s="48">
        <f>_xlfn.XLOOKUP(FMS_Ranking[[#This Row],[FMS ID]],FMS_Input[FMS_ID],FMS_Input[REMSTRC100])</f>
        <v>0</v>
      </c>
      <c r="R54" s="48">
        <f>_xlfn.XLOOKUP(FMS_Ranking[[#This Row],[FMS ID]],FMS_Input[FMS_ID],FMS_Input[REMRESSTRC100])</f>
        <v>0</v>
      </c>
      <c r="S54" s="82">
        <f>_xlfn.XLOOKUP(FMS_Ranking[[#This Row],[FMS ID]],FMS_Input[FMS_ID],FMS_Input[REMPOP100])</f>
        <v>0</v>
      </c>
      <c r="T54" s="82">
        <f>_xlfn.XLOOKUP(FMS_Ranking[[#This Row],[FMS ID]],FMS_Input[FMS_ID],FMS_Input[REMCRITFAC100])</f>
        <v>0</v>
      </c>
      <c r="U54" s="82">
        <f>_xlfn.XLOOKUP(FMS_Ranking[[#This Row],[FMS ID]],FMS_Input[FMS_ID],FMS_Input[REMLWC100])</f>
        <v>0</v>
      </c>
      <c r="V54" s="82">
        <f>_xlfn.XLOOKUP(FMS_Ranking[[#This Row],[FMS ID]],FMS_Input[FMS_ID],FMS_Input[REMROADCLS])</f>
        <v>0</v>
      </c>
      <c r="W54" s="82">
        <f>_xlfn.XLOOKUP(FMS_Ranking[[#This Row],[FMS ID]],FMS_Input[FMS_ID],FMS_Input[REMFRMACRE100])</f>
        <v>0</v>
      </c>
      <c r="X54" s="48">
        <f>_xlfn.XLOOKUP(FMS_Ranking[[#This Row],[FMS ID]],FMS_Input[FMS_ID],FMS_Input[COSTSTRUCT])</f>
        <v>0</v>
      </c>
      <c r="Y54" s="45">
        <f>_xlfn.XLOOKUP(FMS_Ranking[[#This Row],[FMS ID]],FMS_Input[FMS_ID],FMS_Input[NATURE])</f>
        <v>100</v>
      </c>
      <c r="Z54" s="61">
        <f>(((FMS_Ranking[[#This Row],[Percent Nature-Based Raw]]/Y$2)*10)*Y$3)</f>
        <v>0.5</v>
      </c>
      <c r="AA54" s="5" t="str">
        <f>_xlfn.XLOOKUP(FMS_Ranking[[#This Row],[FMS ID]],FMS_Input[FMS_ID],FMS_Input[WATER_SUP])</f>
        <v>No</v>
      </c>
      <c r="AB54" s="57">
        <f>IF(FMS_Ranking[[#This Row],[Water Supply Raw]]="Yes",1,0)</f>
        <v>0</v>
      </c>
      <c r="AC5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0.30208550682511381</v>
      </c>
      <c r="AD54" s="94">
        <f>_xlfn.RANK.EQ(AC54,$AC$6:$AC$380,0)+COUNTIF($AC$6:AC54,AC54)-1</f>
        <v>182</v>
      </c>
      <c r="AE54" s="93">
        <f>(((FMS_Ranking[[#This Row],[Structures Removed 100 Raw]]/Q$2)*100)*Q$3)+(((FMS_Ranking[[#This Row],[Removed Pop Raw]]/S$2)*100)*S$3)</f>
        <v>0</v>
      </c>
      <c r="AF5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5.3020855068251134</v>
      </c>
      <c r="AG54" s="95">
        <f t="shared" si="1"/>
        <v>49</v>
      </c>
    </row>
    <row r="55" spans="1:33" ht="15" customHeight="1" x14ac:dyDescent="0.25">
      <c r="A55" s="64" t="s">
        <v>3621</v>
      </c>
      <c r="B55" s="64">
        <f>_xlfn.XLOOKUP(FMS_Ranking[[#This Row],[FMS ID]],FMS_Input[FMS_ID],FMS_Input[RFPG_NUM])</f>
        <v>5</v>
      </c>
      <c r="C55" s="63" t="str">
        <f>_xlfn.XLOOKUP(FMS_Ranking[[#This Row],[FMS ID]],FMS_Input[FMS_ID],FMS_Input[FMS_NAME])</f>
        <v>City of Silsbee Voluntary Flood Buyout</v>
      </c>
      <c r="D55" s="63" t="str">
        <f>_xlfn.XLOOKUP(FMS_Ranking[[#This Row],[FMS ID]],FMS_Input[FMS_ID],FMS_Input[FMS_DESCR])</f>
        <v>Voluntary flood buyouts.</v>
      </c>
      <c r="E55" s="60">
        <f>_xlfn.XLOOKUP(FMS_Ranking[[#This Row],[FMS ID]],FMS_Input[FMS_ID],FMS_Input[FMS_COST])</f>
        <v>6000000</v>
      </c>
      <c r="F55" s="5" t="str">
        <f>_xlfn.XLOOKUP(FMS_Ranking[[#This Row],[FMS ID]],FMS_Input[FMS_ID],FMS_Input[EMER_NEED])</f>
        <v>Yes</v>
      </c>
      <c r="G55" s="4">
        <f t="shared" si="0"/>
        <v>1</v>
      </c>
      <c r="H55" s="45">
        <f>_xlfn.XLOOKUP(FMS_Ranking[[#This Row],[FMS ID]],FMS_Input[FMS_ID],FMS_Input[STRUCT_100])</f>
        <v>87</v>
      </c>
      <c r="I55" s="45">
        <f>_xlfn.XLOOKUP(FMS_Ranking[[#This Row],[FMS ID]],FMS_Input[FMS_ID],FMS_Input[RES_STRUCT100])</f>
        <v>69</v>
      </c>
      <c r="J55" s="45">
        <f>_xlfn.XLOOKUP(FMS_Ranking[[#This Row],[FMS ID]],FMS_Input[FMS_ID],FMS_Input[POP100])</f>
        <v>780</v>
      </c>
      <c r="K55" s="45">
        <f>_xlfn.XLOOKUP(FMS_Ranking[[#This Row],[FMS ID]],FMS_Input[FMS_ID],FMS_Input[CRITFAC100])</f>
        <v>2</v>
      </c>
      <c r="L55" s="45">
        <f>_xlfn.XLOOKUP(FMS_Ranking[[#This Row],[FMS ID]],FMS_Input[FMS_ID],FMS_Input[LWC])</f>
        <v>3</v>
      </c>
      <c r="M55" s="45">
        <f>_xlfn.XLOOKUP(FMS_Ranking[[#This Row],[FMS ID]],FMS_Input[FMS_ID],FMS_Input[ROADCLS])</f>
        <v>3</v>
      </c>
      <c r="N55" s="45">
        <f>_xlfn.XLOOKUP(FMS_Ranking[[#This Row],[FMS ID]],FMS_Input[FMS_ID],FMS_Input[ROAD_MILES100])</f>
        <v>2</v>
      </c>
      <c r="O55" s="45">
        <f>_xlfn.XLOOKUP(FMS_Ranking[[#This Row],[FMS ID]],FMS_Input[FMS_ID],FMS_Input[FARMACRE100])</f>
        <v>1.197979331016541</v>
      </c>
      <c r="P55" s="48">
        <f>_xlfn.XLOOKUP(FMS_Ranking[[#This Row],[FMS ID]],FMS_Input[FMS_ID],FMS_Input[REDSTRUCT100])</f>
        <v>0</v>
      </c>
      <c r="Q55" s="48">
        <f>_xlfn.XLOOKUP(FMS_Ranking[[#This Row],[FMS ID]],FMS_Input[FMS_ID],FMS_Input[REMSTRC100])</f>
        <v>0</v>
      </c>
      <c r="R55" s="48">
        <f>_xlfn.XLOOKUP(FMS_Ranking[[#This Row],[FMS ID]],FMS_Input[FMS_ID],FMS_Input[REMRESSTRC100])</f>
        <v>0</v>
      </c>
      <c r="S55" s="82">
        <f>_xlfn.XLOOKUP(FMS_Ranking[[#This Row],[FMS ID]],FMS_Input[FMS_ID],FMS_Input[REMPOP100])</f>
        <v>0</v>
      </c>
      <c r="T55" s="82">
        <f>_xlfn.XLOOKUP(FMS_Ranking[[#This Row],[FMS ID]],FMS_Input[FMS_ID],FMS_Input[REMCRITFAC100])</f>
        <v>0</v>
      </c>
      <c r="U55" s="82">
        <f>_xlfn.XLOOKUP(FMS_Ranking[[#This Row],[FMS ID]],FMS_Input[FMS_ID],FMS_Input[REMLWC100])</f>
        <v>0</v>
      </c>
      <c r="V55" s="82">
        <f>_xlfn.XLOOKUP(FMS_Ranking[[#This Row],[FMS ID]],FMS_Input[FMS_ID],FMS_Input[REMROADCLS])</f>
        <v>0</v>
      </c>
      <c r="W55" s="82">
        <f>_xlfn.XLOOKUP(FMS_Ranking[[#This Row],[FMS ID]],FMS_Input[FMS_ID],FMS_Input[REMFRMACRE100])</f>
        <v>0</v>
      </c>
      <c r="X55" s="48">
        <f>_xlfn.XLOOKUP(FMS_Ranking[[#This Row],[FMS ID]],FMS_Input[FMS_ID],FMS_Input[COSTSTRUCT])</f>
        <v>0</v>
      </c>
      <c r="Y55" s="45">
        <f>_xlfn.XLOOKUP(FMS_Ranking[[#This Row],[FMS ID]],FMS_Input[FMS_ID],FMS_Input[NATURE])</f>
        <v>100</v>
      </c>
      <c r="Z55" s="61">
        <f>(((FMS_Ranking[[#This Row],[Percent Nature-Based Raw]]/Y$2)*10)*Y$3)</f>
        <v>0.5</v>
      </c>
      <c r="AA55" s="5" t="str">
        <f>_xlfn.XLOOKUP(FMS_Ranking[[#This Row],[FMS ID]],FMS_Input[FMS_ID],FMS_Input[WATER_SUP])</f>
        <v>No</v>
      </c>
      <c r="AB55" s="57">
        <f>IF(FMS_Ranking[[#This Row],[Water Supply Raw]]="Yes",1,0)</f>
        <v>0</v>
      </c>
      <c r="AC5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0.24539492800622148</v>
      </c>
      <c r="AD55" s="88">
        <f>_xlfn.RANK.EQ(AC55,$AC$6:$AC$380,0)+COUNTIF($AC$6:AC55,AC55)-1</f>
        <v>199</v>
      </c>
      <c r="AE55" s="93">
        <f>(((FMS_Ranking[[#This Row],[Structures Removed 100 Raw]]/Q$2)*100)*Q$3)+(((FMS_Ranking[[#This Row],[Removed Pop Raw]]/S$2)*100)*S$3)</f>
        <v>0</v>
      </c>
      <c r="AF5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5.2453949280062213</v>
      </c>
      <c r="AG55" s="87">
        <f t="shared" si="1"/>
        <v>50</v>
      </c>
    </row>
    <row r="56" spans="1:33" ht="15" customHeight="1" x14ac:dyDescent="0.25">
      <c r="A56" s="64" t="s">
        <v>2395</v>
      </c>
      <c r="B56" s="64">
        <f>_xlfn.XLOOKUP(FMS_Ranking[[#This Row],[FMS ID]],FMS_Input[FMS_ID],FMS_Input[RFPG_NUM])</f>
        <v>3</v>
      </c>
      <c r="C56" s="63" t="str">
        <f>_xlfn.XLOOKUP(FMS_Ranking[[#This Row],[FMS ID]],FMS_Input[FMS_ID],FMS_Input[FMS_NAME])</f>
        <v>Montague County Property Acquisition and Land Preservation Program</v>
      </c>
      <c r="D56" s="63" t="str">
        <f>_xlfn.XLOOKUP(FMS_Ranking[[#This Row],[FMS ID]],FMS_Input[FMS_ID],FMS_Input[FMS_DESCR])</f>
        <v>Acquire and preserve open space adjacent to floodplain areas.</v>
      </c>
      <c r="E56" s="60">
        <f>_xlfn.XLOOKUP(FMS_Ranking[[#This Row],[FMS ID]],FMS_Input[FMS_ID],FMS_Input[FMS_COST])</f>
        <v>5000000</v>
      </c>
      <c r="F56" s="5" t="str">
        <f>_xlfn.XLOOKUP(FMS_Ranking[[#This Row],[FMS ID]],FMS_Input[FMS_ID],FMS_Input[EMER_NEED])</f>
        <v>No</v>
      </c>
      <c r="G56" s="4">
        <f t="shared" si="0"/>
        <v>0</v>
      </c>
      <c r="H56" s="45">
        <f>_xlfn.XLOOKUP(FMS_Ranking[[#This Row],[FMS ID]],FMS_Input[FMS_ID],FMS_Input[STRUCT_100])</f>
        <v>0</v>
      </c>
      <c r="I56" s="45">
        <f>_xlfn.XLOOKUP(FMS_Ranking[[#This Row],[FMS ID]],FMS_Input[FMS_ID],FMS_Input[RES_STRUCT100])</f>
        <v>0</v>
      </c>
      <c r="J56" s="45">
        <f>_xlfn.XLOOKUP(FMS_Ranking[[#This Row],[FMS ID]],FMS_Input[FMS_ID],FMS_Input[POP100])</f>
        <v>0</v>
      </c>
      <c r="K56" s="45">
        <f>_xlfn.XLOOKUP(FMS_Ranking[[#This Row],[FMS ID]],FMS_Input[FMS_ID],FMS_Input[CRITFAC100])</f>
        <v>0</v>
      </c>
      <c r="L56" s="45">
        <f>_xlfn.XLOOKUP(FMS_Ranking[[#This Row],[FMS ID]],FMS_Input[FMS_ID],FMS_Input[LWC])</f>
        <v>3</v>
      </c>
      <c r="M56" s="45">
        <f>_xlfn.XLOOKUP(FMS_Ranking[[#This Row],[FMS ID]],FMS_Input[FMS_ID],FMS_Input[ROADCLS])</f>
        <v>0</v>
      </c>
      <c r="N56" s="45">
        <f>_xlfn.XLOOKUP(FMS_Ranking[[#This Row],[FMS ID]],FMS_Input[FMS_ID],FMS_Input[ROAD_MILES100])</f>
        <v>57</v>
      </c>
      <c r="O56" s="45">
        <f>_xlfn.XLOOKUP(FMS_Ranking[[#This Row],[FMS ID]],FMS_Input[FMS_ID],FMS_Input[FARMACRE100])</f>
        <v>0</v>
      </c>
      <c r="P56" s="48">
        <f>_xlfn.XLOOKUP(FMS_Ranking[[#This Row],[FMS ID]],FMS_Input[FMS_ID],FMS_Input[REDSTRUCT100])</f>
        <v>0</v>
      </c>
      <c r="Q56" s="48">
        <f>_xlfn.XLOOKUP(FMS_Ranking[[#This Row],[FMS ID]],FMS_Input[FMS_ID],FMS_Input[REMSTRC100])</f>
        <v>0</v>
      </c>
      <c r="R56" s="48">
        <f>_xlfn.XLOOKUP(FMS_Ranking[[#This Row],[FMS ID]],FMS_Input[FMS_ID],FMS_Input[REMRESSTRC100])</f>
        <v>0</v>
      </c>
      <c r="S56" s="82">
        <f>_xlfn.XLOOKUP(FMS_Ranking[[#This Row],[FMS ID]],FMS_Input[FMS_ID],FMS_Input[REMPOP100])</f>
        <v>0</v>
      </c>
      <c r="T56" s="82">
        <f>_xlfn.XLOOKUP(FMS_Ranking[[#This Row],[FMS ID]],FMS_Input[FMS_ID],FMS_Input[REMCRITFAC100])</f>
        <v>0</v>
      </c>
      <c r="U56" s="82">
        <f>_xlfn.XLOOKUP(FMS_Ranking[[#This Row],[FMS ID]],FMS_Input[FMS_ID],FMS_Input[REMLWC100])</f>
        <v>0</v>
      </c>
      <c r="V56" s="82">
        <f>_xlfn.XLOOKUP(FMS_Ranking[[#This Row],[FMS ID]],FMS_Input[FMS_ID],FMS_Input[REMROADCLS])</f>
        <v>0</v>
      </c>
      <c r="W56" s="82">
        <f>_xlfn.XLOOKUP(FMS_Ranking[[#This Row],[FMS ID]],FMS_Input[FMS_ID],FMS_Input[REMFRMACRE100])</f>
        <v>0</v>
      </c>
      <c r="X56" s="48">
        <f>_xlfn.XLOOKUP(FMS_Ranking[[#This Row],[FMS ID]],FMS_Input[FMS_ID],FMS_Input[COSTSTRUCT])</f>
        <v>0</v>
      </c>
      <c r="Y56" s="45">
        <f>_xlfn.XLOOKUP(FMS_Ranking[[#This Row],[FMS ID]],FMS_Input[FMS_ID],FMS_Input[NATURE])</f>
        <v>100</v>
      </c>
      <c r="Z56" s="61">
        <f>(((FMS_Ranking[[#This Row],[Percent Nature-Based Raw]]/Y$2)*10)*Y$3)</f>
        <v>0.5</v>
      </c>
      <c r="AA56" s="5" t="str">
        <f>_xlfn.XLOOKUP(FMS_Ranking[[#This Row],[FMS ID]],FMS_Input[FMS_ID],FMS_Input[WATER_SUP])</f>
        <v>No</v>
      </c>
      <c r="AB56" s="57">
        <f>IF(FMS_Ranking[[#This Row],[Water Supply Raw]]="Yes",1,0)</f>
        <v>0</v>
      </c>
      <c r="AC5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0.21578936656648778</v>
      </c>
      <c r="AD56" s="94">
        <f>_xlfn.RANK.EQ(AC56,$AC$6:$AC$380,0)+COUNTIF($AC$6:AC56,AC56)-1</f>
        <v>208</v>
      </c>
      <c r="AE56" s="93">
        <f>(((FMS_Ranking[[#This Row],[Structures Removed 100 Raw]]/Q$2)*100)*Q$3)+(((FMS_Ranking[[#This Row],[Removed Pop Raw]]/S$2)*100)*S$3)</f>
        <v>0</v>
      </c>
      <c r="AF5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5.2157893665664874</v>
      </c>
      <c r="AG56" s="95">
        <f t="shared" si="1"/>
        <v>51</v>
      </c>
    </row>
    <row r="57" spans="1:33" ht="15" customHeight="1" x14ac:dyDescent="0.25">
      <c r="A57" s="64" t="s">
        <v>3247</v>
      </c>
      <c r="B57" s="64">
        <f>_xlfn.XLOOKUP(FMS_Ranking[[#This Row],[FMS ID]],FMS_Input[FMS_ID],FMS_Input[RFPG_NUM])</f>
        <v>5</v>
      </c>
      <c r="C57" s="63" t="str">
        <f>_xlfn.XLOOKUP(FMS_Ranking[[#This Row],[FMS ID]],FMS_Input[FMS_ID],FMS_Input[FMS_NAME])</f>
        <v>San Augustine County Acquisition and Conversion of Flood Prone Properties</v>
      </c>
      <c r="D57" s="63" t="str">
        <f>_xlfn.XLOOKUP(FMS_Ranking[[#This Row],[FMS ID]],FMS_Input[FMS_ID],FMS_Input[FMS_DESCR])</f>
        <v>Acquire flood prone/repetitive loss properties and convert to open space, parks, boating access, trails, agricultural projects, and/or as a general community asset.</v>
      </c>
      <c r="E57" s="60">
        <f>_xlfn.XLOOKUP(FMS_Ranking[[#This Row],[FMS ID]],FMS_Input[FMS_ID],FMS_Input[FMS_COST])</f>
        <v>530000</v>
      </c>
      <c r="F57" s="5" t="str">
        <f>_xlfn.XLOOKUP(FMS_Ranking[[#This Row],[FMS ID]],FMS_Input[FMS_ID],FMS_Input[EMER_NEED])</f>
        <v>Yes</v>
      </c>
      <c r="G57" s="4">
        <f t="shared" si="0"/>
        <v>1</v>
      </c>
      <c r="H57" s="45">
        <f>_xlfn.XLOOKUP(FMS_Ranking[[#This Row],[FMS ID]],FMS_Input[FMS_ID],FMS_Input[STRUCT_100])</f>
        <v>64</v>
      </c>
      <c r="I57" s="45">
        <f>_xlfn.XLOOKUP(FMS_Ranking[[#This Row],[FMS ID]],FMS_Input[FMS_ID],FMS_Input[RES_STRUCT100])</f>
        <v>28</v>
      </c>
      <c r="J57" s="45">
        <f>_xlfn.XLOOKUP(FMS_Ranking[[#This Row],[FMS ID]],FMS_Input[FMS_ID],FMS_Input[POP100])</f>
        <v>146</v>
      </c>
      <c r="K57" s="45">
        <f>_xlfn.XLOOKUP(FMS_Ranking[[#This Row],[FMS ID]],FMS_Input[FMS_ID],FMS_Input[CRITFAC100])</f>
        <v>0</v>
      </c>
      <c r="L57" s="45">
        <f>_xlfn.XLOOKUP(FMS_Ranking[[#This Row],[FMS ID]],FMS_Input[FMS_ID],FMS_Input[LWC])</f>
        <v>2</v>
      </c>
      <c r="M57" s="45">
        <f>_xlfn.XLOOKUP(FMS_Ranking[[#This Row],[FMS ID]],FMS_Input[FMS_ID],FMS_Input[ROADCLS])</f>
        <v>2</v>
      </c>
      <c r="N57" s="45">
        <f>_xlfn.XLOOKUP(FMS_Ranking[[#This Row],[FMS ID]],FMS_Input[FMS_ID],FMS_Input[ROAD_MILES100])</f>
        <v>13</v>
      </c>
      <c r="O57" s="45">
        <f>_xlfn.XLOOKUP(FMS_Ranking[[#This Row],[FMS ID]],FMS_Input[FMS_ID],FMS_Input[FARMACRE100])</f>
        <v>41.607803344726563</v>
      </c>
      <c r="P57" s="48">
        <f>_xlfn.XLOOKUP(FMS_Ranking[[#This Row],[FMS ID]],FMS_Input[FMS_ID],FMS_Input[REDSTRUCT100])</f>
        <v>0</v>
      </c>
      <c r="Q57" s="48">
        <f>_xlfn.XLOOKUP(FMS_Ranking[[#This Row],[FMS ID]],FMS_Input[FMS_ID],FMS_Input[REMSTRC100])</f>
        <v>0</v>
      </c>
      <c r="R57" s="48">
        <f>_xlfn.XLOOKUP(FMS_Ranking[[#This Row],[FMS ID]],FMS_Input[FMS_ID],FMS_Input[REMRESSTRC100])</f>
        <v>0</v>
      </c>
      <c r="S57" s="82">
        <f>_xlfn.XLOOKUP(FMS_Ranking[[#This Row],[FMS ID]],FMS_Input[FMS_ID],FMS_Input[REMPOP100])</f>
        <v>0</v>
      </c>
      <c r="T57" s="82">
        <f>_xlfn.XLOOKUP(FMS_Ranking[[#This Row],[FMS ID]],FMS_Input[FMS_ID],FMS_Input[REMCRITFAC100])</f>
        <v>0</v>
      </c>
      <c r="U57" s="82">
        <f>_xlfn.XLOOKUP(FMS_Ranking[[#This Row],[FMS ID]],FMS_Input[FMS_ID],FMS_Input[REMLWC100])</f>
        <v>0</v>
      </c>
      <c r="V57" s="82">
        <f>_xlfn.XLOOKUP(FMS_Ranking[[#This Row],[FMS ID]],FMS_Input[FMS_ID],FMS_Input[REMROADCLS])</f>
        <v>0</v>
      </c>
      <c r="W57" s="82">
        <f>_xlfn.XLOOKUP(FMS_Ranking[[#This Row],[FMS ID]],FMS_Input[FMS_ID],FMS_Input[REMFRMACRE100])</f>
        <v>0</v>
      </c>
      <c r="X57" s="48">
        <f>_xlfn.XLOOKUP(FMS_Ranking[[#This Row],[FMS ID]],FMS_Input[FMS_ID],FMS_Input[COSTSTRUCT])</f>
        <v>0</v>
      </c>
      <c r="Y57" s="45">
        <f>_xlfn.XLOOKUP(FMS_Ranking[[#This Row],[FMS ID]],FMS_Input[FMS_ID],FMS_Input[NATURE])</f>
        <v>100</v>
      </c>
      <c r="Z57" s="61">
        <f>(((FMS_Ranking[[#This Row],[Percent Nature-Based Raw]]/Y$2)*10)*Y$3)</f>
        <v>0.5</v>
      </c>
      <c r="AA57" s="5" t="str">
        <f>_xlfn.XLOOKUP(FMS_Ranking[[#This Row],[FMS ID]],FMS_Input[FMS_ID],FMS_Input[WATER_SUP])</f>
        <v>No</v>
      </c>
      <c r="AB57" s="57">
        <f>IF(FMS_Ranking[[#This Row],[Water Supply Raw]]="Yes",1,0)</f>
        <v>0</v>
      </c>
      <c r="AC5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57" s="94">
        <f>_xlfn.RANK.EQ(AC57,$AC$6:$AC$380,0)+COUNTIF($AC$6:AC57,AC57)-1</f>
        <v>216</v>
      </c>
      <c r="AE57" s="93">
        <f>(((FMS_Ranking[[#This Row],[Structures Removed 100 Raw]]/Q$2)*100)*Q$3)+(((FMS_Ranking[[#This Row],[Removed Pop Raw]]/S$2)*100)*S$3)</f>
        <v>0</v>
      </c>
      <c r="AF5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5.1891672699142344</v>
      </c>
      <c r="AG57" s="95">
        <f t="shared" si="1"/>
        <v>52</v>
      </c>
    </row>
    <row r="58" spans="1:33" ht="15" customHeight="1" x14ac:dyDescent="0.25">
      <c r="A58" s="64" t="s">
        <v>2125</v>
      </c>
      <c r="B58" s="64">
        <f>_xlfn.XLOOKUP(FMS_Ranking[[#This Row],[FMS ID]],FMS_Input[FMS_ID],FMS_Input[RFPG_NUM])</f>
        <v>3</v>
      </c>
      <c r="C58" s="63" t="str">
        <f>_xlfn.XLOOKUP(FMS_Ranking[[#This Row],[FMS ID]],FMS_Input[FMS_ID],FMS_Input[FMS_NAME])</f>
        <v xml:space="preserve">Acquire and Protect Red Oak Creek, Bentle Branch Creek, and Balcones Escarpment </v>
      </c>
      <c r="D58" s="63" t="str">
        <f>_xlfn.XLOOKUP(FMS_Ranking[[#This Row],[FMS ID]],FMS_Input[FMS_ID],FMS_Input[FMS_DESCR])</f>
        <v>Acquire areas in the floodplain and protect environmentally sensitive areas and convert them into open space land</v>
      </c>
      <c r="E58" s="60">
        <f>_xlfn.XLOOKUP(FMS_Ranking[[#This Row],[FMS ID]],FMS_Input[FMS_ID],FMS_Input[FMS_COST])</f>
        <v>5000000</v>
      </c>
      <c r="F58" s="5" t="str">
        <f>_xlfn.XLOOKUP(FMS_Ranking[[#This Row],[FMS ID]],FMS_Input[FMS_ID],FMS_Input[EMER_NEED])</f>
        <v>No</v>
      </c>
      <c r="G58" s="4">
        <f t="shared" si="0"/>
        <v>0</v>
      </c>
      <c r="H58" s="45">
        <f>_xlfn.XLOOKUP(FMS_Ranking[[#This Row],[FMS ID]],FMS_Input[FMS_ID],FMS_Input[STRUCT_100])</f>
        <v>315</v>
      </c>
      <c r="I58" s="45">
        <f>_xlfn.XLOOKUP(FMS_Ranking[[#This Row],[FMS ID]],FMS_Input[FMS_ID],FMS_Input[RES_STRUCT100])</f>
        <v>298</v>
      </c>
      <c r="J58" s="45">
        <f>_xlfn.XLOOKUP(FMS_Ranking[[#This Row],[FMS ID]],FMS_Input[FMS_ID],FMS_Input[POP100])</f>
        <v>3969</v>
      </c>
      <c r="K58" s="45">
        <f>_xlfn.XLOOKUP(FMS_Ranking[[#This Row],[FMS ID]],FMS_Input[FMS_ID],FMS_Input[CRITFAC100])</f>
        <v>3</v>
      </c>
      <c r="L58" s="45">
        <f>_xlfn.XLOOKUP(FMS_Ranking[[#This Row],[FMS ID]],FMS_Input[FMS_ID],FMS_Input[LWC])</f>
        <v>1</v>
      </c>
      <c r="M58" s="45">
        <f>_xlfn.XLOOKUP(FMS_Ranking[[#This Row],[FMS ID]],FMS_Input[FMS_ID],FMS_Input[ROADCLS])</f>
        <v>0</v>
      </c>
      <c r="N58" s="45">
        <f>_xlfn.XLOOKUP(FMS_Ranking[[#This Row],[FMS ID]],FMS_Input[FMS_ID],FMS_Input[ROAD_MILES100])</f>
        <v>17</v>
      </c>
      <c r="O58" s="45">
        <f>_xlfn.XLOOKUP(FMS_Ranking[[#This Row],[FMS ID]],FMS_Input[FMS_ID],FMS_Input[FARMACRE100])</f>
        <v>215.89630126953119</v>
      </c>
      <c r="P58" s="48">
        <f>_xlfn.XLOOKUP(FMS_Ranking[[#This Row],[FMS ID]],FMS_Input[FMS_ID],FMS_Input[REDSTRUCT100])</f>
        <v>0</v>
      </c>
      <c r="Q58" s="48">
        <f>_xlfn.XLOOKUP(FMS_Ranking[[#This Row],[FMS ID]],FMS_Input[FMS_ID],FMS_Input[REMSTRC100])</f>
        <v>0</v>
      </c>
      <c r="R58" s="48">
        <f>_xlfn.XLOOKUP(FMS_Ranking[[#This Row],[FMS ID]],FMS_Input[FMS_ID],FMS_Input[REMRESSTRC100])</f>
        <v>0</v>
      </c>
      <c r="S58" s="82">
        <f>_xlfn.XLOOKUP(FMS_Ranking[[#This Row],[FMS ID]],FMS_Input[FMS_ID],FMS_Input[REMPOP100])</f>
        <v>0</v>
      </c>
      <c r="T58" s="82">
        <f>_xlfn.XLOOKUP(FMS_Ranking[[#This Row],[FMS ID]],FMS_Input[FMS_ID],FMS_Input[REMCRITFAC100])</f>
        <v>0</v>
      </c>
      <c r="U58" s="82">
        <f>_xlfn.XLOOKUP(FMS_Ranking[[#This Row],[FMS ID]],FMS_Input[FMS_ID],FMS_Input[REMLWC100])</f>
        <v>0</v>
      </c>
      <c r="V58" s="82">
        <f>_xlfn.XLOOKUP(FMS_Ranking[[#This Row],[FMS ID]],FMS_Input[FMS_ID],FMS_Input[REMROADCLS])</f>
        <v>0</v>
      </c>
      <c r="W58" s="82">
        <f>_xlfn.XLOOKUP(FMS_Ranking[[#This Row],[FMS ID]],FMS_Input[FMS_ID],FMS_Input[REMFRMACRE100])</f>
        <v>0</v>
      </c>
      <c r="X58" s="48">
        <f>_xlfn.XLOOKUP(FMS_Ranking[[#This Row],[FMS ID]],FMS_Input[FMS_ID],FMS_Input[COSTSTRUCT])</f>
        <v>0</v>
      </c>
      <c r="Y58" s="45">
        <f>_xlfn.XLOOKUP(FMS_Ranking[[#This Row],[FMS ID]],FMS_Input[FMS_ID],FMS_Input[NATURE])</f>
        <v>100</v>
      </c>
      <c r="Z58" s="61">
        <f>(((FMS_Ranking[[#This Row],[Percent Nature-Based Raw]]/Y$2)*10)*Y$3)</f>
        <v>0.5</v>
      </c>
      <c r="AA58" s="5" t="str">
        <f>_xlfn.XLOOKUP(FMS_Ranking[[#This Row],[FMS ID]],FMS_Input[FMS_ID],FMS_Input[WATER_SUP])</f>
        <v>No</v>
      </c>
      <c r="AB58" s="57">
        <f>IF(FMS_Ranking[[#This Row],[Water Supply Raw]]="Yes",1,0)</f>
        <v>0</v>
      </c>
      <c r="AC5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0.15670768047651437</v>
      </c>
      <c r="AD58" s="94">
        <f>_xlfn.RANK.EQ(AC58,$AC$6:$AC$380,0)+COUNTIF($AC$6:AC58,AC58)-1</f>
        <v>227</v>
      </c>
      <c r="AE58" s="93">
        <f>(((FMS_Ranking[[#This Row],[Structures Removed 100 Raw]]/Q$2)*100)*Q$3)+(((FMS_Ranking[[#This Row],[Removed Pop Raw]]/S$2)*100)*S$3)</f>
        <v>0</v>
      </c>
      <c r="AF5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5.1567076804765142</v>
      </c>
      <c r="AG58" s="95">
        <f t="shared" si="1"/>
        <v>53</v>
      </c>
    </row>
    <row r="59" spans="1:33" ht="15" customHeight="1" x14ac:dyDescent="0.25">
      <c r="A59" s="64" t="s">
        <v>3198</v>
      </c>
      <c r="B59" s="64">
        <f>_xlfn.XLOOKUP(FMS_Ranking[[#This Row],[FMS ID]],FMS_Input[FMS_ID],FMS_Input[RFPG_NUM])</f>
        <v>5</v>
      </c>
      <c r="C59" s="63" t="str">
        <f>_xlfn.XLOOKUP(FMS_Ranking[[#This Row],[FMS ID]],FMS_Input[FMS_ID],FMS_Input[FMS_NAME])</f>
        <v>Trinity County Buyout Program Implementation</v>
      </c>
      <c r="D59" s="63" t="str">
        <f>_xlfn.XLOOKUP(FMS_Ranking[[#This Row],[FMS ID]],FMS_Input[FMS_ID],FMS_Input[FMS_DESCR])</f>
        <v>Develop and implement a program to buyout repetitive loss properties and convert to open space, parks, boating access, trails, and/or as a general community asset.</v>
      </c>
      <c r="E59" s="60">
        <f>_xlfn.XLOOKUP(FMS_Ranking[[#This Row],[FMS ID]],FMS_Input[FMS_ID],FMS_Input[FMS_COST])</f>
        <v>100000</v>
      </c>
      <c r="F59" s="5" t="str">
        <f>_xlfn.XLOOKUP(FMS_Ranking[[#This Row],[FMS ID]],FMS_Input[FMS_ID],FMS_Input[EMER_NEED])</f>
        <v>Yes</v>
      </c>
      <c r="G59" s="4">
        <f t="shared" si="0"/>
        <v>1</v>
      </c>
      <c r="H59" s="45">
        <f>_xlfn.XLOOKUP(FMS_Ranking[[#This Row],[FMS ID]],FMS_Input[FMS_ID],FMS_Input[STRUCT_100])</f>
        <v>32</v>
      </c>
      <c r="I59" s="45">
        <f>_xlfn.XLOOKUP(FMS_Ranking[[#This Row],[FMS ID]],FMS_Input[FMS_ID],FMS_Input[RES_STRUCT100])</f>
        <v>15</v>
      </c>
      <c r="J59" s="45">
        <f>_xlfn.XLOOKUP(FMS_Ranking[[#This Row],[FMS ID]],FMS_Input[FMS_ID],FMS_Input[POP100])</f>
        <v>15</v>
      </c>
      <c r="K59" s="45">
        <f>_xlfn.XLOOKUP(FMS_Ranking[[#This Row],[FMS ID]],FMS_Input[FMS_ID],FMS_Input[CRITFAC100])</f>
        <v>0</v>
      </c>
      <c r="L59" s="45">
        <f>_xlfn.XLOOKUP(FMS_Ranking[[#This Row],[FMS ID]],FMS_Input[FMS_ID],FMS_Input[LWC])</f>
        <v>1</v>
      </c>
      <c r="M59" s="45">
        <f>_xlfn.XLOOKUP(FMS_Ranking[[#This Row],[FMS ID]],FMS_Input[FMS_ID],FMS_Input[ROADCLS])</f>
        <v>1</v>
      </c>
      <c r="N59" s="45">
        <f>_xlfn.XLOOKUP(FMS_Ranking[[#This Row],[FMS ID]],FMS_Input[FMS_ID],FMS_Input[ROAD_MILES100])</f>
        <v>22</v>
      </c>
      <c r="O59" s="45">
        <f>_xlfn.XLOOKUP(FMS_Ranking[[#This Row],[FMS ID]],FMS_Input[FMS_ID],FMS_Input[FARMACRE100])</f>
        <v>68.388084411621094</v>
      </c>
      <c r="P59" s="48">
        <f>_xlfn.XLOOKUP(FMS_Ranking[[#This Row],[FMS ID]],FMS_Input[FMS_ID],FMS_Input[REDSTRUCT100])</f>
        <v>0</v>
      </c>
      <c r="Q59" s="48">
        <f>_xlfn.XLOOKUP(FMS_Ranking[[#This Row],[FMS ID]],FMS_Input[FMS_ID],FMS_Input[REMSTRC100])</f>
        <v>0</v>
      </c>
      <c r="R59" s="48">
        <f>_xlfn.XLOOKUP(FMS_Ranking[[#This Row],[FMS ID]],FMS_Input[FMS_ID],FMS_Input[REMRESSTRC100])</f>
        <v>0</v>
      </c>
      <c r="S59" s="82">
        <f>_xlfn.XLOOKUP(FMS_Ranking[[#This Row],[FMS ID]],FMS_Input[FMS_ID],FMS_Input[REMPOP100])</f>
        <v>0</v>
      </c>
      <c r="T59" s="82">
        <f>_xlfn.XLOOKUP(FMS_Ranking[[#This Row],[FMS ID]],FMS_Input[FMS_ID],FMS_Input[REMCRITFAC100])</f>
        <v>0</v>
      </c>
      <c r="U59" s="82">
        <f>_xlfn.XLOOKUP(FMS_Ranking[[#This Row],[FMS ID]],FMS_Input[FMS_ID],FMS_Input[REMLWC100])</f>
        <v>0</v>
      </c>
      <c r="V59" s="82">
        <f>_xlfn.XLOOKUP(FMS_Ranking[[#This Row],[FMS ID]],FMS_Input[FMS_ID],FMS_Input[REMROADCLS])</f>
        <v>0</v>
      </c>
      <c r="W59" s="82">
        <f>_xlfn.XLOOKUP(FMS_Ranking[[#This Row],[FMS ID]],FMS_Input[FMS_ID],FMS_Input[REMFRMACRE100])</f>
        <v>0</v>
      </c>
      <c r="X59" s="48">
        <f>_xlfn.XLOOKUP(FMS_Ranking[[#This Row],[FMS ID]],FMS_Input[FMS_ID],FMS_Input[COSTSTRUCT])</f>
        <v>0</v>
      </c>
      <c r="Y59" s="45">
        <f>_xlfn.XLOOKUP(FMS_Ranking[[#This Row],[FMS ID]],FMS_Input[FMS_ID],FMS_Input[NATURE])</f>
        <v>100</v>
      </c>
      <c r="Z59" s="61">
        <f>(((FMS_Ranking[[#This Row],[Percent Nature-Based Raw]]/Y$2)*10)*Y$3)</f>
        <v>0.5</v>
      </c>
      <c r="AA59" s="5" t="str">
        <f>_xlfn.XLOOKUP(FMS_Ranking[[#This Row],[FMS ID]],FMS_Input[FMS_ID],FMS_Input[WATER_SUP])</f>
        <v>No</v>
      </c>
      <c r="AB59" s="57">
        <f>IF(FMS_Ranking[[#This Row],[Water Supply Raw]]="Yes",1,0)</f>
        <v>0</v>
      </c>
      <c r="AC5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0.14102949450289695</v>
      </c>
      <c r="AD59" s="94">
        <f>_xlfn.RANK.EQ(AC59,$AC$6:$AC$380,0)+COUNTIF($AC$6:AC59,AC59)-1</f>
        <v>231</v>
      </c>
      <c r="AE59" s="93">
        <f>(((FMS_Ranking[[#This Row],[Structures Removed 100 Raw]]/Q$2)*100)*Q$3)+(((FMS_Ranking[[#This Row],[Removed Pop Raw]]/S$2)*100)*S$3)</f>
        <v>0</v>
      </c>
      <c r="AF5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5.1410294945028969</v>
      </c>
      <c r="AG59" s="95">
        <f t="shared" si="1"/>
        <v>54</v>
      </c>
    </row>
    <row r="60" spans="1:33" ht="15" customHeight="1" x14ac:dyDescent="0.25">
      <c r="A60" s="64" t="s">
        <v>3321</v>
      </c>
      <c r="B60" s="64">
        <f>_xlfn.XLOOKUP(FMS_Ranking[[#This Row],[FMS ID]],FMS_Input[FMS_ID],FMS_Input[RFPG_NUM])</f>
        <v>5</v>
      </c>
      <c r="C60" s="63" t="str">
        <f>_xlfn.XLOOKUP(FMS_Ranking[[#This Row],[FMS ID]],FMS_Input[FMS_ID],FMS_Input[FMS_NAME])</f>
        <v>City of Nacogdoches Study and Ranking of Repetitive Loss Structures</v>
      </c>
      <c r="D60" s="63" t="str">
        <f>_xlfn.XLOOKUP(FMS_Ranking[[#This Row],[FMS ID]],FMS_Input[FMS_ID],FMS_Input[FMS_DESCR])</f>
        <v xml:space="preserve">Analyze flood-prone properties in the City of Nacogdoches and identify appropriate mitigation options for each repetitive loss structure. </v>
      </c>
      <c r="E60" s="60">
        <f>_xlfn.XLOOKUP(FMS_Ranking[[#This Row],[FMS ID]],FMS_Input[FMS_ID],FMS_Input[FMS_COST])</f>
        <v>327000</v>
      </c>
      <c r="F60" s="5" t="str">
        <f>_xlfn.XLOOKUP(FMS_Ranking[[#This Row],[FMS ID]],FMS_Input[FMS_ID],FMS_Input[EMER_NEED])</f>
        <v>Yes</v>
      </c>
      <c r="G60" s="4">
        <f t="shared" si="0"/>
        <v>1</v>
      </c>
      <c r="H60" s="45">
        <f>_xlfn.XLOOKUP(FMS_Ranking[[#This Row],[FMS ID]],FMS_Input[FMS_ID],FMS_Input[STRUCT_100])</f>
        <v>446</v>
      </c>
      <c r="I60" s="45">
        <f>_xlfn.XLOOKUP(FMS_Ranking[[#This Row],[FMS ID]],FMS_Input[FMS_ID],FMS_Input[RES_STRUCT100])</f>
        <v>185</v>
      </c>
      <c r="J60" s="45">
        <f>_xlfn.XLOOKUP(FMS_Ranking[[#This Row],[FMS ID]],FMS_Input[FMS_ID],FMS_Input[POP100])</f>
        <v>5331</v>
      </c>
      <c r="K60" s="45">
        <f>_xlfn.XLOOKUP(FMS_Ranking[[#This Row],[FMS ID]],FMS_Input[FMS_ID],FMS_Input[CRITFAC100])</f>
        <v>1</v>
      </c>
      <c r="L60" s="45">
        <f>_xlfn.XLOOKUP(FMS_Ranking[[#This Row],[FMS ID]],FMS_Input[FMS_ID],FMS_Input[LWC])</f>
        <v>0</v>
      </c>
      <c r="M60" s="45">
        <f>_xlfn.XLOOKUP(FMS_Ranking[[#This Row],[FMS ID]],FMS_Input[FMS_ID],FMS_Input[ROADCLS])</f>
        <v>0</v>
      </c>
      <c r="N60" s="45">
        <f>_xlfn.XLOOKUP(FMS_Ranking[[#This Row],[FMS ID]],FMS_Input[FMS_ID],FMS_Input[ROAD_MILES100])</f>
        <v>14</v>
      </c>
      <c r="O60" s="45">
        <f>_xlfn.XLOOKUP(FMS_Ranking[[#This Row],[FMS ID]],FMS_Input[FMS_ID],FMS_Input[FARMACRE100])</f>
        <v>4.4304699897766113</v>
      </c>
      <c r="P60" s="48">
        <f>_xlfn.XLOOKUP(FMS_Ranking[[#This Row],[FMS ID]],FMS_Input[FMS_ID],FMS_Input[REDSTRUCT100])</f>
        <v>0</v>
      </c>
      <c r="Q60" s="48">
        <f>_xlfn.XLOOKUP(FMS_Ranking[[#This Row],[FMS ID]],FMS_Input[FMS_ID],FMS_Input[REMSTRC100])</f>
        <v>0</v>
      </c>
      <c r="R60" s="48">
        <f>_xlfn.XLOOKUP(FMS_Ranking[[#This Row],[FMS ID]],FMS_Input[FMS_ID],FMS_Input[REMRESSTRC100])</f>
        <v>0</v>
      </c>
      <c r="S60" s="82">
        <f>_xlfn.XLOOKUP(FMS_Ranking[[#This Row],[FMS ID]],FMS_Input[FMS_ID],FMS_Input[REMPOP100])</f>
        <v>0</v>
      </c>
      <c r="T60" s="82">
        <f>_xlfn.XLOOKUP(FMS_Ranking[[#This Row],[FMS ID]],FMS_Input[FMS_ID],FMS_Input[REMCRITFAC100])</f>
        <v>0</v>
      </c>
      <c r="U60" s="82">
        <f>_xlfn.XLOOKUP(FMS_Ranking[[#This Row],[FMS ID]],FMS_Input[FMS_ID],FMS_Input[REMLWC100])</f>
        <v>0</v>
      </c>
      <c r="V60" s="82">
        <f>_xlfn.XLOOKUP(FMS_Ranking[[#This Row],[FMS ID]],FMS_Input[FMS_ID],FMS_Input[REMROADCLS])</f>
        <v>0</v>
      </c>
      <c r="W60" s="82">
        <f>_xlfn.XLOOKUP(FMS_Ranking[[#This Row],[FMS ID]],FMS_Input[FMS_ID],FMS_Input[REMFRMACRE100])</f>
        <v>0</v>
      </c>
      <c r="X60" s="48">
        <f>_xlfn.XLOOKUP(FMS_Ranking[[#This Row],[FMS ID]],FMS_Input[FMS_ID],FMS_Input[COSTSTRUCT])</f>
        <v>0</v>
      </c>
      <c r="Y60" s="45">
        <f>_xlfn.XLOOKUP(FMS_Ranking[[#This Row],[FMS ID]],FMS_Input[FMS_ID],FMS_Input[NATURE])</f>
        <v>100</v>
      </c>
      <c r="Z60" s="61">
        <f>(((FMS_Ranking[[#This Row],[Percent Nature-Based Raw]]/Y$2)*10)*Y$3)</f>
        <v>0.5</v>
      </c>
      <c r="AA60" s="5" t="str">
        <f>_xlfn.XLOOKUP(FMS_Ranking[[#This Row],[FMS ID]],FMS_Input[FMS_ID],FMS_Input[WATER_SUP])</f>
        <v>No</v>
      </c>
      <c r="AB60" s="57">
        <f>IF(FMS_Ranking[[#This Row],[Water Supply Raw]]="Yes",1,0)</f>
        <v>0</v>
      </c>
      <c r="AC6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0.13948570316487879</v>
      </c>
      <c r="AD60" s="94">
        <f>_xlfn.RANK.EQ(AC60,$AC$6:$AC$380,0)+COUNTIF($AC$6:AC60,AC60)-1</f>
        <v>234</v>
      </c>
      <c r="AE60" s="93">
        <f>(((FMS_Ranking[[#This Row],[Structures Removed 100 Raw]]/Q$2)*100)*Q$3)+(((FMS_Ranking[[#This Row],[Removed Pop Raw]]/S$2)*100)*S$3)</f>
        <v>0</v>
      </c>
      <c r="AF6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5.1394857031648788</v>
      </c>
      <c r="AG60" s="95">
        <f t="shared" si="1"/>
        <v>55</v>
      </c>
    </row>
    <row r="61" spans="1:33" ht="15" customHeight="1" x14ac:dyDescent="0.25">
      <c r="A61" s="64" t="s">
        <v>2329</v>
      </c>
      <c r="B61" s="64">
        <f>_xlfn.XLOOKUP(FMS_Ranking[[#This Row],[FMS ID]],FMS_Input[FMS_ID],FMS_Input[RFPG_NUM])</f>
        <v>3</v>
      </c>
      <c r="C61" s="63" t="str">
        <f>_xlfn.XLOOKUP(FMS_Ranking[[#This Row],[FMS ID]],FMS_Input[FMS_ID],FMS_Input[FMS_NAME])</f>
        <v>City of Sachse Parks Construction Along Low Lying Areas</v>
      </c>
      <c r="D61" s="63" t="str">
        <f>_xlfn.XLOOKUP(FMS_Ranking[[#This Row],[FMS ID]],FMS_Input[FMS_ID],FMS_Input[FMS_DESCR])</f>
        <v>Establish city parks along low-lying areas</v>
      </c>
      <c r="E61" s="60">
        <f>_xlfn.XLOOKUP(FMS_Ranking[[#This Row],[FMS ID]],FMS_Input[FMS_ID],FMS_Input[FMS_COST])</f>
        <v>1000000</v>
      </c>
      <c r="F61" s="5" t="str">
        <f>_xlfn.XLOOKUP(FMS_Ranking[[#This Row],[FMS ID]],FMS_Input[FMS_ID],FMS_Input[EMER_NEED])</f>
        <v>No</v>
      </c>
      <c r="G61" s="4">
        <f t="shared" si="0"/>
        <v>0</v>
      </c>
      <c r="H61" s="45">
        <f>_xlfn.XLOOKUP(FMS_Ranking[[#This Row],[FMS ID]],FMS_Input[FMS_ID],FMS_Input[STRUCT_100])</f>
        <v>71</v>
      </c>
      <c r="I61" s="45">
        <f>_xlfn.XLOOKUP(FMS_Ranking[[#This Row],[FMS ID]],FMS_Input[FMS_ID],FMS_Input[RES_STRUCT100])</f>
        <v>61</v>
      </c>
      <c r="J61" s="45">
        <f>_xlfn.XLOOKUP(FMS_Ranking[[#This Row],[FMS ID]],FMS_Input[FMS_ID],FMS_Input[POP100])</f>
        <v>240</v>
      </c>
      <c r="K61" s="45">
        <f>_xlfn.XLOOKUP(FMS_Ranking[[#This Row],[FMS ID]],FMS_Input[FMS_ID],FMS_Input[CRITFAC100])</f>
        <v>0</v>
      </c>
      <c r="L61" s="45">
        <f>_xlfn.XLOOKUP(FMS_Ranking[[#This Row],[FMS ID]],FMS_Input[FMS_ID],FMS_Input[LWC])</f>
        <v>6</v>
      </c>
      <c r="M61" s="45">
        <f>_xlfn.XLOOKUP(FMS_Ranking[[#This Row],[FMS ID]],FMS_Input[FMS_ID],FMS_Input[ROADCLS])</f>
        <v>0</v>
      </c>
      <c r="N61" s="45">
        <f>_xlfn.XLOOKUP(FMS_Ranking[[#This Row],[FMS ID]],FMS_Input[FMS_ID],FMS_Input[ROAD_MILES100])</f>
        <v>4</v>
      </c>
      <c r="O61" s="45">
        <f>_xlfn.XLOOKUP(FMS_Ranking[[#This Row],[FMS ID]],FMS_Input[FMS_ID],FMS_Input[FARMACRE100])</f>
        <v>253.77830505371091</v>
      </c>
      <c r="P61" s="48">
        <f>_xlfn.XLOOKUP(FMS_Ranking[[#This Row],[FMS ID]],FMS_Input[FMS_ID],FMS_Input[REDSTRUCT100])</f>
        <v>0</v>
      </c>
      <c r="Q61" s="48">
        <f>_xlfn.XLOOKUP(FMS_Ranking[[#This Row],[FMS ID]],FMS_Input[FMS_ID],FMS_Input[REMSTRC100])</f>
        <v>0</v>
      </c>
      <c r="R61" s="48">
        <f>_xlfn.XLOOKUP(FMS_Ranking[[#This Row],[FMS ID]],FMS_Input[FMS_ID],FMS_Input[REMRESSTRC100])</f>
        <v>0</v>
      </c>
      <c r="S61" s="82">
        <f>_xlfn.XLOOKUP(FMS_Ranking[[#This Row],[FMS ID]],FMS_Input[FMS_ID],FMS_Input[REMPOP100])</f>
        <v>0</v>
      </c>
      <c r="T61" s="82">
        <f>_xlfn.XLOOKUP(FMS_Ranking[[#This Row],[FMS ID]],FMS_Input[FMS_ID],FMS_Input[REMCRITFAC100])</f>
        <v>0</v>
      </c>
      <c r="U61" s="82">
        <f>_xlfn.XLOOKUP(FMS_Ranking[[#This Row],[FMS ID]],FMS_Input[FMS_ID],FMS_Input[REMLWC100])</f>
        <v>0</v>
      </c>
      <c r="V61" s="82">
        <f>_xlfn.XLOOKUP(FMS_Ranking[[#This Row],[FMS ID]],FMS_Input[FMS_ID],FMS_Input[REMROADCLS])</f>
        <v>0</v>
      </c>
      <c r="W61" s="82">
        <f>_xlfn.XLOOKUP(FMS_Ranking[[#This Row],[FMS ID]],FMS_Input[FMS_ID],FMS_Input[REMFRMACRE100])</f>
        <v>0</v>
      </c>
      <c r="X61" s="48">
        <f>_xlfn.XLOOKUP(FMS_Ranking[[#This Row],[FMS ID]],FMS_Input[FMS_ID],FMS_Input[COSTSTRUCT])</f>
        <v>0</v>
      </c>
      <c r="Y61" s="45">
        <f>_xlfn.XLOOKUP(FMS_Ranking[[#This Row],[FMS ID]],FMS_Input[FMS_ID],FMS_Input[NATURE])</f>
        <v>100</v>
      </c>
      <c r="Z61" s="61">
        <f>(((FMS_Ranking[[#This Row],[Percent Nature-Based Raw]]/Y$2)*10)*Y$3)</f>
        <v>0.5</v>
      </c>
      <c r="AA61" s="5" t="str">
        <f>_xlfn.XLOOKUP(FMS_Ranking[[#This Row],[FMS ID]],FMS_Input[FMS_ID],FMS_Input[WATER_SUP])</f>
        <v>No</v>
      </c>
      <c r="AB61" s="57">
        <f>IF(FMS_Ranking[[#This Row],[Water Supply Raw]]="Yes",1,0)</f>
        <v>0</v>
      </c>
      <c r="AC6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0.11617648421393534</v>
      </c>
      <c r="AD61" s="94">
        <f>_xlfn.RANK.EQ(AC61,$AC$6:$AC$380,0)+COUNTIF($AC$6:AC61,AC61)-1</f>
        <v>238</v>
      </c>
      <c r="AE61" s="93">
        <f>(((FMS_Ranking[[#This Row],[Structures Removed 100 Raw]]/Q$2)*100)*Q$3)+(((FMS_Ranking[[#This Row],[Removed Pop Raw]]/S$2)*100)*S$3)</f>
        <v>0</v>
      </c>
      <c r="AF6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5.116176484213935</v>
      </c>
      <c r="AG61" s="95">
        <f t="shared" si="1"/>
        <v>56</v>
      </c>
    </row>
    <row r="62" spans="1:33" ht="15" customHeight="1" x14ac:dyDescent="0.25">
      <c r="A62" s="64" t="s">
        <v>3585</v>
      </c>
      <c r="B62" s="64">
        <f>_xlfn.XLOOKUP(FMS_Ranking[[#This Row],[FMS ID]],FMS_Input[FMS_ID],FMS_Input[RFPG_NUM])</f>
        <v>5</v>
      </c>
      <c r="C62" s="63" t="str">
        <f>_xlfn.XLOOKUP(FMS_Ranking[[#This Row],[FMS ID]],FMS_Input[FMS_ID],FMS_Input[FMS_NAME])</f>
        <v>City of Lumberton Voluntary Flood Buyout</v>
      </c>
      <c r="D62" s="63" t="str">
        <f>_xlfn.XLOOKUP(FMS_Ranking[[#This Row],[FMS ID]],FMS_Input[FMS_ID],FMS_Input[FMS_DESCR])</f>
        <v>Voluntary flood buyouts.</v>
      </c>
      <c r="E62" s="60">
        <f>_xlfn.XLOOKUP(FMS_Ranking[[#This Row],[FMS ID]],FMS_Input[FMS_ID],FMS_Input[FMS_COST])</f>
        <v>6000000</v>
      </c>
      <c r="F62" s="5" t="str">
        <f>_xlfn.XLOOKUP(FMS_Ranking[[#This Row],[FMS ID]],FMS_Input[FMS_ID],FMS_Input[EMER_NEED])</f>
        <v>Yes</v>
      </c>
      <c r="G62" s="4">
        <f t="shared" si="0"/>
        <v>1</v>
      </c>
      <c r="H62" s="45">
        <f>_xlfn.XLOOKUP(FMS_Ranking[[#This Row],[FMS ID]],FMS_Input[FMS_ID],FMS_Input[STRUCT_100])</f>
        <v>235</v>
      </c>
      <c r="I62" s="45">
        <f>_xlfn.XLOOKUP(FMS_Ranking[[#This Row],[FMS ID]],FMS_Input[FMS_ID],FMS_Input[RES_STRUCT100])</f>
        <v>210</v>
      </c>
      <c r="J62" s="45">
        <f>_xlfn.XLOOKUP(FMS_Ranking[[#This Row],[FMS ID]],FMS_Input[FMS_ID],FMS_Input[POP100])</f>
        <v>658</v>
      </c>
      <c r="K62" s="45">
        <f>_xlfn.XLOOKUP(FMS_Ranking[[#This Row],[FMS ID]],FMS_Input[FMS_ID],FMS_Input[CRITFAC100])</f>
        <v>0</v>
      </c>
      <c r="L62" s="45">
        <f>_xlfn.XLOOKUP(FMS_Ranking[[#This Row],[FMS ID]],FMS_Input[FMS_ID],FMS_Input[LWC])</f>
        <v>1</v>
      </c>
      <c r="M62" s="45">
        <f>_xlfn.XLOOKUP(FMS_Ranking[[#This Row],[FMS ID]],FMS_Input[FMS_ID],FMS_Input[ROADCLS])</f>
        <v>1</v>
      </c>
      <c r="N62" s="45">
        <f>_xlfn.XLOOKUP(FMS_Ranking[[#This Row],[FMS ID]],FMS_Input[FMS_ID],FMS_Input[ROAD_MILES100])</f>
        <v>4</v>
      </c>
      <c r="O62" s="45">
        <f>_xlfn.XLOOKUP(FMS_Ranking[[#This Row],[FMS ID]],FMS_Input[FMS_ID],FMS_Input[FARMACRE100])</f>
        <v>22.86903190612793</v>
      </c>
      <c r="P62" s="48">
        <f>_xlfn.XLOOKUP(FMS_Ranking[[#This Row],[FMS ID]],FMS_Input[FMS_ID],FMS_Input[REDSTRUCT100])</f>
        <v>0</v>
      </c>
      <c r="Q62" s="48">
        <f>_xlfn.XLOOKUP(FMS_Ranking[[#This Row],[FMS ID]],FMS_Input[FMS_ID],FMS_Input[REMSTRC100])</f>
        <v>0</v>
      </c>
      <c r="R62" s="48">
        <f>_xlfn.XLOOKUP(FMS_Ranking[[#This Row],[FMS ID]],FMS_Input[FMS_ID],FMS_Input[REMRESSTRC100])</f>
        <v>0</v>
      </c>
      <c r="S62" s="82">
        <f>_xlfn.XLOOKUP(FMS_Ranking[[#This Row],[FMS ID]],FMS_Input[FMS_ID],FMS_Input[REMPOP100])</f>
        <v>0</v>
      </c>
      <c r="T62" s="82">
        <f>_xlfn.XLOOKUP(FMS_Ranking[[#This Row],[FMS ID]],FMS_Input[FMS_ID],FMS_Input[REMCRITFAC100])</f>
        <v>0</v>
      </c>
      <c r="U62" s="82">
        <f>_xlfn.XLOOKUP(FMS_Ranking[[#This Row],[FMS ID]],FMS_Input[FMS_ID],FMS_Input[REMLWC100])</f>
        <v>0</v>
      </c>
      <c r="V62" s="82">
        <f>_xlfn.XLOOKUP(FMS_Ranking[[#This Row],[FMS ID]],FMS_Input[FMS_ID],FMS_Input[REMROADCLS])</f>
        <v>0</v>
      </c>
      <c r="W62" s="82">
        <f>_xlfn.XLOOKUP(FMS_Ranking[[#This Row],[FMS ID]],FMS_Input[FMS_ID],FMS_Input[REMFRMACRE100])</f>
        <v>0</v>
      </c>
      <c r="X62" s="48">
        <f>_xlfn.XLOOKUP(FMS_Ranking[[#This Row],[FMS ID]],FMS_Input[FMS_ID],FMS_Input[COSTSTRUCT])</f>
        <v>0</v>
      </c>
      <c r="Y62" s="45">
        <f>_xlfn.XLOOKUP(FMS_Ranking[[#This Row],[FMS ID]],FMS_Input[FMS_ID],FMS_Input[NATURE])</f>
        <v>100</v>
      </c>
      <c r="Z62" s="61">
        <f>(((FMS_Ranking[[#This Row],[Percent Nature-Based Raw]]/Y$2)*10)*Y$3)</f>
        <v>0.5</v>
      </c>
      <c r="AA62" s="5" t="str">
        <f>_xlfn.XLOOKUP(FMS_Ranking[[#This Row],[FMS ID]],FMS_Input[FMS_ID],FMS_Input[WATER_SUP])</f>
        <v>No</v>
      </c>
      <c r="AB62" s="57">
        <f>IF(FMS_Ranking[[#This Row],[Water Supply Raw]]="Yes",1,0)</f>
        <v>0</v>
      </c>
      <c r="AC6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0.11537188104961517</v>
      </c>
      <c r="AD62" s="88">
        <f>_xlfn.RANK.EQ(AC62,$AC$6:$AC$380,0)+COUNTIF($AC$6:AC62,AC62)-1</f>
        <v>239</v>
      </c>
      <c r="AE62" s="93">
        <f>(((FMS_Ranking[[#This Row],[Structures Removed 100 Raw]]/Q$2)*100)*Q$3)+(((FMS_Ranking[[#This Row],[Removed Pop Raw]]/S$2)*100)*S$3)</f>
        <v>0</v>
      </c>
      <c r="AF6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5.1153718810496152</v>
      </c>
      <c r="AG62" s="87">
        <f t="shared" si="1"/>
        <v>57</v>
      </c>
    </row>
    <row r="63" spans="1:33" ht="15" customHeight="1" x14ac:dyDescent="0.25">
      <c r="A63" s="64" t="s">
        <v>3180</v>
      </c>
      <c r="B63" s="64">
        <f>_xlfn.XLOOKUP(FMS_Ranking[[#This Row],[FMS ID]],FMS_Input[FMS_ID],FMS_Input[RFPG_NUM])</f>
        <v>5</v>
      </c>
      <c r="C63" s="63" t="str">
        <f>_xlfn.XLOOKUP(FMS_Ranking[[#This Row],[FMS ID]],FMS_Input[FMS_ID],FMS_Input[FMS_NAME])</f>
        <v xml:space="preserve">Liberty County Property Acquisition </v>
      </c>
      <c r="D63" s="63" t="str">
        <f>_xlfn.XLOOKUP(FMS_Ranking[[#This Row],[FMS ID]],FMS_Input[FMS_ID],FMS_Input[FMS_DESCR])</f>
        <v>Acquire property located in the floodplain including properties located in subdivisions along the Trinity River.</v>
      </c>
      <c r="E63" s="60">
        <f>_xlfn.XLOOKUP(FMS_Ranking[[#This Row],[FMS ID]],FMS_Input[FMS_ID],FMS_Input[FMS_COST])</f>
        <v>2140000</v>
      </c>
      <c r="F63" s="5" t="str">
        <f>_xlfn.XLOOKUP(FMS_Ranking[[#This Row],[FMS ID]],FMS_Input[FMS_ID],FMS_Input[EMER_NEED])</f>
        <v>Yes</v>
      </c>
      <c r="G63" s="4">
        <f t="shared" si="0"/>
        <v>1</v>
      </c>
      <c r="H63" s="45">
        <f>_xlfn.XLOOKUP(FMS_Ranking[[#This Row],[FMS ID]],FMS_Input[FMS_ID],FMS_Input[STRUCT_100])</f>
        <v>116</v>
      </c>
      <c r="I63" s="45">
        <f>_xlfn.XLOOKUP(FMS_Ranking[[#This Row],[FMS ID]],FMS_Input[FMS_ID],FMS_Input[RES_STRUCT100])</f>
        <v>57</v>
      </c>
      <c r="J63" s="45">
        <f>_xlfn.XLOOKUP(FMS_Ranking[[#This Row],[FMS ID]],FMS_Input[FMS_ID],FMS_Input[POP100])</f>
        <v>143</v>
      </c>
      <c r="K63" s="45">
        <f>_xlfn.XLOOKUP(FMS_Ranking[[#This Row],[FMS ID]],FMS_Input[FMS_ID],FMS_Input[CRITFAC100])</f>
        <v>1</v>
      </c>
      <c r="L63" s="45">
        <f>_xlfn.XLOOKUP(FMS_Ranking[[#This Row],[FMS ID]],FMS_Input[FMS_ID],FMS_Input[LWC])</f>
        <v>0</v>
      </c>
      <c r="M63" s="45">
        <f>_xlfn.XLOOKUP(FMS_Ranking[[#This Row],[FMS ID]],FMS_Input[FMS_ID],FMS_Input[ROADCLS])</f>
        <v>0</v>
      </c>
      <c r="N63" s="45">
        <f>_xlfn.XLOOKUP(FMS_Ranking[[#This Row],[FMS ID]],FMS_Input[FMS_ID],FMS_Input[ROAD_MILES100])</f>
        <v>7</v>
      </c>
      <c r="O63" s="45">
        <f>_xlfn.XLOOKUP(FMS_Ranking[[#This Row],[FMS ID]],FMS_Input[FMS_ID],FMS_Input[FARMACRE100])</f>
        <v>1525.707397460938</v>
      </c>
      <c r="P63" s="48">
        <f>_xlfn.XLOOKUP(FMS_Ranking[[#This Row],[FMS ID]],FMS_Input[FMS_ID],FMS_Input[REDSTRUCT100])</f>
        <v>0</v>
      </c>
      <c r="Q63" s="48">
        <f>_xlfn.XLOOKUP(FMS_Ranking[[#This Row],[FMS ID]],FMS_Input[FMS_ID],FMS_Input[REMSTRC100])</f>
        <v>0</v>
      </c>
      <c r="R63" s="48">
        <f>_xlfn.XLOOKUP(FMS_Ranking[[#This Row],[FMS ID]],FMS_Input[FMS_ID],FMS_Input[REMRESSTRC100])</f>
        <v>0</v>
      </c>
      <c r="S63" s="82">
        <f>_xlfn.XLOOKUP(FMS_Ranking[[#This Row],[FMS ID]],FMS_Input[FMS_ID],FMS_Input[REMPOP100])</f>
        <v>0</v>
      </c>
      <c r="T63" s="82">
        <f>_xlfn.XLOOKUP(FMS_Ranking[[#This Row],[FMS ID]],FMS_Input[FMS_ID],FMS_Input[REMCRITFAC100])</f>
        <v>0</v>
      </c>
      <c r="U63" s="82">
        <f>_xlfn.XLOOKUP(FMS_Ranking[[#This Row],[FMS ID]],FMS_Input[FMS_ID],FMS_Input[REMLWC100])</f>
        <v>0</v>
      </c>
      <c r="V63" s="82">
        <f>_xlfn.XLOOKUP(FMS_Ranking[[#This Row],[FMS ID]],FMS_Input[FMS_ID],FMS_Input[REMROADCLS])</f>
        <v>0</v>
      </c>
      <c r="W63" s="82">
        <f>_xlfn.XLOOKUP(FMS_Ranking[[#This Row],[FMS ID]],FMS_Input[FMS_ID],FMS_Input[REMFRMACRE100])</f>
        <v>0</v>
      </c>
      <c r="X63" s="48">
        <f>_xlfn.XLOOKUP(FMS_Ranking[[#This Row],[FMS ID]],FMS_Input[FMS_ID],FMS_Input[COSTSTRUCT])</f>
        <v>0</v>
      </c>
      <c r="Y63" s="45">
        <f>_xlfn.XLOOKUP(FMS_Ranking[[#This Row],[FMS ID]],FMS_Input[FMS_ID],FMS_Input[NATURE])</f>
        <v>100</v>
      </c>
      <c r="Z63" s="61">
        <f>(((FMS_Ranking[[#This Row],[Percent Nature-Based Raw]]/Y$2)*10)*Y$3)</f>
        <v>0.5</v>
      </c>
      <c r="AA63" s="5" t="str">
        <f>_xlfn.XLOOKUP(FMS_Ranking[[#This Row],[FMS ID]],FMS_Input[FMS_ID],FMS_Input[WATER_SUP])</f>
        <v>No</v>
      </c>
      <c r="AB63" s="57">
        <f>IF(FMS_Ranking[[#This Row],[Water Supply Raw]]="Yes",1,0)</f>
        <v>0</v>
      </c>
      <c r="AC6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5.8289253314427907E-2</v>
      </c>
      <c r="AD63" s="94">
        <f>_xlfn.RANK.EQ(AC63,$AC$6:$AC$380,0)+COUNTIF($AC$6:AC63,AC63)-1</f>
        <v>259</v>
      </c>
      <c r="AE63" s="93">
        <f>(((FMS_Ranking[[#This Row],[Structures Removed 100 Raw]]/Q$2)*100)*Q$3)+(((FMS_Ranking[[#This Row],[Removed Pop Raw]]/S$2)*100)*S$3)</f>
        <v>0</v>
      </c>
      <c r="AF6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5.0582892533144275</v>
      </c>
      <c r="AG63" s="95">
        <f t="shared" si="1"/>
        <v>58</v>
      </c>
    </row>
    <row r="64" spans="1:33" ht="15" customHeight="1" x14ac:dyDescent="0.25">
      <c r="A64" s="64" t="s">
        <v>3590</v>
      </c>
      <c r="B64" s="64">
        <f>_xlfn.XLOOKUP(FMS_Ranking[[#This Row],[FMS ID]],FMS_Input[FMS_ID],FMS_Input[RFPG_NUM])</f>
        <v>5</v>
      </c>
      <c r="C64" s="63" t="str">
        <f>_xlfn.XLOOKUP(FMS_Ranking[[#This Row],[FMS ID]],FMS_Input[FMS_ID],FMS_Input[FMS_NAME])</f>
        <v>City of Rose Hill Acres Voluntary Flood Buyout</v>
      </c>
      <c r="D64" s="63" t="str">
        <f>_xlfn.XLOOKUP(FMS_Ranking[[#This Row],[FMS ID]],FMS_Input[FMS_ID],FMS_Input[FMS_DESCR])</f>
        <v>Voluntary flood buyouts.</v>
      </c>
      <c r="E64" s="60">
        <f>_xlfn.XLOOKUP(FMS_Ranking[[#This Row],[FMS ID]],FMS_Input[FMS_ID],FMS_Input[FMS_COST])</f>
        <v>5000000</v>
      </c>
      <c r="F64" s="5" t="str">
        <f>_xlfn.XLOOKUP(FMS_Ranking[[#This Row],[FMS ID]],FMS_Input[FMS_ID],FMS_Input[EMER_NEED])</f>
        <v>Yes</v>
      </c>
      <c r="G64" s="4">
        <f t="shared" si="0"/>
        <v>1</v>
      </c>
      <c r="H64" s="45">
        <f>_xlfn.XLOOKUP(FMS_Ranking[[#This Row],[FMS ID]],FMS_Input[FMS_ID],FMS_Input[STRUCT_100])</f>
        <v>134</v>
      </c>
      <c r="I64" s="45">
        <f>_xlfn.XLOOKUP(FMS_Ranking[[#This Row],[FMS ID]],FMS_Input[FMS_ID],FMS_Input[RES_STRUCT100])</f>
        <v>123</v>
      </c>
      <c r="J64" s="45">
        <f>_xlfn.XLOOKUP(FMS_Ranking[[#This Row],[FMS ID]],FMS_Input[FMS_ID],FMS_Input[POP100])</f>
        <v>278</v>
      </c>
      <c r="K64" s="45">
        <f>_xlfn.XLOOKUP(FMS_Ranking[[#This Row],[FMS ID]],FMS_Input[FMS_ID],FMS_Input[CRITFAC100])</f>
        <v>0</v>
      </c>
      <c r="L64" s="45">
        <f>_xlfn.XLOOKUP(FMS_Ranking[[#This Row],[FMS ID]],FMS_Input[FMS_ID],FMS_Input[LWC])</f>
        <v>0</v>
      </c>
      <c r="M64" s="45">
        <f>_xlfn.XLOOKUP(FMS_Ranking[[#This Row],[FMS ID]],FMS_Input[FMS_ID],FMS_Input[ROADCLS])</f>
        <v>0</v>
      </c>
      <c r="N64" s="45">
        <f>_xlfn.XLOOKUP(FMS_Ranking[[#This Row],[FMS ID]],FMS_Input[FMS_ID],FMS_Input[ROAD_MILES100])</f>
        <v>2</v>
      </c>
      <c r="O64" s="45">
        <f>_xlfn.XLOOKUP(FMS_Ranking[[#This Row],[FMS ID]],FMS_Input[FMS_ID],FMS_Input[FARMACRE100])</f>
        <v>0.2223948389291763</v>
      </c>
      <c r="P64" s="48">
        <f>_xlfn.XLOOKUP(FMS_Ranking[[#This Row],[FMS ID]],FMS_Input[FMS_ID],FMS_Input[REDSTRUCT100])</f>
        <v>0</v>
      </c>
      <c r="Q64" s="48">
        <f>_xlfn.XLOOKUP(FMS_Ranking[[#This Row],[FMS ID]],FMS_Input[FMS_ID],FMS_Input[REMSTRC100])</f>
        <v>0</v>
      </c>
      <c r="R64" s="48">
        <f>_xlfn.XLOOKUP(FMS_Ranking[[#This Row],[FMS ID]],FMS_Input[FMS_ID],FMS_Input[REMRESSTRC100])</f>
        <v>0</v>
      </c>
      <c r="S64" s="82">
        <f>_xlfn.XLOOKUP(FMS_Ranking[[#This Row],[FMS ID]],FMS_Input[FMS_ID],FMS_Input[REMPOP100])</f>
        <v>0</v>
      </c>
      <c r="T64" s="82">
        <f>_xlfn.XLOOKUP(FMS_Ranking[[#This Row],[FMS ID]],FMS_Input[FMS_ID],FMS_Input[REMCRITFAC100])</f>
        <v>0</v>
      </c>
      <c r="U64" s="82">
        <f>_xlfn.XLOOKUP(FMS_Ranking[[#This Row],[FMS ID]],FMS_Input[FMS_ID],FMS_Input[REMLWC100])</f>
        <v>0</v>
      </c>
      <c r="V64" s="82">
        <f>_xlfn.XLOOKUP(FMS_Ranking[[#This Row],[FMS ID]],FMS_Input[FMS_ID],FMS_Input[REMROADCLS])</f>
        <v>0</v>
      </c>
      <c r="W64" s="82">
        <f>_xlfn.XLOOKUP(FMS_Ranking[[#This Row],[FMS ID]],FMS_Input[FMS_ID],FMS_Input[REMFRMACRE100])</f>
        <v>0</v>
      </c>
      <c r="X64" s="48">
        <f>_xlfn.XLOOKUP(FMS_Ranking[[#This Row],[FMS ID]],FMS_Input[FMS_ID],FMS_Input[COSTSTRUCT])</f>
        <v>0</v>
      </c>
      <c r="Y64" s="45">
        <f>_xlfn.XLOOKUP(FMS_Ranking[[#This Row],[FMS ID]],FMS_Input[FMS_ID],FMS_Input[NATURE])</f>
        <v>100</v>
      </c>
      <c r="Z64" s="61">
        <f>(((FMS_Ranking[[#This Row],[Percent Nature-Based Raw]]/Y$2)*10)*Y$3)</f>
        <v>0.5</v>
      </c>
      <c r="AA64" s="5" t="str">
        <f>_xlfn.XLOOKUP(FMS_Ranking[[#This Row],[FMS ID]],FMS_Input[FMS_ID],FMS_Input[WATER_SUP])</f>
        <v>No</v>
      </c>
      <c r="AB64" s="57">
        <f>IF(FMS_Ranking[[#This Row],[Water Supply Raw]]="Yes",1,0)</f>
        <v>0</v>
      </c>
      <c r="AC6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2.3247706046645514E-2</v>
      </c>
      <c r="AD64" s="88">
        <f>_xlfn.RANK.EQ(AC64,$AC$6:$AC$380,0)+COUNTIF($AC$6:AC64,AC64)-1</f>
        <v>281</v>
      </c>
      <c r="AE64" s="93">
        <f>(((FMS_Ranking[[#This Row],[Structures Removed 100 Raw]]/Q$2)*100)*Q$3)+(((FMS_Ranking[[#This Row],[Removed Pop Raw]]/S$2)*100)*S$3)</f>
        <v>0</v>
      </c>
      <c r="AF6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5.0232477060466456</v>
      </c>
      <c r="AG64" s="87">
        <f t="shared" si="1"/>
        <v>59</v>
      </c>
    </row>
    <row r="65" spans="1:33" ht="15" customHeight="1" x14ac:dyDescent="0.25">
      <c r="A65" s="64" t="s">
        <v>3568</v>
      </c>
      <c r="B65" s="64">
        <f>_xlfn.XLOOKUP(FMS_Ranking[[#This Row],[FMS ID]],FMS_Input[FMS_ID],FMS_Input[RFPG_NUM])</f>
        <v>5</v>
      </c>
      <c r="C65" s="63" t="str">
        <f>_xlfn.XLOOKUP(FMS_Ranking[[#This Row],[FMS ID]],FMS_Input[FMS_ID],FMS_Input[FMS_NAME])</f>
        <v>City of Kountze Flood Buyout</v>
      </c>
      <c r="D65" s="63" t="str">
        <f>_xlfn.XLOOKUP(FMS_Ranking[[#This Row],[FMS ID]],FMS_Input[FMS_ID],FMS_Input[FMS_DESCR])</f>
        <v xml:space="preserve">Voluntary flood buyouts. 
</v>
      </c>
      <c r="E65" s="60">
        <f>_xlfn.XLOOKUP(FMS_Ranking[[#This Row],[FMS ID]],FMS_Input[FMS_ID],FMS_Input[FMS_COST])</f>
        <v>6000000</v>
      </c>
      <c r="F65" s="5" t="str">
        <f>_xlfn.XLOOKUP(FMS_Ranking[[#This Row],[FMS ID]],FMS_Input[FMS_ID],FMS_Input[EMER_NEED])</f>
        <v>Yes</v>
      </c>
      <c r="G65" s="4">
        <f t="shared" si="0"/>
        <v>1</v>
      </c>
      <c r="H65" s="45">
        <f>_xlfn.XLOOKUP(FMS_Ranking[[#This Row],[FMS ID]],FMS_Input[FMS_ID],FMS_Input[STRUCT_100])</f>
        <v>3</v>
      </c>
      <c r="I65" s="45">
        <f>_xlfn.XLOOKUP(FMS_Ranking[[#This Row],[FMS ID]],FMS_Input[FMS_ID],FMS_Input[RES_STRUCT100])</f>
        <v>2</v>
      </c>
      <c r="J65" s="45">
        <f>_xlfn.XLOOKUP(FMS_Ranking[[#This Row],[FMS ID]],FMS_Input[FMS_ID],FMS_Input[POP100])</f>
        <v>2</v>
      </c>
      <c r="K65" s="45">
        <f>_xlfn.XLOOKUP(FMS_Ranking[[#This Row],[FMS ID]],FMS_Input[FMS_ID],FMS_Input[CRITFAC100])</f>
        <v>0</v>
      </c>
      <c r="L65" s="45">
        <f>_xlfn.XLOOKUP(FMS_Ranking[[#This Row],[FMS ID]],FMS_Input[FMS_ID],FMS_Input[LWC])</f>
        <v>0</v>
      </c>
      <c r="M65" s="45">
        <f>_xlfn.XLOOKUP(FMS_Ranking[[#This Row],[FMS ID]],FMS_Input[FMS_ID],FMS_Input[ROADCLS])</f>
        <v>0</v>
      </c>
      <c r="N65" s="45">
        <f>_xlfn.XLOOKUP(FMS_Ranking[[#This Row],[FMS ID]],FMS_Input[FMS_ID],FMS_Input[ROAD_MILES100])</f>
        <v>1</v>
      </c>
      <c r="O65" s="45">
        <f>_xlfn.XLOOKUP(FMS_Ranking[[#This Row],[FMS ID]],FMS_Input[FMS_ID],FMS_Input[FARMACRE100])</f>
        <v>4.4087089598178857E-2</v>
      </c>
      <c r="P65" s="48">
        <f>_xlfn.XLOOKUP(FMS_Ranking[[#This Row],[FMS ID]],FMS_Input[FMS_ID],FMS_Input[REDSTRUCT100])</f>
        <v>0</v>
      </c>
      <c r="Q65" s="48">
        <f>_xlfn.XLOOKUP(FMS_Ranking[[#This Row],[FMS ID]],FMS_Input[FMS_ID],FMS_Input[REMSTRC100])</f>
        <v>0</v>
      </c>
      <c r="R65" s="48">
        <f>_xlfn.XLOOKUP(FMS_Ranking[[#This Row],[FMS ID]],FMS_Input[FMS_ID],FMS_Input[REMRESSTRC100])</f>
        <v>0</v>
      </c>
      <c r="S65" s="82">
        <f>_xlfn.XLOOKUP(FMS_Ranking[[#This Row],[FMS ID]],FMS_Input[FMS_ID],FMS_Input[REMPOP100])</f>
        <v>0</v>
      </c>
      <c r="T65" s="82">
        <f>_xlfn.XLOOKUP(FMS_Ranking[[#This Row],[FMS ID]],FMS_Input[FMS_ID],FMS_Input[REMCRITFAC100])</f>
        <v>0</v>
      </c>
      <c r="U65" s="82">
        <f>_xlfn.XLOOKUP(FMS_Ranking[[#This Row],[FMS ID]],FMS_Input[FMS_ID],FMS_Input[REMLWC100])</f>
        <v>0</v>
      </c>
      <c r="V65" s="82">
        <f>_xlfn.XLOOKUP(FMS_Ranking[[#This Row],[FMS ID]],FMS_Input[FMS_ID],FMS_Input[REMROADCLS])</f>
        <v>0</v>
      </c>
      <c r="W65" s="82">
        <f>_xlfn.XLOOKUP(FMS_Ranking[[#This Row],[FMS ID]],FMS_Input[FMS_ID],FMS_Input[REMFRMACRE100])</f>
        <v>0</v>
      </c>
      <c r="X65" s="48">
        <f>_xlfn.XLOOKUP(FMS_Ranking[[#This Row],[FMS ID]],FMS_Input[FMS_ID],FMS_Input[COSTSTRUCT])</f>
        <v>0</v>
      </c>
      <c r="Y65" s="45">
        <f>_xlfn.XLOOKUP(FMS_Ranking[[#This Row],[FMS ID]],FMS_Input[FMS_ID],FMS_Input[NATURE])</f>
        <v>100</v>
      </c>
      <c r="Z65" s="61">
        <f>(((FMS_Ranking[[#This Row],[Percent Nature-Based Raw]]/Y$2)*10)*Y$3)</f>
        <v>0.5</v>
      </c>
      <c r="AA65" s="5" t="str">
        <f>_xlfn.XLOOKUP(FMS_Ranking[[#This Row],[FMS ID]],FMS_Input[FMS_ID],FMS_Input[WATER_SUP])</f>
        <v>No</v>
      </c>
      <c r="AB65" s="57">
        <f>IF(FMS_Ranking[[#This Row],[Water Supply Raw]]="Yes",1,0)</f>
        <v>0</v>
      </c>
      <c r="AC6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3.3022528020594829E-3</v>
      </c>
      <c r="AD65" s="94">
        <f>_xlfn.RANK.EQ(AC65,$AC$6:$AC$380,0)+COUNTIF($AC$6:AC65,AC65)-1</f>
        <v>323</v>
      </c>
      <c r="AE65" s="93">
        <f>(((FMS_Ranking[[#This Row],[Structures Removed 100 Raw]]/Q$2)*100)*Q$3)+(((FMS_Ranking[[#This Row],[Removed Pop Raw]]/S$2)*100)*S$3)</f>
        <v>0</v>
      </c>
      <c r="AF6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5.0033022528020599</v>
      </c>
      <c r="AG65" s="95">
        <f t="shared" si="1"/>
        <v>60</v>
      </c>
    </row>
    <row r="66" spans="1:33" ht="15" customHeight="1" x14ac:dyDescent="0.25">
      <c r="A66" s="64" t="s">
        <v>3348</v>
      </c>
      <c r="B66" s="64">
        <f>_xlfn.XLOOKUP(FMS_Ranking[[#This Row],[FMS ID]],FMS_Input[FMS_ID],FMS_Input[RFPG_NUM])</f>
        <v>5</v>
      </c>
      <c r="C66" s="63" t="str">
        <f>_xlfn.XLOOKUP(FMS_Ranking[[#This Row],[FMS ID]],FMS_Input[FMS_ID],FMS_Input[FMS_NAME])</f>
        <v xml:space="preserve">City of Groveton Buyout Program Implementation  </v>
      </c>
      <c r="D66" s="63" t="str">
        <f>_xlfn.XLOOKUP(FMS_Ranking[[#This Row],[FMS ID]],FMS_Input[FMS_ID],FMS_Input[FMS_DESCR])</f>
        <v>Develop and implement a program to buyout repetitive loss properties and convert to open space, parks, boating access, trails, and/or as a general community asset.</v>
      </c>
      <c r="E66" s="60">
        <f>_xlfn.XLOOKUP(FMS_Ranking[[#This Row],[FMS ID]],FMS_Input[FMS_ID],FMS_Input[FMS_COST])</f>
        <v>100000</v>
      </c>
      <c r="F66" s="5" t="str">
        <f>_xlfn.XLOOKUP(FMS_Ranking[[#This Row],[FMS ID]],FMS_Input[FMS_ID],FMS_Input[EMER_NEED])</f>
        <v>Yes</v>
      </c>
      <c r="G66" s="4">
        <f t="shared" si="0"/>
        <v>1</v>
      </c>
      <c r="H66" s="45">
        <f>_xlfn.XLOOKUP(FMS_Ranking[[#This Row],[FMS ID]],FMS_Input[FMS_ID],FMS_Input[STRUCT_100])</f>
        <v>3</v>
      </c>
      <c r="I66" s="45">
        <f>_xlfn.XLOOKUP(FMS_Ranking[[#This Row],[FMS ID]],FMS_Input[FMS_ID],FMS_Input[RES_STRUCT100])</f>
        <v>3</v>
      </c>
      <c r="J66" s="45">
        <f>_xlfn.XLOOKUP(FMS_Ranking[[#This Row],[FMS ID]],FMS_Input[FMS_ID],FMS_Input[POP100])</f>
        <v>2</v>
      </c>
      <c r="K66" s="45">
        <f>_xlfn.XLOOKUP(FMS_Ranking[[#This Row],[FMS ID]],FMS_Input[FMS_ID],FMS_Input[CRITFAC100])</f>
        <v>0</v>
      </c>
      <c r="L66" s="45">
        <f>_xlfn.XLOOKUP(FMS_Ranking[[#This Row],[FMS ID]],FMS_Input[FMS_ID],FMS_Input[LWC])</f>
        <v>0</v>
      </c>
      <c r="M66" s="45">
        <f>_xlfn.XLOOKUP(FMS_Ranking[[#This Row],[FMS ID]],FMS_Input[FMS_ID],FMS_Input[ROADCLS])</f>
        <v>0</v>
      </c>
      <c r="N66" s="45">
        <f>_xlfn.XLOOKUP(FMS_Ranking[[#This Row],[FMS ID]],FMS_Input[FMS_ID],FMS_Input[ROAD_MILES100])</f>
        <v>0</v>
      </c>
      <c r="O66" s="45">
        <f>_xlfn.XLOOKUP(FMS_Ranking[[#This Row],[FMS ID]],FMS_Input[FMS_ID],FMS_Input[FARMACRE100])</f>
        <v>0</v>
      </c>
      <c r="P66" s="48">
        <f>_xlfn.XLOOKUP(FMS_Ranking[[#This Row],[FMS ID]],FMS_Input[FMS_ID],FMS_Input[REDSTRUCT100])</f>
        <v>0</v>
      </c>
      <c r="Q66" s="48">
        <f>_xlfn.XLOOKUP(FMS_Ranking[[#This Row],[FMS ID]],FMS_Input[FMS_ID],FMS_Input[REMSTRC100])</f>
        <v>0</v>
      </c>
      <c r="R66" s="48">
        <f>_xlfn.XLOOKUP(FMS_Ranking[[#This Row],[FMS ID]],FMS_Input[FMS_ID],FMS_Input[REMRESSTRC100])</f>
        <v>0</v>
      </c>
      <c r="S66" s="82">
        <f>_xlfn.XLOOKUP(FMS_Ranking[[#This Row],[FMS ID]],FMS_Input[FMS_ID],FMS_Input[REMPOP100])</f>
        <v>0</v>
      </c>
      <c r="T66" s="82">
        <f>_xlfn.XLOOKUP(FMS_Ranking[[#This Row],[FMS ID]],FMS_Input[FMS_ID],FMS_Input[REMCRITFAC100])</f>
        <v>0</v>
      </c>
      <c r="U66" s="82">
        <f>_xlfn.XLOOKUP(FMS_Ranking[[#This Row],[FMS ID]],FMS_Input[FMS_ID],FMS_Input[REMLWC100])</f>
        <v>0</v>
      </c>
      <c r="V66" s="82">
        <f>_xlfn.XLOOKUP(FMS_Ranking[[#This Row],[FMS ID]],FMS_Input[FMS_ID],FMS_Input[REMROADCLS])</f>
        <v>0</v>
      </c>
      <c r="W66" s="82">
        <f>_xlfn.XLOOKUP(FMS_Ranking[[#This Row],[FMS ID]],FMS_Input[FMS_ID],FMS_Input[REMFRMACRE100])</f>
        <v>0</v>
      </c>
      <c r="X66" s="48">
        <f>_xlfn.XLOOKUP(FMS_Ranking[[#This Row],[FMS ID]],FMS_Input[FMS_ID],FMS_Input[COSTSTRUCT])</f>
        <v>0</v>
      </c>
      <c r="Y66" s="45">
        <f>_xlfn.XLOOKUP(FMS_Ranking[[#This Row],[FMS ID]],FMS_Input[FMS_ID],FMS_Input[NATURE])</f>
        <v>100</v>
      </c>
      <c r="Z66" s="61">
        <f>(((FMS_Ranking[[#This Row],[Percent Nature-Based Raw]]/Y$2)*10)*Y$3)</f>
        <v>0.5</v>
      </c>
      <c r="AA66" s="5" t="str">
        <f>_xlfn.XLOOKUP(FMS_Ranking[[#This Row],[FMS ID]],FMS_Input[FMS_ID],FMS_Input[WATER_SUP])</f>
        <v>No</v>
      </c>
      <c r="AB66" s="57">
        <f>IF(FMS_Ranking[[#This Row],[Water Supply Raw]]="Yes",1,0)</f>
        <v>0</v>
      </c>
      <c r="AC6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3.5349261685035932E-4</v>
      </c>
      <c r="AD66" s="94">
        <f>_xlfn.RANK.EQ(AC66,$AC$6:$AC$380,0)+COUNTIF($AC$6:AC66,AC66)-1</f>
        <v>354</v>
      </c>
      <c r="AE66" s="93">
        <f>(((FMS_Ranking[[#This Row],[Structures Removed 100 Raw]]/Q$2)*100)*Q$3)+(((FMS_Ranking[[#This Row],[Removed Pop Raw]]/S$2)*100)*S$3)</f>
        <v>0</v>
      </c>
      <c r="AF6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5.00035349261685</v>
      </c>
      <c r="AG66" s="95">
        <f t="shared" si="1"/>
        <v>61</v>
      </c>
    </row>
    <row r="67" spans="1:33" ht="15" customHeight="1" x14ac:dyDescent="0.25">
      <c r="A67" s="64" t="s">
        <v>101</v>
      </c>
      <c r="B67" s="64">
        <f>_xlfn.XLOOKUP(FMS_Ranking[[#This Row],[FMS ID]],FMS_Input[FMS_ID],FMS_Input[RFPG_NUM])</f>
        <v>6</v>
      </c>
      <c r="C67" s="63" t="str">
        <f>_xlfn.XLOOKUP(FMS_Ranking[[#This Row],[FMS ID]],FMS_Input[FMS_ID],FMS_Input[FMS_NAME])</f>
        <v xml:space="preserve">Brazoria County Structure Elevation </v>
      </c>
      <c r="D67" s="63" t="str">
        <f>_xlfn.XLOOKUP(FMS_Ranking[[#This Row],[FMS ID]],FMS_Input[FMS_ID],FMS_Input[FMS_DESCR])</f>
        <v>Elevate structures in flood zone. Over 70% of these structures are pre-firm and do not meet current FEMA elevation standards. FEMA estimates that over 400 structures may be substantially damaged and must be elevated to meet current standards.</v>
      </c>
      <c r="E67" s="60">
        <f>_xlfn.XLOOKUP(FMS_Ranking[[#This Row],[FMS ID]],FMS_Input[FMS_ID],FMS_Input[FMS_COST])</f>
        <v>60000000</v>
      </c>
      <c r="F67" s="5" t="str">
        <f>_xlfn.XLOOKUP(FMS_Ranking[[#This Row],[FMS ID]],FMS_Input[FMS_ID],FMS_Input[EMER_NEED])</f>
        <v>Yes</v>
      </c>
      <c r="G67" s="4">
        <f t="shared" si="0"/>
        <v>1</v>
      </c>
      <c r="H67" s="45">
        <f>_xlfn.XLOOKUP(FMS_Ranking[[#This Row],[FMS ID]],FMS_Input[FMS_ID],FMS_Input[STRUCT_100])</f>
        <v>18848</v>
      </c>
      <c r="I67" s="45">
        <f>_xlfn.XLOOKUP(FMS_Ranking[[#This Row],[FMS ID]],FMS_Input[FMS_ID],FMS_Input[RES_STRUCT100])</f>
        <v>14344</v>
      </c>
      <c r="J67" s="45">
        <f>_xlfn.XLOOKUP(FMS_Ranking[[#This Row],[FMS ID]],FMS_Input[FMS_ID],FMS_Input[POP100])</f>
        <v>65547</v>
      </c>
      <c r="K67" s="45">
        <f>_xlfn.XLOOKUP(FMS_Ranking[[#This Row],[FMS ID]],FMS_Input[FMS_ID],FMS_Input[CRITFAC100])</f>
        <v>248</v>
      </c>
      <c r="L67" s="45">
        <f>_xlfn.XLOOKUP(FMS_Ranking[[#This Row],[FMS ID]],FMS_Input[FMS_ID],FMS_Input[LWC])</f>
        <v>0</v>
      </c>
      <c r="M67" s="45">
        <f>_xlfn.XLOOKUP(FMS_Ranking[[#This Row],[FMS ID]],FMS_Input[FMS_ID],FMS_Input[ROADCLS])</f>
        <v>0</v>
      </c>
      <c r="N67" s="45">
        <f>_xlfn.XLOOKUP(FMS_Ranking[[#This Row],[FMS ID]],FMS_Input[FMS_ID],FMS_Input[ROAD_MILES100])</f>
        <v>328</v>
      </c>
      <c r="O67" s="45">
        <f>_xlfn.XLOOKUP(FMS_Ranking[[#This Row],[FMS ID]],FMS_Input[FMS_ID],FMS_Input[FARMACRE100])</f>
        <v>8584.16015625</v>
      </c>
      <c r="P67" s="48">
        <f>_xlfn.XLOOKUP(FMS_Ranking[[#This Row],[FMS ID]],FMS_Input[FMS_ID],FMS_Input[REDSTRUCT100])</f>
        <v>0</v>
      </c>
      <c r="Q67" s="48">
        <f>_xlfn.XLOOKUP(FMS_Ranking[[#This Row],[FMS ID]],FMS_Input[FMS_ID],FMS_Input[REMSTRC100])</f>
        <v>0</v>
      </c>
      <c r="R67" s="48">
        <f>_xlfn.XLOOKUP(FMS_Ranking[[#This Row],[FMS ID]],FMS_Input[FMS_ID],FMS_Input[REMRESSTRC100])</f>
        <v>0</v>
      </c>
      <c r="S67" s="82">
        <f>_xlfn.XLOOKUP(FMS_Ranking[[#This Row],[FMS ID]],FMS_Input[FMS_ID],FMS_Input[REMPOP100])</f>
        <v>0</v>
      </c>
      <c r="T67" s="82">
        <f>_xlfn.XLOOKUP(FMS_Ranking[[#This Row],[FMS ID]],FMS_Input[FMS_ID],FMS_Input[REMCRITFAC100])</f>
        <v>0</v>
      </c>
      <c r="U67" s="82">
        <f>_xlfn.XLOOKUP(FMS_Ranking[[#This Row],[FMS ID]],FMS_Input[FMS_ID],FMS_Input[REMLWC100])</f>
        <v>0</v>
      </c>
      <c r="V67" s="82">
        <f>_xlfn.XLOOKUP(FMS_Ranking[[#This Row],[FMS ID]],FMS_Input[FMS_ID],FMS_Input[REMROADCLS])</f>
        <v>0</v>
      </c>
      <c r="W67" s="82">
        <f>_xlfn.XLOOKUP(FMS_Ranking[[#This Row],[FMS ID]],FMS_Input[FMS_ID],FMS_Input[REMFRMACRE100])</f>
        <v>0</v>
      </c>
      <c r="X67" s="48">
        <f>_xlfn.XLOOKUP(FMS_Ranking[[#This Row],[FMS ID]],FMS_Input[FMS_ID],FMS_Input[COSTSTRUCT])</f>
        <v>0</v>
      </c>
      <c r="Y67" s="45">
        <f>_xlfn.XLOOKUP(FMS_Ranking[[#This Row],[FMS ID]],FMS_Input[FMS_ID],FMS_Input[NATURE])</f>
        <v>0</v>
      </c>
      <c r="Z67" s="61">
        <f>(((FMS_Ranking[[#This Row],[Percent Nature-Based Raw]]/Y$2)*10)*Y$3)</f>
        <v>0</v>
      </c>
      <c r="AA67" s="5" t="str">
        <f>_xlfn.XLOOKUP(FMS_Ranking[[#This Row],[FMS ID]],FMS_Input[FMS_ID],FMS_Input[WATER_SUP])</f>
        <v>No</v>
      </c>
      <c r="AB67" s="57">
        <f>IF(FMS_Ranking[[#This Row],[Water Supply Raw]]="Yes",1,0)</f>
        <v>0</v>
      </c>
      <c r="AC6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4.7400388315440001</v>
      </c>
      <c r="AD67" s="88">
        <f>_xlfn.RANK.EQ(AC67,$AC$6:$AC$380,0)+COUNTIF($AC$6:AC67,AC67)-1</f>
        <v>40</v>
      </c>
      <c r="AE67" s="93">
        <f>(((FMS_Ranking[[#This Row],[Structures Removed 100 Raw]]/Q$2)*100)*Q$3)+(((FMS_Ranking[[#This Row],[Removed Pop Raw]]/S$2)*100)*S$3)</f>
        <v>0</v>
      </c>
      <c r="AF6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4.7400388315440001</v>
      </c>
      <c r="AG67" s="87">
        <f t="shared" si="1"/>
        <v>62</v>
      </c>
    </row>
    <row r="68" spans="1:33" ht="15" customHeight="1" x14ac:dyDescent="0.25">
      <c r="A68" s="64" t="s">
        <v>103</v>
      </c>
      <c r="B68" s="64">
        <f>_xlfn.XLOOKUP(FMS_Ranking[[#This Row],[FMS ID]],FMS_Input[FMS_ID],FMS_Input[RFPG_NUM])</f>
        <v>6</v>
      </c>
      <c r="C68" s="63" t="str">
        <f>_xlfn.XLOOKUP(FMS_Ranking[[#This Row],[FMS ID]],FMS_Input[FMS_ID],FMS_Input[FMS_NAME])</f>
        <v>Brazoria County Non-structural Mitigation / Land Preservation</v>
      </c>
      <c r="D68" s="63" t="str">
        <f>_xlfn.XLOOKUP(FMS_Ranking[[#This Row],[FMS ID]],FMS_Input[FMS_ID],FMS_Input[FMS_DESCR])</f>
        <v xml:space="preserve">Up to 35,0000 acres of land could be purchased to help reduce the impacts of natrual hazards by converting the space to floodwater storage, groundwater recharge, erosion, drought mitigation, in the form of public green space. </v>
      </c>
      <c r="E68" s="60">
        <f>_xlfn.XLOOKUP(FMS_Ranking[[#This Row],[FMS ID]],FMS_Input[FMS_ID],FMS_Input[FMS_COST])</f>
        <v>65000000</v>
      </c>
      <c r="F68" s="5" t="str">
        <f>_xlfn.XLOOKUP(FMS_Ranking[[#This Row],[FMS ID]],FMS_Input[FMS_ID],FMS_Input[EMER_NEED])</f>
        <v>Yes</v>
      </c>
      <c r="G68" s="4">
        <f t="shared" si="0"/>
        <v>1</v>
      </c>
      <c r="H68" s="45">
        <f>_xlfn.XLOOKUP(FMS_Ranking[[#This Row],[FMS ID]],FMS_Input[FMS_ID],FMS_Input[STRUCT_100])</f>
        <v>18848</v>
      </c>
      <c r="I68" s="45">
        <f>_xlfn.XLOOKUP(FMS_Ranking[[#This Row],[FMS ID]],FMS_Input[FMS_ID],FMS_Input[RES_STRUCT100])</f>
        <v>14344</v>
      </c>
      <c r="J68" s="45">
        <f>_xlfn.XLOOKUP(FMS_Ranking[[#This Row],[FMS ID]],FMS_Input[FMS_ID],FMS_Input[POP100])</f>
        <v>65547</v>
      </c>
      <c r="K68" s="45">
        <f>_xlfn.XLOOKUP(FMS_Ranking[[#This Row],[FMS ID]],FMS_Input[FMS_ID],FMS_Input[CRITFAC100])</f>
        <v>248</v>
      </c>
      <c r="L68" s="45">
        <f>_xlfn.XLOOKUP(FMS_Ranking[[#This Row],[FMS ID]],FMS_Input[FMS_ID],FMS_Input[LWC])</f>
        <v>0</v>
      </c>
      <c r="M68" s="45">
        <f>_xlfn.XLOOKUP(FMS_Ranking[[#This Row],[FMS ID]],FMS_Input[FMS_ID],FMS_Input[ROADCLS])</f>
        <v>0</v>
      </c>
      <c r="N68" s="45">
        <f>_xlfn.XLOOKUP(FMS_Ranking[[#This Row],[FMS ID]],FMS_Input[FMS_ID],FMS_Input[ROAD_MILES100])</f>
        <v>328</v>
      </c>
      <c r="O68" s="45">
        <f>_xlfn.XLOOKUP(FMS_Ranking[[#This Row],[FMS ID]],FMS_Input[FMS_ID],FMS_Input[FARMACRE100])</f>
        <v>8584.16015625</v>
      </c>
      <c r="P68" s="48">
        <f>_xlfn.XLOOKUP(FMS_Ranking[[#This Row],[FMS ID]],FMS_Input[FMS_ID],FMS_Input[REDSTRUCT100])</f>
        <v>0</v>
      </c>
      <c r="Q68" s="48">
        <f>_xlfn.XLOOKUP(FMS_Ranking[[#This Row],[FMS ID]],FMS_Input[FMS_ID],FMS_Input[REMSTRC100])</f>
        <v>0</v>
      </c>
      <c r="R68" s="48">
        <f>_xlfn.XLOOKUP(FMS_Ranking[[#This Row],[FMS ID]],FMS_Input[FMS_ID],FMS_Input[REMRESSTRC100])</f>
        <v>0</v>
      </c>
      <c r="S68" s="82">
        <f>_xlfn.XLOOKUP(FMS_Ranking[[#This Row],[FMS ID]],FMS_Input[FMS_ID],FMS_Input[REMPOP100])</f>
        <v>0</v>
      </c>
      <c r="T68" s="82">
        <f>_xlfn.XLOOKUP(FMS_Ranking[[#This Row],[FMS ID]],FMS_Input[FMS_ID],FMS_Input[REMCRITFAC100])</f>
        <v>0</v>
      </c>
      <c r="U68" s="82">
        <f>_xlfn.XLOOKUP(FMS_Ranking[[#This Row],[FMS ID]],FMS_Input[FMS_ID],FMS_Input[REMLWC100])</f>
        <v>0</v>
      </c>
      <c r="V68" s="82">
        <f>_xlfn.XLOOKUP(FMS_Ranking[[#This Row],[FMS ID]],FMS_Input[FMS_ID],FMS_Input[REMROADCLS])</f>
        <v>0</v>
      </c>
      <c r="W68" s="82">
        <f>_xlfn.XLOOKUP(FMS_Ranking[[#This Row],[FMS ID]],FMS_Input[FMS_ID],FMS_Input[REMFRMACRE100])</f>
        <v>0</v>
      </c>
      <c r="X68" s="48">
        <f>_xlfn.XLOOKUP(FMS_Ranking[[#This Row],[FMS ID]],FMS_Input[FMS_ID],FMS_Input[COSTSTRUCT])</f>
        <v>0</v>
      </c>
      <c r="Y68" s="45">
        <f>_xlfn.XLOOKUP(FMS_Ranking[[#This Row],[FMS ID]],FMS_Input[FMS_ID],FMS_Input[NATURE])</f>
        <v>0</v>
      </c>
      <c r="Z68" s="61">
        <f>(((FMS_Ranking[[#This Row],[Percent Nature-Based Raw]]/Y$2)*10)*Y$3)</f>
        <v>0</v>
      </c>
      <c r="AA68" s="5" t="str">
        <f>_xlfn.XLOOKUP(FMS_Ranking[[#This Row],[FMS ID]],FMS_Input[FMS_ID],FMS_Input[WATER_SUP])</f>
        <v>No</v>
      </c>
      <c r="AB68" s="57">
        <f>IF(FMS_Ranking[[#This Row],[Water Supply Raw]]="Yes",1,0)</f>
        <v>0</v>
      </c>
      <c r="AC6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4.7400388315440001</v>
      </c>
      <c r="AD68" s="88">
        <f>_xlfn.RANK.EQ(AC68,$AC$6:$AC$380,0)+COUNTIF($AC$6:AC68,AC68)-1</f>
        <v>41</v>
      </c>
      <c r="AE68" s="93">
        <f>(((FMS_Ranking[[#This Row],[Structures Removed 100 Raw]]/Q$2)*100)*Q$3)+(((FMS_Ranking[[#This Row],[Removed Pop Raw]]/S$2)*100)*S$3)</f>
        <v>0</v>
      </c>
      <c r="AF6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4.7400388315440001</v>
      </c>
      <c r="AG68" s="87">
        <f t="shared" si="1"/>
        <v>62</v>
      </c>
    </row>
    <row r="69" spans="1:33" ht="15" customHeight="1" x14ac:dyDescent="0.25">
      <c r="A69" s="64" t="s">
        <v>107</v>
      </c>
      <c r="B69" s="64">
        <f>_xlfn.XLOOKUP(FMS_Ranking[[#This Row],[FMS ID]],FMS_Input[FMS_ID],FMS_Input[RFPG_NUM])</f>
        <v>6</v>
      </c>
      <c r="C69" s="63" t="str">
        <f>_xlfn.XLOOKUP(FMS_Ranking[[#This Row],[FMS ID]],FMS_Input[FMS_ID],FMS_Input[FMS_NAME])</f>
        <v xml:space="preserve">Brazoria County Dam and Levee Failure Outreach and Education campaign </v>
      </c>
      <c r="D69" s="63" t="str">
        <f>_xlfn.XLOOKUP(FMS_Ranking[[#This Row],[FMS ID]],FMS_Input[FMS_ID],FMS_Input[FMS_DESCR])</f>
        <v xml:space="preserve">Implement an outreach and education campaign to educate the public on mitigation techniques for dam and levee failure to reduce loss of life and property. </v>
      </c>
      <c r="E69" s="60">
        <f>_xlfn.XLOOKUP(FMS_Ranking[[#This Row],[FMS ID]],FMS_Input[FMS_ID],FMS_Input[FMS_COST])</f>
        <v>20000</v>
      </c>
      <c r="F69" s="5" t="str">
        <f>_xlfn.XLOOKUP(FMS_Ranking[[#This Row],[FMS ID]],FMS_Input[FMS_ID],FMS_Input[EMER_NEED])</f>
        <v>No</v>
      </c>
      <c r="G69" s="4">
        <f t="shared" si="0"/>
        <v>0</v>
      </c>
      <c r="H69" s="45">
        <f>_xlfn.XLOOKUP(FMS_Ranking[[#This Row],[FMS ID]],FMS_Input[FMS_ID],FMS_Input[STRUCT_100])</f>
        <v>18848</v>
      </c>
      <c r="I69" s="45">
        <f>_xlfn.XLOOKUP(FMS_Ranking[[#This Row],[FMS ID]],FMS_Input[FMS_ID],FMS_Input[RES_STRUCT100])</f>
        <v>14344</v>
      </c>
      <c r="J69" s="45">
        <f>_xlfn.XLOOKUP(FMS_Ranking[[#This Row],[FMS ID]],FMS_Input[FMS_ID],FMS_Input[POP100])</f>
        <v>65547</v>
      </c>
      <c r="K69" s="45">
        <f>_xlfn.XLOOKUP(FMS_Ranking[[#This Row],[FMS ID]],FMS_Input[FMS_ID],FMS_Input[CRITFAC100])</f>
        <v>248</v>
      </c>
      <c r="L69" s="45">
        <f>_xlfn.XLOOKUP(FMS_Ranking[[#This Row],[FMS ID]],FMS_Input[FMS_ID],FMS_Input[LWC])</f>
        <v>0</v>
      </c>
      <c r="M69" s="45">
        <f>_xlfn.XLOOKUP(FMS_Ranking[[#This Row],[FMS ID]],FMS_Input[FMS_ID],FMS_Input[ROADCLS])</f>
        <v>0</v>
      </c>
      <c r="N69" s="45">
        <f>_xlfn.XLOOKUP(FMS_Ranking[[#This Row],[FMS ID]],FMS_Input[FMS_ID],FMS_Input[ROAD_MILES100])</f>
        <v>328</v>
      </c>
      <c r="O69" s="45">
        <f>_xlfn.XLOOKUP(FMS_Ranking[[#This Row],[FMS ID]],FMS_Input[FMS_ID],FMS_Input[FARMACRE100])</f>
        <v>8584.16015625</v>
      </c>
      <c r="P69" s="48">
        <f>_xlfn.XLOOKUP(FMS_Ranking[[#This Row],[FMS ID]],FMS_Input[FMS_ID],FMS_Input[REDSTRUCT100])</f>
        <v>0</v>
      </c>
      <c r="Q69" s="48">
        <f>_xlfn.XLOOKUP(FMS_Ranking[[#This Row],[FMS ID]],FMS_Input[FMS_ID],FMS_Input[REMSTRC100])</f>
        <v>0</v>
      </c>
      <c r="R69" s="48">
        <f>_xlfn.XLOOKUP(FMS_Ranking[[#This Row],[FMS ID]],FMS_Input[FMS_ID],FMS_Input[REMRESSTRC100])</f>
        <v>0</v>
      </c>
      <c r="S69" s="82">
        <f>_xlfn.XLOOKUP(FMS_Ranking[[#This Row],[FMS ID]],FMS_Input[FMS_ID],FMS_Input[REMPOP100])</f>
        <v>0</v>
      </c>
      <c r="T69" s="82">
        <f>_xlfn.XLOOKUP(FMS_Ranking[[#This Row],[FMS ID]],FMS_Input[FMS_ID],FMS_Input[REMCRITFAC100])</f>
        <v>0</v>
      </c>
      <c r="U69" s="82">
        <f>_xlfn.XLOOKUP(FMS_Ranking[[#This Row],[FMS ID]],FMS_Input[FMS_ID],FMS_Input[REMLWC100])</f>
        <v>0</v>
      </c>
      <c r="V69" s="82">
        <f>_xlfn.XLOOKUP(FMS_Ranking[[#This Row],[FMS ID]],FMS_Input[FMS_ID],FMS_Input[REMROADCLS])</f>
        <v>0</v>
      </c>
      <c r="W69" s="82">
        <f>_xlfn.XLOOKUP(FMS_Ranking[[#This Row],[FMS ID]],FMS_Input[FMS_ID],FMS_Input[REMFRMACRE100])</f>
        <v>0</v>
      </c>
      <c r="X69" s="48">
        <f>_xlfn.XLOOKUP(FMS_Ranking[[#This Row],[FMS ID]],FMS_Input[FMS_ID],FMS_Input[COSTSTRUCT])</f>
        <v>0</v>
      </c>
      <c r="Y69" s="45">
        <f>_xlfn.XLOOKUP(FMS_Ranking[[#This Row],[FMS ID]],FMS_Input[FMS_ID],FMS_Input[NATURE])</f>
        <v>0</v>
      </c>
      <c r="Z69" s="61">
        <f>(((FMS_Ranking[[#This Row],[Percent Nature-Based Raw]]/Y$2)*10)*Y$3)</f>
        <v>0</v>
      </c>
      <c r="AA69" s="5" t="str">
        <f>_xlfn.XLOOKUP(FMS_Ranking[[#This Row],[FMS ID]],FMS_Input[FMS_ID],FMS_Input[WATER_SUP])</f>
        <v>No</v>
      </c>
      <c r="AB69" s="57">
        <f>IF(FMS_Ranking[[#This Row],[Water Supply Raw]]="Yes",1,0)</f>
        <v>0</v>
      </c>
      <c r="AC6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4.7400388315440001</v>
      </c>
      <c r="AD69" s="88">
        <f>_xlfn.RANK.EQ(AC69,$AC$6:$AC$380,0)+COUNTIF($AC$6:AC69,AC69)-1</f>
        <v>42</v>
      </c>
      <c r="AE69" s="93">
        <f>(((FMS_Ranking[[#This Row],[Structures Removed 100 Raw]]/Q$2)*100)*Q$3)+(((FMS_Ranking[[#This Row],[Removed Pop Raw]]/S$2)*100)*S$3)</f>
        <v>0</v>
      </c>
      <c r="AF6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4.7400388315440001</v>
      </c>
      <c r="AG69" s="87">
        <f t="shared" si="1"/>
        <v>62</v>
      </c>
    </row>
    <row r="70" spans="1:33" ht="15" customHeight="1" x14ac:dyDescent="0.25">
      <c r="A70" s="64" t="s">
        <v>40</v>
      </c>
      <c r="B70" s="64">
        <f>_xlfn.XLOOKUP(FMS_Ranking[[#This Row],[FMS ID]],FMS_Input[FMS_ID],FMS_Input[RFPG_NUM])</f>
        <v>6</v>
      </c>
      <c r="C70" s="63" t="str">
        <f>_xlfn.XLOOKUP(FMS_Ranking[[#This Row],[FMS ID]],FMS_Input[FMS_ID],FMS_Input[FMS_NAME])</f>
        <v>Brazoria County Increased Cost of Compliance Education</v>
      </c>
      <c r="D70" s="63" t="str">
        <f>_xlfn.XLOOKUP(FMS_Ranking[[#This Row],[FMS ID]],FMS_Input[FMS_ID],FMS_Input[FMS_DESCR])</f>
        <v xml:space="preserve">Implement campaign on public education of ICC (Increased Cost of Compliance) coverage. </v>
      </c>
      <c r="E70" s="60">
        <f>_xlfn.XLOOKUP(FMS_Ranking[[#This Row],[FMS ID]],FMS_Input[FMS_ID],FMS_Input[FMS_COST])</f>
        <v>20000</v>
      </c>
      <c r="F70" s="5" t="str">
        <f>_xlfn.XLOOKUP(FMS_Ranking[[#This Row],[FMS ID]],FMS_Input[FMS_ID],FMS_Input[EMER_NEED])</f>
        <v>No</v>
      </c>
      <c r="G70" s="4">
        <f t="shared" ref="G70:G133" si="2">IF(F70="Yes",1,0)</f>
        <v>0</v>
      </c>
      <c r="H70" s="45">
        <f>_xlfn.XLOOKUP(FMS_Ranking[[#This Row],[FMS ID]],FMS_Input[FMS_ID],FMS_Input[STRUCT_100])</f>
        <v>18845</v>
      </c>
      <c r="I70" s="45">
        <f>_xlfn.XLOOKUP(FMS_Ranking[[#This Row],[FMS ID]],FMS_Input[FMS_ID],FMS_Input[RES_STRUCT100])</f>
        <v>14341</v>
      </c>
      <c r="J70" s="45">
        <f>_xlfn.XLOOKUP(FMS_Ranking[[#This Row],[FMS ID]],FMS_Input[FMS_ID],FMS_Input[POP100])</f>
        <v>65536</v>
      </c>
      <c r="K70" s="45">
        <f>_xlfn.XLOOKUP(FMS_Ranking[[#This Row],[FMS ID]],FMS_Input[FMS_ID],FMS_Input[CRITFAC100])</f>
        <v>248</v>
      </c>
      <c r="L70" s="45">
        <f>_xlfn.XLOOKUP(FMS_Ranking[[#This Row],[FMS ID]],FMS_Input[FMS_ID],FMS_Input[LWC])</f>
        <v>0</v>
      </c>
      <c r="M70" s="45">
        <f>_xlfn.XLOOKUP(FMS_Ranking[[#This Row],[FMS ID]],FMS_Input[FMS_ID],FMS_Input[ROADCLS])</f>
        <v>0</v>
      </c>
      <c r="N70" s="45">
        <f>_xlfn.XLOOKUP(FMS_Ranking[[#This Row],[FMS ID]],FMS_Input[FMS_ID],FMS_Input[ROAD_MILES100])</f>
        <v>328</v>
      </c>
      <c r="O70" s="45">
        <f>_xlfn.XLOOKUP(FMS_Ranking[[#This Row],[FMS ID]],FMS_Input[FMS_ID],FMS_Input[FARMACRE100])</f>
        <v>8576.763671875</v>
      </c>
      <c r="P70" s="48">
        <f>_xlfn.XLOOKUP(FMS_Ranking[[#This Row],[FMS ID]],FMS_Input[FMS_ID],FMS_Input[REDSTRUCT100])</f>
        <v>0</v>
      </c>
      <c r="Q70" s="48">
        <f>_xlfn.XLOOKUP(FMS_Ranking[[#This Row],[FMS ID]],FMS_Input[FMS_ID],FMS_Input[REMSTRC100])</f>
        <v>0</v>
      </c>
      <c r="R70" s="48">
        <f>_xlfn.XLOOKUP(FMS_Ranking[[#This Row],[FMS ID]],FMS_Input[FMS_ID],FMS_Input[REMRESSTRC100])</f>
        <v>0</v>
      </c>
      <c r="S70" s="82">
        <f>_xlfn.XLOOKUP(FMS_Ranking[[#This Row],[FMS ID]],FMS_Input[FMS_ID],FMS_Input[REMPOP100])</f>
        <v>0</v>
      </c>
      <c r="T70" s="82">
        <f>_xlfn.XLOOKUP(FMS_Ranking[[#This Row],[FMS ID]],FMS_Input[FMS_ID],FMS_Input[REMCRITFAC100])</f>
        <v>0</v>
      </c>
      <c r="U70" s="82">
        <f>_xlfn.XLOOKUP(FMS_Ranking[[#This Row],[FMS ID]],FMS_Input[FMS_ID],FMS_Input[REMLWC100])</f>
        <v>0</v>
      </c>
      <c r="V70" s="82">
        <f>_xlfn.XLOOKUP(FMS_Ranking[[#This Row],[FMS ID]],FMS_Input[FMS_ID],FMS_Input[REMROADCLS])</f>
        <v>0</v>
      </c>
      <c r="W70" s="82">
        <f>_xlfn.XLOOKUP(FMS_Ranking[[#This Row],[FMS ID]],FMS_Input[FMS_ID],FMS_Input[REMFRMACRE100])</f>
        <v>0</v>
      </c>
      <c r="X70" s="48">
        <f>_xlfn.XLOOKUP(FMS_Ranking[[#This Row],[FMS ID]],FMS_Input[FMS_ID],FMS_Input[COSTSTRUCT])</f>
        <v>0</v>
      </c>
      <c r="Y70" s="45">
        <f>_xlfn.XLOOKUP(FMS_Ranking[[#This Row],[FMS ID]],FMS_Input[FMS_ID],FMS_Input[NATURE])</f>
        <v>0</v>
      </c>
      <c r="Z70" s="61">
        <f>(((FMS_Ranking[[#This Row],[Percent Nature-Based Raw]]/Y$2)*10)*Y$3)</f>
        <v>0</v>
      </c>
      <c r="AA70" s="5" t="str">
        <f>_xlfn.XLOOKUP(FMS_Ranking[[#This Row],[FMS ID]],FMS_Input[FMS_ID],FMS_Input[WATER_SUP])</f>
        <v>No</v>
      </c>
      <c r="AB70" s="57">
        <f>IF(FMS_Ranking[[#This Row],[Water Supply Raw]]="Yes",1,0)</f>
        <v>0</v>
      </c>
      <c r="AC7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4.73949054386076</v>
      </c>
      <c r="AD70" s="88">
        <f>_xlfn.RANK.EQ(AC70,$AC$6:$AC$380,0)+COUNTIF($AC$6:AC70,AC70)-1</f>
        <v>43</v>
      </c>
      <c r="AE70" s="93">
        <f>(((FMS_Ranking[[#This Row],[Structures Removed 100 Raw]]/Q$2)*100)*Q$3)+(((FMS_Ranking[[#This Row],[Removed Pop Raw]]/S$2)*100)*S$3)</f>
        <v>0</v>
      </c>
      <c r="AF7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4.73949054386076</v>
      </c>
      <c r="AG70" s="87">
        <f t="shared" ref="AG70:AG133" si="3">_xlfn.RANK.EQ(AF70,$AF$6:$AF$380,0)</f>
        <v>65</v>
      </c>
    </row>
    <row r="71" spans="1:33" ht="15" customHeight="1" x14ac:dyDescent="0.25">
      <c r="A71" s="64" t="s">
        <v>4923</v>
      </c>
      <c r="B71" s="64">
        <f>_xlfn.XLOOKUP(FMS_Ranking[[#This Row],[FMS ID]],FMS_Input[FMS_ID],FMS_Input[RFPG_NUM])</f>
        <v>15</v>
      </c>
      <c r="C71" s="63" t="str">
        <f>_xlfn.XLOOKUP(FMS_Ranking[[#This Row],[FMS ID]],FMS_Input[FMS_ID],FMS_Input[FMS_NAME])</f>
        <v>McAllen #11-1.1</v>
      </c>
      <c r="D71" s="63" t="str">
        <f>_xlfn.XLOOKUP(FMS_Ranking[[#This Row],[FMS ID]],FMS_Input[FMS_ID],FMS_Input[FMS_DESCR])</f>
        <v>Develop a Program To Provide Links To Weather Alerts And Departmental Phone Listings With Contact Personnel For Residents.</v>
      </c>
      <c r="E71" s="60">
        <f>_xlfn.XLOOKUP(FMS_Ranking[[#This Row],[FMS ID]],FMS_Input[FMS_ID],FMS_Input[FMS_COST])</f>
        <v>1000</v>
      </c>
      <c r="F71" s="5" t="str">
        <f>_xlfn.XLOOKUP(FMS_Ranking[[#This Row],[FMS ID]],FMS_Input[FMS_ID],FMS_Input[EMER_NEED])</f>
        <v>Yes</v>
      </c>
      <c r="G71" s="4">
        <f t="shared" si="2"/>
        <v>1</v>
      </c>
      <c r="H71" s="45">
        <f>_xlfn.XLOOKUP(FMS_Ranking[[#This Row],[FMS ID]],FMS_Input[FMS_ID],FMS_Input[STRUCT_100])</f>
        <v>10318</v>
      </c>
      <c r="I71" s="45">
        <f>_xlfn.XLOOKUP(FMS_Ranking[[#This Row],[FMS ID]],FMS_Input[FMS_ID],FMS_Input[RES_STRUCT100])</f>
        <v>8859</v>
      </c>
      <c r="J71" s="45">
        <f>_xlfn.XLOOKUP(FMS_Ranking[[#This Row],[FMS ID]],FMS_Input[FMS_ID],FMS_Input[POP100])</f>
        <v>63135</v>
      </c>
      <c r="K71" s="45">
        <f>_xlfn.XLOOKUP(FMS_Ranking[[#This Row],[FMS ID]],FMS_Input[FMS_ID],FMS_Input[CRITFAC100])</f>
        <v>12</v>
      </c>
      <c r="L71" s="45">
        <f>_xlfn.XLOOKUP(FMS_Ranking[[#This Row],[FMS ID]],FMS_Input[FMS_ID],FMS_Input[LWC])</f>
        <v>0</v>
      </c>
      <c r="M71" s="45">
        <f>_xlfn.XLOOKUP(FMS_Ranking[[#This Row],[FMS ID]],FMS_Input[FMS_ID],FMS_Input[ROADCLS])</f>
        <v>0</v>
      </c>
      <c r="N71" s="45">
        <f>_xlfn.XLOOKUP(FMS_Ranking[[#This Row],[FMS ID]],FMS_Input[FMS_ID],FMS_Input[ROAD_MILES100])</f>
        <v>516</v>
      </c>
      <c r="O71" s="45">
        <f>_xlfn.XLOOKUP(FMS_Ranking[[#This Row],[FMS ID]],FMS_Input[FMS_ID],FMS_Input[FARMACRE100])</f>
        <v>0</v>
      </c>
      <c r="P71" s="48">
        <f>_xlfn.XLOOKUP(FMS_Ranking[[#This Row],[FMS ID]],FMS_Input[FMS_ID],FMS_Input[REDSTRUCT100])</f>
        <v>0</v>
      </c>
      <c r="Q71" s="48">
        <f>_xlfn.XLOOKUP(FMS_Ranking[[#This Row],[FMS ID]],FMS_Input[FMS_ID],FMS_Input[REMSTRC100])</f>
        <v>0</v>
      </c>
      <c r="R71" s="48">
        <f>_xlfn.XLOOKUP(FMS_Ranking[[#This Row],[FMS ID]],FMS_Input[FMS_ID],FMS_Input[REMRESSTRC100])</f>
        <v>0</v>
      </c>
      <c r="S71" s="82">
        <f>_xlfn.XLOOKUP(FMS_Ranking[[#This Row],[FMS ID]],FMS_Input[FMS_ID],FMS_Input[REMPOP100])</f>
        <v>0</v>
      </c>
      <c r="T71" s="82">
        <f>_xlfn.XLOOKUP(FMS_Ranking[[#This Row],[FMS ID]],FMS_Input[FMS_ID],FMS_Input[REMCRITFAC100])</f>
        <v>0</v>
      </c>
      <c r="U71" s="82">
        <f>_xlfn.XLOOKUP(FMS_Ranking[[#This Row],[FMS ID]],FMS_Input[FMS_ID],FMS_Input[REMLWC100])</f>
        <v>0</v>
      </c>
      <c r="V71" s="82">
        <f>_xlfn.XLOOKUP(FMS_Ranking[[#This Row],[FMS ID]],FMS_Input[FMS_ID],FMS_Input[REMROADCLS])</f>
        <v>0</v>
      </c>
      <c r="W71" s="82">
        <f>_xlfn.XLOOKUP(FMS_Ranking[[#This Row],[FMS ID]],FMS_Input[FMS_ID],FMS_Input[REMFRMACRE100])</f>
        <v>0</v>
      </c>
      <c r="X71" s="48">
        <f>_xlfn.XLOOKUP(FMS_Ranking[[#This Row],[FMS ID]],FMS_Input[FMS_ID],FMS_Input[COSTSTRUCT])</f>
        <v>0</v>
      </c>
      <c r="Y71" s="45">
        <f>_xlfn.XLOOKUP(FMS_Ranking[[#This Row],[FMS ID]],FMS_Input[FMS_ID],FMS_Input[NATURE])</f>
        <v>0</v>
      </c>
      <c r="Z71" s="61">
        <f>(((FMS_Ranking[[#This Row],[Percent Nature-Based Raw]]/Y$2)*10)*Y$3)</f>
        <v>0</v>
      </c>
      <c r="AA71" s="5" t="str">
        <f>_xlfn.XLOOKUP(FMS_Ranking[[#This Row],[FMS ID]],FMS_Input[FMS_ID],FMS_Input[WATER_SUP])</f>
        <v>No</v>
      </c>
      <c r="AB71" s="57">
        <f>IF(FMS_Ranking[[#This Row],[Water Supply Raw]]="Yes",1,0)</f>
        <v>0</v>
      </c>
      <c r="AC7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3.3253782070186757</v>
      </c>
      <c r="AD71" s="88">
        <f>_xlfn.RANK.EQ(AC71,$AC$6:$AC$380,0)+COUNTIF($AC$6:AC71,AC71)-1</f>
        <v>44</v>
      </c>
      <c r="AE71" s="93">
        <f>(((FMS_Ranking[[#This Row],[Structures Removed 100 Raw]]/Q$2)*100)*Q$3)+(((FMS_Ranking[[#This Row],[Removed Pop Raw]]/S$2)*100)*S$3)</f>
        <v>0</v>
      </c>
      <c r="AF7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3.3253782070186757</v>
      </c>
      <c r="AG71" s="87">
        <f t="shared" si="3"/>
        <v>66</v>
      </c>
    </row>
    <row r="72" spans="1:33" ht="15" customHeight="1" x14ac:dyDescent="0.25">
      <c r="A72" s="64" t="s">
        <v>4926</v>
      </c>
      <c r="B72" s="64">
        <f>_xlfn.XLOOKUP(FMS_Ranking[[#This Row],[FMS ID]],FMS_Input[FMS_ID],FMS_Input[RFPG_NUM])</f>
        <v>15</v>
      </c>
      <c r="C72" s="63" t="str">
        <f>_xlfn.XLOOKUP(FMS_Ranking[[#This Row],[FMS ID]],FMS_Input[FMS_ID],FMS_Input[FMS_NAME])</f>
        <v>McAllen #1-2.1</v>
      </c>
      <c r="D72" s="63" t="str">
        <f>_xlfn.XLOOKUP(FMS_Ranking[[#This Row],[FMS ID]],FMS_Input[FMS_ID],FMS_Input[FMS_DESCR])</f>
        <v>Develop Emergency Notification Awareness System For Traveling Public Via Transportation System In The Event of Severe Weather In McAllen</v>
      </c>
      <c r="E72" s="60">
        <f>_xlfn.XLOOKUP(FMS_Ranking[[#This Row],[FMS ID]],FMS_Input[FMS_ID],FMS_Input[FMS_COST])</f>
        <v>500000</v>
      </c>
      <c r="F72" s="5" t="str">
        <f>_xlfn.XLOOKUP(FMS_Ranking[[#This Row],[FMS ID]],FMS_Input[FMS_ID],FMS_Input[EMER_NEED])</f>
        <v>Yes</v>
      </c>
      <c r="G72" s="4">
        <f t="shared" si="2"/>
        <v>1</v>
      </c>
      <c r="H72" s="45">
        <f>_xlfn.XLOOKUP(FMS_Ranking[[#This Row],[FMS ID]],FMS_Input[FMS_ID],FMS_Input[STRUCT_100])</f>
        <v>10318</v>
      </c>
      <c r="I72" s="45">
        <f>_xlfn.XLOOKUP(FMS_Ranking[[#This Row],[FMS ID]],FMS_Input[FMS_ID],FMS_Input[RES_STRUCT100])</f>
        <v>8859</v>
      </c>
      <c r="J72" s="45">
        <f>_xlfn.XLOOKUP(FMS_Ranking[[#This Row],[FMS ID]],FMS_Input[FMS_ID],FMS_Input[POP100])</f>
        <v>63135</v>
      </c>
      <c r="K72" s="45">
        <f>_xlfn.XLOOKUP(FMS_Ranking[[#This Row],[FMS ID]],FMS_Input[FMS_ID],FMS_Input[CRITFAC100])</f>
        <v>12</v>
      </c>
      <c r="L72" s="45">
        <f>_xlfn.XLOOKUP(FMS_Ranking[[#This Row],[FMS ID]],FMS_Input[FMS_ID],FMS_Input[LWC])</f>
        <v>0</v>
      </c>
      <c r="M72" s="45">
        <f>_xlfn.XLOOKUP(FMS_Ranking[[#This Row],[FMS ID]],FMS_Input[FMS_ID],FMS_Input[ROADCLS])</f>
        <v>0</v>
      </c>
      <c r="N72" s="45">
        <f>_xlfn.XLOOKUP(FMS_Ranking[[#This Row],[FMS ID]],FMS_Input[FMS_ID],FMS_Input[ROAD_MILES100])</f>
        <v>516</v>
      </c>
      <c r="O72" s="45">
        <f>_xlfn.XLOOKUP(FMS_Ranking[[#This Row],[FMS ID]],FMS_Input[FMS_ID],FMS_Input[FARMACRE100])</f>
        <v>0</v>
      </c>
      <c r="P72" s="48">
        <f>_xlfn.XLOOKUP(FMS_Ranking[[#This Row],[FMS ID]],FMS_Input[FMS_ID],FMS_Input[REDSTRUCT100])</f>
        <v>0</v>
      </c>
      <c r="Q72" s="48">
        <f>_xlfn.XLOOKUP(FMS_Ranking[[#This Row],[FMS ID]],FMS_Input[FMS_ID],FMS_Input[REMSTRC100])</f>
        <v>0</v>
      </c>
      <c r="R72" s="48">
        <f>_xlfn.XLOOKUP(FMS_Ranking[[#This Row],[FMS ID]],FMS_Input[FMS_ID],FMS_Input[REMRESSTRC100])</f>
        <v>0</v>
      </c>
      <c r="S72" s="82">
        <f>_xlfn.XLOOKUP(FMS_Ranking[[#This Row],[FMS ID]],FMS_Input[FMS_ID],FMS_Input[REMPOP100])</f>
        <v>0</v>
      </c>
      <c r="T72" s="82">
        <f>_xlfn.XLOOKUP(FMS_Ranking[[#This Row],[FMS ID]],FMS_Input[FMS_ID],FMS_Input[REMCRITFAC100])</f>
        <v>0</v>
      </c>
      <c r="U72" s="82">
        <f>_xlfn.XLOOKUP(FMS_Ranking[[#This Row],[FMS ID]],FMS_Input[FMS_ID],FMS_Input[REMLWC100])</f>
        <v>0</v>
      </c>
      <c r="V72" s="82">
        <f>_xlfn.XLOOKUP(FMS_Ranking[[#This Row],[FMS ID]],FMS_Input[FMS_ID],FMS_Input[REMROADCLS])</f>
        <v>0</v>
      </c>
      <c r="W72" s="82">
        <f>_xlfn.XLOOKUP(FMS_Ranking[[#This Row],[FMS ID]],FMS_Input[FMS_ID],FMS_Input[REMFRMACRE100])</f>
        <v>0</v>
      </c>
      <c r="X72" s="48">
        <f>_xlfn.XLOOKUP(FMS_Ranking[[#This Row],[FMS ID]],FMS_Input[FMS_ID],FMS_Input[COSTSTRUCT])</f>
        <v>0</v>
      </c>
      <c r="Y72" s="45">
        <f>_xlfn.XLOOKUP(FMS_Ranking[[#This Row],[FMS ID]],FMS_Input[FMS_ID],FMS_Input[NATURE])</f>
        <v>0</v>
      </c>
      <c r="Z72" s="61">
        <f>(((FMS_Ranking[[#This Row],[Percent Nature-Based Raw]]/Y$2)*10)*Y$3)</f>
        <v>0</v>
      </c>
      <c r="AA72" s="5" t="str">
        <f>_xlfn.XLOOKUP(FMS_Ranking[[#This Row],[FMS ID]],FMS_Input[FMS_ID],FMS_Input[WATER_SUP])</f>
        <v>No</v>
      </c>
      <c r="AB72" s="57">
        <f>IF(FMS_Ranking[[#This Row],[Water Supply Raw]]="Yes",1,0)</f>
        <v>0</v>
      </c>
      <c r="AC7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3.3253782070186757</v>
      </c>
      <c r="AD72" s="88">
        <f>_xlfn.RANK.EQ(AC72,$AC$6:$AC$380,0)+COUNTIF($AC$6:AC72,AC72)-1</f>
        <v>45</v>
      </c>
      <c r="AE72" s="93">
        <f>(((FMS_Ranking[[#This Row],[Structures Removed 100 Raw]]/Q$2)*100)*Q$3)+(((FMS_Ranking[[#This Row],[Removed Pop Raw]]/S$2)*100)*S$3)</f>
        <v>0</v>
      </c>
      <c r="AF7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3.3253782070186757</v>
      </c>
      <c r="AG72" s="87">
        <f t="shared" si="3"/>
        <v>66</v>
      </c>
    </row>
    <row r="73" spans="1:33" ht="15" customHeight="1" x14ac:dyDescent="0.25">
      <c r="A73" s="64" t="s">
        <v>4930</v>
      </c>
      <c r="B73" s="64">
        <f>_xlfn.XLOOKUP(FMS_Ranking[[#This Row],[FMS ID]],FMS_Input[FMS_ID],FMS_Input[RFPG_NUM])</f>
        <v>15</v>
      </c>
      <c r="C73" s="63" t="str">
        <f>_xlfn.XLOOKUP(FMS_Ranking[[#This Row],[FMS ID]],FMS_Input[FMS_ID],FMS_Input[FMS_NAME])</f>
        <v>McAllen #1-2.1</v>
      </c>
      <c r="D73" s="63" t="str">
        <f>_xlfn.XLOOKUP(FMS_Ranking[[#This Row],[FMS ID]],FMS_Input[FMS_ID],FMS_Input[FMS_DESCR])</f>
        <v>Develop a plan to provide A Means of Disseminating Emergency Information To The Citizens of McAllen</v>
      </c>
      <c r="E73" s="60">
        <f>_xlfn.XLOOKUP(FMS_Ranking[[#This Row],[FMS ID]],FMS_Input[FMS_ID],FMS_Input[FMS_COST])</f>
        <v>500000</v>
      </c>
      <c r="F73" s="5" t="str">
        <f>_xlfn.XLOOKUP(FMS_Ranking[[#This Row],[FMS ID]],FMS_Input[FMS_ID],FMS_Input[EMER_NEED])</f>
        <v>Yes</v>
      </c>
      <c r="G73" s="4">
        <f t="shared" si="2"/>
        <v>1</v>
      </c>
      <c r="H73" s="45">
        <f>_xlfn.XLOOKUP(FMS_Ranking[[#This Row],[FMS ID]],FMS_Input[FMS_ID],FMS_Input[STRUCT_100])</f>
        <v>10318</v>
      </c>
      <c r="I73" s="45">
        <f>_xlfn.XLOOKUP(FMS_Ranking[[#This Row],[FMS ID]],FMS_Input[FMS_ID],FMS_Input[RES_STRUCT100])</f>
        <v>8859</v>
      </c>
      <c r="J73" s="45">
        <f>_xlfn.XLOOKUP(FMS_Ranking[[#This Row],[FMS ID]],FMS_Input[FMS_ID],FMS_Input[POP100])</f>
        <v>63135</v>
      </c>
      <c r="K73" s="45">
        <f>_xlfn.XLOOKUP(FMS_Ranking[[#This Row],[FMS ID]],FMS_Input[FMS_ID],FMS_Input[CRITFAC100])</f>
        <v>12</v>
      </c>
      <c r="L73" s="45">
        <f>_xlfn.XLOOKUP(FMS_Ranking[[#This Row],[FMS ID]],FMS_Input[FMS_ID],FMS_Input[LWC])</f>
        <v>0</v>
      </c>
      <c r="M73" s="45">
        <f>_xlfn.XLOOKUP(FMS_Ranking[[#This Row],[FMS ID]],FMS_Input[FMS_ID],FMS_Input[ROADCLS])</f>
        <v>0</v>
      </c>
      <c r="N73" s="45">
        <f>_xlfn.XLOOKUP(FMS_Ranking[[#This Row],[FMS ID]],FMS_Input[FMS_ID],FMS_Input[ROAD_MILES100])</f>
        <v>516</v>
      </c>
      <c r="O73" s="45">
        <f>_xlfn.XLOOKUP(FMS_Ranking[[#This Row],[FMS ID]],FMS_Input[FMS_ID],FMS_Input[FARMACRE100])</f>
        <v>0</v>
      </c>
      <c r="P73" s="48">
        <f>_xlfn.XLOOKUP(FMS_Ranking[[#This Row],[FMS ID]],FMS_Input[FMS_ID],FMS_Input[REDSTRUCT100])</f>
        <v>0</v>
      </c>
      <c r="Q73" s="48">
        <f>_xlfn.XLOOKUP(FMS_Ranking[[#This Row],[FMS ID]],FMS_Input[FMS_ID],FMS_Input[REMSTRC100])</f>
        <v>0</v>
      </c>
      <c r="R73" s="48">
        <f>_xlfn.XLOOKUP(FMS_Ranking[[#This Row],[FMS ID]],FMS_Input[FMS_ID],FMS_Input[REMRESSTRC100])</f>
        <v>0</v>
      </c>
      <c r="S73" s="82">
        <f>_xlfn.XLOOKUP(FMS_Ranking[[#This Row],[FMS ID]],FMS_Input[FMS_ID],FMS_Input[REMPOP100])</f>
        <v>0</v>
      </c>
      <c r="T73" s="82">
        <f>_xlfn.XLOOKUP(FMS_Ranking[[#This Row],[FMS ID]],FMS_Input[FMS_ID],FMS_Input[REMCRITFAC100])</f>
        <v>0</v>
      </c>
      <c r="U73" s="82">
        <f>_xlfn.XLOOKUP(FMS_Ranking[[#This Row],[FMS ID]],FMS_Input[FMS_ID],FMS_Input[REMLWC100])</f>
        <v>0</v>
      </c>
      <c r="V73" s="82">
        <f>_xlfn.XLOOKUP(FMS_Ranking[[#This Row],[FMS ID]],FMS_Input[FMS_ID],FMS_Input[REMROADCLS])</f>
        <v>0</v>
      </c>
      <c r="W73" s="82">
        <f>_xlfn.XLOOKUP(FMS_Ranking[[#This Row],[FMS ID]],FMS_Input[FMS_ID],FMS_Input[REMFRMACRE100])</f>
        <v>0</v>
      </c>
      <c r="X73" s="48">
        <f>_xlfn.XLOOKUP(FMS_Ranking[[#This Row],[FMS ID]],FMS_Input[FMS_ID],FMS_Input[COSTSTRUCT])</f>
        <v>0</v>
      </c>
      <c r="Y73" s="45">
        <f>_xlfn.XLOOKUP(FMS_Ranking[[#This Row],[FMS ID]],FMS_Input[FMS_ID],FMS_Input[NATURE])</f>
        <v>0</v>
      </c>
      <c r="Z73" s="61">
        <f>(((FMS_Ranking[[#This Row],[Percent Nature-Based Raw]]/Y$2)*10)*Y$3)</f>
        <v>0</v>
      </c>
      <c r="AA73" s="5" t="str">
        <f>_xlfn.XLOOKUP(FMS_Ranking[[#This Row],[FMS ID]],FMS_Input[FMS_ID],FMS_Input[WATER_SUP])</f>
        <v>No</v>
      </c>
      <c r="AB73" s="57">
        <f>IF(FMS_Ranking[[#This Row],[Water Supply Raw]]="Yes",1,0)</f>
        <v>0</v>
      </c>
      <c r="AC7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3.3253782070186757</v>
      </c>
      <c r="AD73" s="88">
        <f>_xlfn.RANK.EQ(AC73,$AC$6:$AC$380,0)+COUNTIF($AC$6:AC73,AC73)-1</f>
        <v>46</v>
      </c>
      <c r="AE73" s="93">
        <f>(((FMS_Ranking[[#This Row],[Structures Removed 100 Raw]]/Q$2)*100)*Q$3)+(((FMS_Ranking[[#This Row],[Removed Pop Raw]]/S$2)*100)*S$3)</f>
        <v>0</v>
      </c>
      <c r="AF7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3.3253782070186757</v>
      </c>
      <c r="AG73" s="87">
        <f t="shared" si="3"/>
        <v>66</v>
      </c>
    </row>
    <row r="74" spans="1:33" ht="15" customHeight="1" x14ac:dyDescent="0.25">
      <c r="A74" s="64" t="s">
        <v>4866</v>
      </c>
      <c r="B74" s="64">
        <f>_xlfn.XLOOKUP(FMS_Ranking[[#This Row],[FMS ID]],FMS_Input[FMS_ID],FMS_Input[RFPG_NUM])</f>
        <v>15</v>
      </c>
      <c r="C74" s="63" t="str">
        <f>_xlfn.XLOOKUP(FMS_Ranking[[#This Row],[FMS ID]],FMS_Input[FMS_ID],FMS_Input[FMS_NAME])</f>
        <v>Edinburg #1-1.2</v>
      </c>
      <c r="D74" s="63" t="str">
        <f>_xlfn.XLOOKUP(FMS_Ranking[[#This Row],[FMS ID]],FMS_Input[FMS_ID],FMS_Input[FMS_DESCR])</f>
        <v>Develop a Reverse 9-1-1 System</v>
      </c>
      <c r="E74" s="60">
        <f>_xlfn.XLOOKUP(FMS_Ranking[[#This Row],[FMS ID]],FMS_Input[FMS_ID],FMS_Input[FMS_COST])</f>
        <v>250000</v>
      </c>
      <c r="F74" s="5" t="str">
        <f>_xlfn.XLOOKUP(FMS_Ranking[[#This Row],[FMS ID]],FMS_Input[FMS_ID],FMS_Input[EMER_NEED])</f>
        <v>Yes</v>
      </c>
      <c r="G74" s="4">
        <f t="shared" si="2"/>
        <v>1</v>
      </c>
      <c r="H74" s="45">
        <f>_xlfn.XLOOKUP(FMS_Ranking[[#This Row],[FMS ID]],FMS_Input[FMS_ID],FMS_Input[STRUCT_100])</f>
        <v>9111</v>
      </c>
      <c r="I74" s="45">
        <f>_xlfn.XLOOKUP(FMS_Ranking[[#This Row],[FMS ID]],FMS_Input[FMS_ID],FMS_Input[RES_STRUCT100])</f>
        <v>7818</v>
      </c>
      <c r="J74" s="45">
        <f>_xlfn.XLOOKUP(FMS_Ranking[[#This Row],[FMS ID]],FMS_Input[FMS_ID],FMS_Input[POP100])</f>
        <v>83415</v>
      </c>
      <c r="K74" s="45">
        <f>_xlfn.XLOOKUP(FMS_Ranking[[#This Row],[FMS ID]],FMS_Input[FMS_ID],FMS_Input[CRITFAC100])</f>
        <v>15</v>
      </c>
      <c r="L74" s="45">
        <f>_xlfn.XLOOKUP(FMS_Ranking[[#This Row],[FMS ID]],FMS_Input[FMS_ID],FMS_Input[LWC])</f>
        <v>1</v>
      </c>
      <c r="M74" s="45">
        <f>_xlfn.XLOOKUP(FMS_Ranking[[#This Row],[FMS ID]],FMS_Input[FMS_ID],FMS_Input[ROADCLS])</f>
        <v>0</v>
      </c>
      <c r="N74" s="45">
        <f>_xlfn.XLOOKUP(FMS_Ranking[[#This Row],[FMS ID]],FMS_Input[FMS_ID],FMS_Input[ROAD_MILES100])</f>
        <v>377</v>
      </c>
      <c r="O74" s="45">
        <f>_xlfn.XLOOKUP(FMS_Ranking[[#This Row],[FMS ID]],FMS_Input[FMS_ID],FMS_Input[FARMACRE100])</f>
        <v>0</v>
      </c>
      <c r="P74" s="48">
        <f>_xlfn.XLOOKUP(FMS_Ranking[[#This Row],[FMS ID]],FMS_Input[FMS_ID],FMS_Input[REDSTRUCT100])</f>
        <v>0</v>
      </c>
      <c r="Q74" s="48">
        <f>_xlfn.XLOOKUP(FMS_Ranking[[#This Row],[FMS ID]],FMS_Input[FMS_ID],FMS_Input[REMSTRC100])</f>
        <v>0</v>
      </c>
      <c r="R74" s="48">
        <f>_xlfn.XLOOKUP(FMS_Ranking[[#This Row],[FMS ID]],FMS_Input[FMS_ID],FMS_Input[REMRESSTRC100])</f>
        <v>0</v>
      </c>
      <c r="S74" s="82">
        <f>_xlfn.XLOOKUP(FMS_Ranking[[#This Row],[FMS ID]],FMS_Input[FMS_ID],FMS_Input[REMPOP100])</f>
        <v>0</v>
      </c>
      <c r="T74" s="82">
        <f>_xlfn.XLOOKUP(FMS_Ranking[[#This Row],[FMS ID]],FMS_Input[FMS_ID],FMS_Input[REMCRITFAC100])</f>
        <v>0</v>
      </c>
      <c r="U74" s="82">
        <f>_xlfn.XLOOKUP(FMS_Ranking[[#This Row],[FMS ID]],FMS_Input[FMS_ID],FMS_Input[REMLWC100])</f>
        <v>0</v>
      </c>
      <c r="V74" s="82">
        <f>_xlfn.XLOOKUP(FMS_Ranking[[#This Row],[FMS ID]],FMS_Input[FMS_ID],FMS_Input[REMROADCLS])</f>
        <v>0</v>
      </c>
      <c r="W74" s="82">
        <f>_xlfn.XLOOKUP(FMS_Ranking[[#This Row],[FMS ID]],FMS_Input[FMS_ID],FMS_Input[REMFRMACRE100])</f>
        <v>0</v>
      </c>
      <c r="X74" s="48">
        <f>_xlfn.XLOOKUP(FMS_Ranking[[#This Row],[FMS ID]],FMS_Input[FMS_ID],FMS_Input[COSTSTRUCT])</f>
        <v>0</v>
      </c>
      <c r="Y74" s="45">
        <f>_xlfn.XLOOKUP(FMS_Ranking[[#This Row],[FMS ID]],FMS_Input[FMS_ID],FMS_Input[NATURE])</f>
        <v>0</v>
      </c>
      <c r="Z74" s="61">
        <f>(((FMS_Ranking[[#This Row],[Percent Nature-Based Raw]]/Y$2)*10)*Y$3)</f>
        <v>0</v>
      </c>
      <c r="AA74" s="5" t="str">
        <f>_xlfn.XLOOKUP(FMS_Ranking[[#This Row],[FMS ID]],FMS_Input[FMS_ID],FMS_Input[WATER_SUP])</f>
        <v>No</v>
      </c>
      <c r="AB74" s="57">
        <f>IF(FMS_Ranking[[#This Row],[Water Supply Raw]]="Yes",1,0)</f>
        <v>0</v>
      </c>
      <c r="AC7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3.0183292363986975</v>
      </c>
      <c r="AD74" s="88">
        <f>_xlfn.RANK.EQ(AC74,$AC$6:$AC$380,0)+COUNTIF($AC$6:AC74,AC74)-1</f>
        <v>47</v>
      </c>
      <c r="AE74" s="93">
        <f>(((FMS_Ranking[[#This Row],[Structures Removed 100 Raw]]/Q$2)*100)*Q$3)+(((FMS_Ranking[[#This Row],[Removed Pop Raw]]/S$2)*100)*S$3)</f>
        <v>0</v>
      </c>
      <c r="AF7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3.0183292363986975</v>
      </c>
      <c r="AG74" s="87">
        <f t="shared" si="3"/>
        <v>69</v>
      </c>
    </row>
    <row r="75" spans="1:33" ht="15" customHeight="1" x14ac:dyDescent="0.25">
      <c r="A75" s="64" t="s">
        <v>4871</v>
      </c>
      <c r="B75" s="64">
        <f>_xlfn.XLOOKUP(FMS_Ranking[[#This Row],[FMS ID]],FMS_Input[FMS_ID],FMS_Input[RFPG_NUM])</f>
        <v>15</v>
      </c>
      <c r="C75" s="63" t="str">
        <f>_xlfn.XLOOKUP(FMS_Ranking[[#This Row],[FMS ID]],FMS_Input[FMS_ID],FMS_Input[FMS_NAME])</f>
        <v>Edinburg #7-1.1</v>
      </c>
      <c r="D75" s="63" t="str">
        <f>_xlfn.XLOOKUP(FMS_Ranking[[#This Row],[FMS ID]],FMS_Input[FMS_ID],FMS_Input[FMS_DESCR])</f>
        <v>Develop a Program To Provide Links To Weather Alerts And Departmental Phone Listings With Contact Personnel For Residents.</v>
      </c>
      <c r="E75" s="60">
        <f>_xlfn.XLOOKUP(FMS_Ranking[[#This Row],[FMS ID]],FMS_Input[FMS_ID],FMS_Input[FMS_COST])</f>
        <v>1000</v>
      </c>
      <c r="F75" s="5" t="str">
        <f>_xlfn.XLOOKUP(FMS_Ranking[[#This Row],[FMS ID]],FMS_Input[FMS_ID],FMS_Input[EMER_NEED])</f>
        <v>Yes</v>
      </c>
      <c r="G75" s="4">
        <f t="shared" si="2"/>
        <v>1</v>
      </c>
      <c r="H75" s="45">
        <f>_xlfn.XLOOKUP(FMS_Ranking[[#This Row],[FMS ID]],FMS_Input[FMS_ID],FMS_Input[STRUCT_100])</f>
        <v>9111</v>
      </c>
      <c r="I75" s="45">
        <f>_xlfn.XLOOKUP(FMS_Ranking[[#This Row],[FMS ID]],FMS_Input[FMS_ID],FMS_Input[RES_STRUCT100])</f>
        <v>7818</v>
      </c>
      <c r="J75" s="45">
        <f>_xlfn.XLOOKUP(FMS_Ranking[[#This Row],[FMS ID]],FMS_Input[FMS_ID],FMS_Input[POP100])</f>
        <v>83415</v>
      </c>
      <c r="K75" s="45">
        <f>_xlfn.XLOOKUP(FMS_Ranking[[#This Row],[FMS ID]],FMS_Input[FMS_ID],FMS_Input[CRITFAC100])</f>
        <v>15</v>
      </c>
      <c r="L75" s="45">
        <f>_xlfn.XLOOKUP(FMS_Ranking[[#This Row],[FMS ID]],FMS_Input[FMS_ID],FMS_Input[LWC])</f>
        <v>1</v>
      </c>
      <c r="M75" s="45">
        <f>_xlfn.XLOOKUP(FMS_Ranking[[#This Row],[FMS ID]],FMS_Input[FMS_ID],FMS_Input[ROADCLS])</f>
        <v>0</v>
      </c>
      <c r="N75" s="45">
        <f>_xlfn.XLOOKUP(FMS_Ranking[[#This Row],[FMS ID]],FMS_Input[FMS_ID],FMS_Input[ROAD_MILES100])</f>
        <v>377</v>
      </c>
      <c r="O75" s="45">
        <f>_xlfn.XLOOKUP(FMS_Ranking[[#This Row],[FMS ID]],FMS_Input[FMS_ID],FMS_Input[FARMACRE100])</f>
        <v>0</v>
      </c>
      <c r="P75" s="48">
        <f>_xlfn.XLOOKUP(FMS_Ranking[[#This Row],[FMS ID]],FMS_Input[FMS_ID],FMS_Input[REDSTRUCT100])</f>
        <v>0</v>
      </c>
      <c r="Q75" s="48">
        <f>_xlfn.XLOOKUP(FMS_Ranking[[#This Row],[FMS ID]],FMS_Input[FMS_ID],FMS_Input[REMSTRC100])</f>
        <v>0</v>
      </c>
      <c r="R75" s="48">
        <f>_xlfn.XLOOKUP(FMS_Ranking[[#This Row],[FMS ID]],FMS_Input[FMS_ID],FMS_Input[REMRESSTRC100])</f>
        <v>0</v>
      </c>
      <c r="S75" s="82">
        <f>_xlfn.XLOOKUP(FMS_Ranking[[#This Row],[FMS ID]],FMS_Input[FMS_ID],FMS_Input[REMPOP100])</f>
        <v>0</v>
      </c>
      <c r="T75" s="82">
        <f>_xlfn.XLOOKUP(FMS_Ranking[[#This Row],[FMS ID]],FMS_Input[FMS_ID],FMS_Input[REMCRITFAC100])</f>
        <v>0</v>
      </c>
      <c r="U75" s="82">
        <f>_xlfn.XLOOKUP(FMS_Ranking[[#This Row],[FMS ID]],FMS_Input[FMS_ID],FMS_Input[REMLWC100])</f>
        <v>0</v>
      </c>
      <c r="V75" s="82">
        <f>_xlfn.XLOOKUP(FMS_Ranking[[#This Row],[FMS ID]],FMS_Input[FMS_ID],FMS_Input[REMROADCLS])</f>
        <v>0</v>
      </c>
      <c r="W75" s="82">
        <f>_xlfn.XLOOKUP(FMS_Ranking[[#This Row],[FMS ID]],FMS_Input[FMS_ID],FMS_Input[REMFRMACRE100])</f>
        <v>0</v>
      </c>
      <c r="X75" s="48">
        <f>_xlfn.XLOOKUP(FMS_Ranking[[#This Row],[FMS ID]],FMS_Input[FMS_ID],FMS_Input[COSTSTRUCT])</f>
        <v>0</v>
      </c>
      <c r="Y75" s="45">
        <f>_xlfn.XLOOKUP(FMS_Ranking[[#This Row],[FMS ID]],FMS_Input[FMS_ID],FMS_Input[NATURE])</f>
        <v>0</v>
      </c>
      <c r="Z75" s="61">
        <f>(((FMS_Ranking[[#This Row],[Percent Nature-Based Raw]]/Y$2)*10)*Y$3)</f>
        <v>0</v>
      </c>
      <c r="AA75" s="5" t="str">
        <f>_xlfn.XLOOKUP(FMS_Ranking[[#This Row],[FMS ID]],FMS_Input[FMS_ID],FMS_Input[WATER_SUP])</f>
        <v>No</v>
      </c>
      <c r="AB75" s="57">
        <f>IF(FMS_Ranking[[#This Row],[Water Supply Raw]]="Yes",1,0)</f>
        <v>0</v>
      </c>
      <c r="AC7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3.0183292363986975</v>
      </c>
      <c r="AD75" s="88">
        <f>_xlfn.RANK.EQ(AC75,$AC$6:$AC$380,0)+COUNTIF($AC$6:AC75,AC75)-1</f>
        <v>48</v>
      </c>
      <c r="AE75" s="93">
        <f>(((FMS_Ranking[[#This Row],[Structures Removed 100 Raw]]/Q$2)*100)*Q$3)+(((FMS_Ranking[[#This Row],[Removed Pop Raw]]/S$2)*100)*S$3)</f>
        <v>0</v>
      </c>
      <c r="AF7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3.0183292363986975</v>
      </c>
      <c r="AG75" s="87">
        <f t="shared" si="3"/>
        <v>69</v>
      </c>
    </row>
    <row r="76" spans="1:33" ht="15" customHeight="1" x14ac:dyDescent="0.25">
      <c r="A76" s="64" t="s">
        <v>4873</v>
      </c>
      <c r="B76" s="64">
        <f>_xlfn.XLOOKUP(FMS_Ranking[[#This Row],[FMS ID]],FMS_Input[FMS_ID],FMS_Input[RFPG_NUM])</f>
        <v>15</v>
      </c>
      <c r="C76" s="63" t="str">
        <f>_xlfn.XLOOKUP(FMS_Ranking[[#This Row],[FMS ID]],FMS_Input[FMS_ID],FMS_Input[FMS_NAME])</f>
        <v>Edinburg #9-1.2</v>
      </c>
      <c r="D76" s="63" t="str">
        <f>_xlfn.XLOOKUP(FMS_Ranking[[#This Row],[FMS ID]],FMS_Input[FMS_ID],FMS_Input[FMS_DESCR])</f>
        <v>Develop Procedures For Mass Notifications To Citizens And Merchants During Natural Hazard Incident.</v>
      </c>
      <c r="E76" s="60">
        <f>_xlfn.XLOOKUP(FMS_Ranking[[#This Row],[FMS ID]],FMS_Input[FMS_ID],FMS_Input[FMS_COST])</f>
        <v>31000</v>
      </c>
      <c r="F76" s="5" t="str">
        <f>_xlfn.XLOOKUP(FMS_Ranking[[#This Row],[FMS ID]],FMS_Input[FMS_ID],FMS_Input[EMER_NEED])</f>
        <v>Yes</v>
      </c>
      <c r="G76" s="4">
        <f t="shared" si="2"/>
        <v>1</v>
      </c>
      <c r="H76" s="45">
        <f>_xlfn.XLOOKUP(FMS_Ranking[[#This Row],[FMS ID]],FMS_Input[FMS_ID],FMS_Input[STRUCT_100])</f>
        <v>9111</v>
      </c>
      <c r="I76" s="45">
        <f>_xlfn.XLOOKUP(FMS_Ranking[[#This Row],[FMS ID]],FMS_Input[FMS_ID],FMS_Input[RES_STRUCT100])</f>
        <v>7818</v>
      </c>
      <c r="J76" s="45">
        <f>_xlfn.XLOOKUP(FMS_Ranking[[#This Row],[FMS ID]],FMS_Input[FMS_ID],FMS_Input[POP100])</f>
        <v>83415</v>
      </c>
      <c r="K76" s="45">
        <f>_xlfn.XLOOKUP(FMS_Ranking[[#This Row],[FMS ID]],FMS_Input[FMS_ID],FMS_Input[CRITFAC100])</f>
        <v>15</v>
      </c>
      <c r="L76" s="45">
        <f>_xlfn.XLOOKUP(FMS_Ranking[[#This Row],[FMS ID]],FMS_Input[FMS_ID],FMS_Input[LWC])</f>
        <v>1</v>
      </c>
      <c r="M76" s="45">
        <f>_xlfn.XLOOKUP(FMS_Ranking[[#This Row],[FMS ID]],FMS_Input[FMS_ID],FMS_Input[ROADCLS])</f>
        <v>0</v>
      </c>
      <c r="N76" s="45">
        <f>_xlfn.XLOOKUP(FMS_Ranking[[#This Row],[FMS ID]],FMS_Input[FMS_ID],FMS_Input[ROAD_MILES100])</f>
        <v>377</v>
      </c>
      <c r="O76" s="45">
        <f>_xlfn.XLOOKUP(FMS_Ranking[[#This Row],[FMS ID]],FMS_Input[FMS_ID],FMS_Input[FARMACRE100])</f>
        <v>0</v>
      </c>
      <c r="P76" s="48">
        <f>_xlfn.XLOOKUP(FMS_Ranking[[#This Row],[FMS ID]],FMS_Input[FMS_ID],FMS_Input[REDSTRUCT100])</f>
        <v>0</v>
      </c>
      <c r="Q76" s="48">
        <f>_xlfn.XLOOKUP(FMS_Ranking[[#This Row],[FMS ID]],FMS_Input[FMS_ID],FMS_Input[REMSTRC100])</f>
        <v>0</v>
      </c>
      <c r="R76" s="48">
        <f>_xlfn.XLOOKUP(FMS_Ranking[[#This Row],[FMS ID]],FMS_Input[FMS_ID],FMS_Input[REMRESSTRC100])</f>
        <v>0</v>
      </c>
      <c r="S76" s="82">
        <f>_xlfn.XLOOKUP(FMS_Ranking[[#This Row],[FMS ID]],FMS_Input[FMS_ID],FMS_Input[REMPOP100])</f>
        <v>0</v>
      </c>
      <c r="T76" s="82">
        <f>_xlfn.XLOOKUP(FMS_Ranking[[#This Row],[FMS ID]],FMS_Input[FMS_ID],FMS_Input[REMCRITFAC100])</f>
        <v>0</v>
      </c>
      <c r="U76" s="82">
        <f>_xlfn.XLOOKUP(FMS_Ranking[[#This Row],[FMS ID]],FMS_Input[FMS_ID],FMS_Input[REMLWC100])</f>
        <v>0</v>
      </c>
      <c r="V76" s="82">
        <f>_xlfn.XLOOKUP(FMS_Ranking[[#This Row],[FMS ID]],FMS_Input[FMS_ID],FMS_Input[REMROADCLS])</f>
        <v>0</v>
      </c>
      <c r="W76" s="82">
        <f>_xlfn.XLOOKUP(FMS_Ranking[[#This Row],[FMS ID]],FMS_Input[FMS_ID],FMS_Input[REMFRMACRE100])</f>
        <v>0</v>
      </c>
      <c r="X76" s="48">
        <f>_xlfn.XLOOKUP(FMS_Ranking[[#This Row],[FMS ID]],FMS_Input[FMS_ID],FMS_Input[COSTSTRUCT])</f>
        <v>0</v>
      </c>
      <c r="Y76" s="45">
        <f>_xlfn.XLOOKUP(FMS_Ranking[[#This Row],[FMS ID]],FMS_Input[FMS_ID],FMS_Input[NATURE])</f>
        <v>0</v>
      </c>
      <c r="Z76" s="61">
        <f>(((FMS_Ranking[[#This Row],[Percent Nature-Based Raw]]/Y$2)*10)*Y$3)</f>
        <v>0</v>
      </c>
      <c r="AA76" s="5" t="str">
        <f>_xlfn.XLOOKUP(FMS_Ranking[[#This Row],[FMS ID]],FMS_Input[FMS_ID],FMS_Input[WATER_SUP])</f>
        <v>No</v>
      </c>
      <c r="AB76" s="57">
        <f>IF(FMS_Ranking[[#This Row],[Water Supply Raw]]="Yes",1,0)</f>
        <v>0</v>
      </c>
      <c r="AC7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3.0183292363986975</v>
      </c>
      <c r="AD76" s="88">
        <f>_xlfn.RANK.EQ(AC76,$AC$6:$AC$380,0)+COUNTIF($AC$6:AC76,AC76)-1</f>
        <v>49</v>
      </c>
      <c r="AE76" s="93">
        <f>(((FMS_Ranking[[#This Row],[Structures Removed 100 Raw]]/Q$2)*100)*Q$3)+(((FMS_Ranking[[#This Row],[Removed Pop Raw]]/S$2)*100)*S$3)</f>
        <v>0</v>
      </c>
      <c r="AF7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3.0183292363986975</v>
      </c>
      <c r="AG76" s="87">
        <f t="shared" si="3"/>
        <v>69</v>
      </c>
    </row>
    <row r="77" spans="1:33" ht="15" customHeight="1" x14ac:dyDescent="0.25">
      <c r="A77" s="64" t="s">
        <v>3544</v>
      </c>
      <c r="B77" s="64">
        <f>_xlfn.XLOOKUP(FMS_Ranking[[#This Row],[FMS ID]],FMS_Input[FMS_ID],FMS_Input[RFPG_NUM])</f>
        <v>5</v>
      </c>
      <c r="C77" s="63" t="str">
        <f>_xlfn.XLOOKUP(FMS_Ranking[[#This Row],[FMS ID]],FMS_Input[FMS_ID],FMS_Input[FMS_NAME])</f>
        <v>City of Tyler Open Channel Improvements</v>
      </c>
      <c r="D77" s="63" t="str">
        <f>_xlfn.XLOOKUP(FMS_Ranking[[#This Row],[FMS ID]],FMS_Input[FMS_ID],FMS_Input[FMS_DESCR])</f>
        <v>Implement a program to enclose open channels that are contributing to flooding.  Priority locations are: 1) Ashmore subdivision between Ashmore and Salisbury and 2) Fleishel Ave. between 6th and 8th Streets.</v>
      </c>
      <c r="E77" s="60">
        <f>_xlfn.XLOOKUP(FMS_Ranking[[#This Row],[FMS ID]],FMS_Input[FMS_ID],FMS_Input[FMS_COST])</f>
        <v>1500000</v>
      </c>
      <c r="F77" s="5" t="str">
        <f>_xlfn.XLOOKUP(FMS_Ranking[[#This Row],[FMS ID]],FMS_Input[FMS_ID],FMS_Input[EMER_NEED])</f>
        <v>Yes</v>
      </c>
      <c r="G77" s="4">
        <f t="shared" si="2"/>
        <v>1</v>
      </c>
      <c r="H77" s="45">
        <f>_xlfn.XLOOKUP(FMS_Ranking[[#This Row],[FMS ID]],FMS_Input[FMS_ID],FMS_Input[STRUCT_100])</f>
        <v>1042</v>
      </c>
      <c r="I77" s="45">
        <f>_xlfn.XLOOKUP(FMS_Ranking[[#This Row],[FMS ID]],FMS_Input[FMS_ID],FMS_Input[RES_STRUCT100])</f>
        <v>755</v>
      </c>
      <c r="J77" s="45">
        <f>_xlfn.XLOOKUP(FMS_Ranking[[#This Row],[FMS ID]],FMS_Input[FMS_ID],FMS_Input[POP100])</f>
        <v>7482</v>
      </c>
      <c r="K77" s="45">
        <f>_xlfn.XLOOKUP(FMS_Ranking[[#This Row],[FMS ID]],FMS_Input[FMS_ID],FMS_Input[CRITFAC100])</f>
        <v>72</v>
      </c>
      <c r="L77" s="45">
        <f>_xlfn.XLOOKUP(FMS_Ranking[[#This Row],[FMS ID]],FMS_Input[FMS_ID],FMS_Input[LWC])</f>
        <v>31</v>
      </c>
      <c r="M77" s="45">
        <f>_xlfn.XLOOKUP(FMS_Ranking[[#This Row],[FMS ID]],FMS_Input[FMS_ID],FMS_Input[ROADCLS])</f>
        <v>31</v>
      </c>
      <c r="N77" s="45">
        <f>_xlfn.XLOOKUP(FMS_Ranking[[#This Row],[FMS ID]],FMS_Input[FMS_ID],FMS_Input[ROAD_MILES100])</f>
        <v>23</v>
      </c>
      <c r="O77" s="45">
        <f>_xlfn.XLOOKUP(FMS_Ranking[[#This Row],[FMS ID]],FMS_Input[FMS_ID],FMS_Input[FARMACRE100])</f>
        <v>3.937710046768188</v>
      </c>
      <c r="P77" s="48">
        <f>_xlfn.XLOOKUP(FMS_Ranking[[#This Row],[FMS ID]],FMS_Input[FMS_ID],FMS_Input[REDSTRUCT100])</f>
        <v>0</v>
      </c>
      <c r="Q77" s="48">
        <f>_xlfn.XLOOKUP(FMS_Ranking[[#This Row],[FMS ID]],FMS_Input[FMS_ID],FMS_Input[REMSTRC100])</f>
        <v>0</v>
      </c>
      <c r="R77" s="48">
        <f>_xlfn.XLOOKUP(FMS_Ranking[[#This Row],[FMS ID]],FMS_Input[FMS_ID],FMS_Input[REMRESSTRC100])</f>
        <v>0</v>
      </c>
      <c r="S77" s="82">
        <f>_xlfn.XLOOKUP(FMS_Ranking[[#This Row],[FMS ID]],FMS_Input[FMS_ID],FMS_Input[REMPOP100])</f>
        <v>0</v>
      </c>
      <c r="T77" s="82">
        <f>_xlfn.XLOOKUP(FMS_Ranking[[#This Row],[FMS ID]],FMS_Input[FMS_ID],FMS_Input[REMCRITFAC100])</f>
        <v>0</v>
      </c>
      <c r="U77" s="82">
        <f>_xlfn.XLOOKUP(FMS_Ranking[[#This Row],[FMS ID]],FMS_Input[FMS_ID],FMS_Input[REMLWC100])</f>
        <v>0</v>
      </c>
      <c r="V77" s="82">
        <f>_xlfn.XLOOKUP(FMS_Ranking[[#This Row],[FMS ID]],FMS_Input[FMS_ID],FMS_Input[REMROADCLS])</f>
        <v>0</v>
      </c>
      <c r="W77" s="82">
        <f>_xlfn.XLOOKUP(FMS_Ranking[[#This Row],[FMS ID]],FMS_Input[FMS_ID],FMS_Input[REMFRMACRE100])</f>
        <v>0</v>
      </c>
      <c r="X77" s="48">
        <f>_xlfn.XLOOKUP(FMS_Ranking[[#This Row],[FMS ID]],FMS_Input[FMS_ID],FMS_Input[COSTSTRUCT])</f>
        <v>0</v>
      </c>
      <c r="Y77" s="45">
        <f>_xlfn.XLOOKUP(FMS_Ranking[[#This Row],[FMS ID]],FMS_Input[FMS_ID],FMS_Input[NATURE])</f>
        <v>0</v>
      </c>
      <c r="Z77" s="61">
        <f>(((FMS_Ranking[[#This Row],[Percent Nature-Based Raw]]/Y$2)*10)*Y$3)</f>
        <v>0</v>
      </c>
      <c r="AA77" s="5" t="str">
        <f>_xlfn.XLOOKUP(FMS_Ranking[[#This Row],[FMS ID]],FMS_Input[FMS_ID],FMS_Input[WATER_SUP])</f>
        <v>No</v>
      </c>
      <c r="AB77" s="57">
        <f>IF(FMS_Ranking[[#This Row],[Water Supply Raw]]="Yes",1,0)</f>
        <v>0</v>
      </c>
      <c r="AC7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2.7685081233833464</v>
      </c>
      <c r="AD77" s="94">
        <f>_xlfn.RANK.EQ(AC77,$AC$6:$AC$380,0)+COUNTIF($AC$6:AC77,AC77)-1</f>
        <v>50</v>
      </c>
      <c r="AE77" s="93">
        <f>(((FMS_Ranking[[#This Row],[Structures Removed 100 Raw]]/Q$2)*100)*Q$3)+(((FMS_Ranking[[#This Row],[Removed Pop Raw]]/S$2)*100)*S$3)</f>
        <v>0</v>
      </c>
      <c r="AF7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2.7685081233833464</v>
      </c>
      <c r="AG77" s="95">
        <f t="shared" si="3"/>
        <v>72</v>
      </c>
    </row>
    <row r="78" spans="1:33" ht="15" customHeight="1" x14ac:dyDescent="0.25">
      <c r="A78" s="64" t="s">
        <v>4845</v>
      </c>
      <c r="B78" s="64">
        <f>_xlfn.XLOOKUP(FMS_Ranking[[#This Row],[FMS ID]],FMS_Input[FMS_ID],FMS_Input[RFPG_NUM])</f>
        <v>15</v>
      </c>
      <c r="C78" s="63" t="str">
        <f>_xlfn.XLOOKUP(FMS_Ranking[[#This Row],[FMS ID]],FMS_Input[FMS_ID],FMS_Input[FMS_NAME])</f>
        <v>Brownsville PUB Action #8</v>
      </c>
      <c r="D78" s="63" t="str">
        <f>_xlfn.XLOOKUP(FMS_Ranking[[#This Row],[FMS ID]],FMS_Input[FMS_ID],FMS_Input[FMS_DESCR])</f>
        <v xml:space="preserve"> Develop program to annually remove buildup of silt  in area Resacas that become cutoff from the river  and contribute to flooding during severe flood or hurricane event</v>
      </c>
      <c r="E78" s="60">
        <f>_xlfn.XLOOKUP(FMS_Ranking[[#This Row],[FMS ID]],FMS_Input[FMS_ID],FMS_Input[FMS_COST])</f>
        <v>20000</v>
      </c>
      <c r="F78" s="5" t="str">
        <f>_xlfn.XLOOKUP(FMS_Ranking[[#This Row],[FMS ID]],FMS_Input[FMS_ID],FMS_Input[EMER_NEED])</f>
        <v>Yes</v>
      </c>
      <c r="G78" s="4">
        <f t="shared" si="2"/>
        <v>1</v>
      </c>
      <c r="H78" s="45">
        <f>_xlfn.XLOOKUP(FMS_Ranking[[#This Row],[FMS ID]],FMS_Input[FMS_ID],FMS_Input[STRUCT_100])</f>
        <v>8150</v>
      </c>
      <c r="I78" s="45">
        <f>_xlfn.XLOOKUP(FMS_Ranking[[#This Row],[FMS ID]],FMS_Input[FMS_ID],FMS_Input[RES_STRUCT100])</f>
        <v>7064</v>
      </c>
      <c r="J78" s="45">
        <f>_xlfn.XLOOKUP(FMS_Ranking[[#This Row],[FMS ID]],FMS_Input[FMS_ID],FMS_Input[POP100])</f>
        <v>62491</v>
      </c>
      <c r="K78" s="45">
        <f>_xlfn.XLOOKUP(FMS_Ranking[[#This Row],[FMS ID]],FMS_Input[FMS_ID],FMS_Input[CRITFAC100])</f>
        <v>12</v>
      </c>
      <c r="L78" s="45">
        <f>_xlfn.XLOOKUP(FMS_Ranking[[#This Row],[FMS ID]],FMS_Input[FMS_ID],FMS_Input[LWC])</f>
        <v>0</v>
      </c>
      <c r="M78" s="45">
        <f>_xlfn.XLOOKUP(FMS_Ranking[[#This Row],[FMS ID]],FMS_Input[FMS_ID],FMS_Input[ROADCLS])</f>
        <v>0</v>
      </c>
      <c r="N78" s="45">
        <f>_xlfn.XLOOKUP(FMS_Ranking[[#This Row],[FMS ID]],FMS_Input[FMS_ID],FMS_Input[ROAD_MILES100])</f>
        <v>391</v>
      </c>
      <c r="O78" s="45">
        <f>_xlfn.XLOOKUP(FMS_Ranking[[#This Row],[FMS ID]],FMS_Input[FMS_ID],FMS_Input[FARMACRE100])</f>
        <v>0</v>
      </c>
      <c r="P78" s="48">
        <f>_xlfn.XLOOKUP(FMS_Ranking[[#This Row],[FMS ID]],FMS_Input[FMS_ID],FMS_Input[REDSTRUCT100])</f>
        <v>0</v>
      </c>
      <c r="Q78" s="48">
        <f>_xlfn.XLOOKUP(FMS_Ranking[[#This Row],[FMS ID]],FMS_Input[FMS_ID],FMS_Input[REMSTRC100])</f>
        <v>0</v>
      </c>
      <c r="R78" s="48">
        <f>_xlfn.XLOOKUP(FMS_Ranking[[#This Row],[FMS ID]],FMS_Input[FMS_ID],FMS_Input[REMRESSTRC100])</f>
        <v>0</v>
      </c>
      <c r="S78" s="82">
        <f>_xlfn.XLOOKUP(FMS_Ranking[[#This Row],[FMS ID]],FMS_Input[FMS_ID],FMS_Input[REMPOP100])</f>
        <v>0</v>
      </c>
      <c r="T78" s="82">
        <f>_xlfn.XLOOKUP(FMS_Ranking[[#This Row],[FMS ID]],FMS_Input[FMS_ID],FMS_Input[REMCRITFAC100])</f>
        <v>0</v>
      </c>
      <c r="U78" s="82">
        <f>_xlfn.XLOOKUP(FMS_Ranking[[#This Row],[FMS ID]],FMS_Input[FMS_ID],FMS_Input[REMLWC100])</f>
        <v>0</v>
      </c>
      <c r="V78" s="82">
        <f>_xlfn.XLOOKUP(FMS_Ranking[[#This Row],[FMS ID]],FMS_Input[FMS_ID],FMS_Input[REMROADCLS])</f>
        <v>0</v>
      </c>
      <c r="W78" s="82">
        <f>_xlfn.XLOOKUP(FMS_Ranking[[#This Row],[FMS ID]],FMS_Input[FMS_ID],FMS_Input[REMFRMACRE100])</f>
        <v>0</v>
      </c>
      <c r="X78" s="48">
        <f>_xlfn.XLOOKUP(FMS_Ranking[[#This Row],[FMS ID]],FMS_Input[FMS_ID],FMS_Input[COSTSTRUCT])</f>
        <v>0</v>
      </c>
      <c r="Y78" s="45">
        <f>_xlfn.XLOOKUP(FMS_Ranking[[#This Row],[FMS ID]],FMS_Input[FMS_ID],FMS_Input[NATURE])</f>
        <v>0</v>
      </c>
      <c r="Z78" s="61">
        <f>(((FMS_Ranking[[#This Row],[Percent Nature-Based Raw]]/Y$2)*10)*Y$3)</f>
        <v>0</v>
      </c>
      <c r="AA78" s="5" t="str">
        <f>_xlfn.XLOOKUP(FMS_Ranking[[#This Row],[FMS ID]],FMS_Input[FMS_ID],FMS_Input[WATER_SUP])</f>
        <v>No</v>
      </c>
      <c r="AB78" s="57">
        <f>IF(FMS_Ranking[[#This Row],[Water Supply Raw]]="Yes",1,0)</f>
        <v>0</v>
      </c>
      <c r="AC7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2.7198703203255157</v>
      </c>
      <c r="AD78" s="88">
        <f>_xlfn.RANK.EQ(AC78,$AC$6:$AC$380,0)+COUNTIF($AC$6:AC78,AC78)-1</f>
        <v>51</v>
      </c>
      <c r="AE78" s="93">
        <f>(((FMS_Ranking[[#This Row],[Structures Removed 100 Raw]]/Q$2)*100)*Q$3)+(((FMS_Ranking[[#This Row],[Removed Pop Raw]]/S$2)*100)*S$3)</f>
        <v>0</v>
      </c>
      <c r="AF7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2.7198703203255157</v>
      </c>
      <c r="AG78" s="87">
        <f t="shared" si="3"/>
        <v>73</v>
      </c>
    </row>
    <row r="79" spans="1:33" ht="15" customHeight="1" x14ac:dyDescent="0.25">
      <c r="A79" s="64" t="s">
        <v>4850</v>
      </c>
      <c r="B79" s="64">
        <f>_xlfn.XLOOKUP(FMS_Ranking[[#This Row],[FMS ID]],FMS_Input[FMS_ID],FMS_Input[RFPG_NUM])</f>
        <v>15</v>
      </c>
      <c r="C79" s="63" t="str">
        <f>_xlfn.XLOOKUP(FMS_Ranking[[#This Row],[FMS ID]],FMS_Input[FMS_ID],FMS_Input[FMS_NAME])</f>
        <v>City of Brownsville Action #2</v>
      </c>
      <c r="D79" s="63" t="str">
        <f>_xlfn.XLOOKUP(FMS_Ranking[[#This Row],[FMS ID]],FMS_Input[FMS_ID],FMS_Input[FMS_DESCR])</f>
        <v>Join the Community Rating System program to reduce risk and flood insurance premiums to residents</v>
      </c>
      <c r="E79" s="60">
        <f>_xlfn.XLOOKUP(FMS_Ranking[[#This Row],[FMS ID]],FMS_Input[FMS_ID],FMS_Input[FMS_COST])</f>
        <v>100000</v>
      </c>
      <c r="F79" s="5" t="str">
        <f>_xlfn.XLOOKUP(FMS_Ranking[[#This Row],[FMS ID]],FMS_Input[FMS_ID],FMS_Input[EMER_NEED])</f>
        <v>Yes</v>
      </c>
      <c r="G79" s="4">
        <f t="shared" si="2"/>
        <v>1</v>
      </c>
      <c r="H79" s="45">
        <f>_xlfn.XLOOKUP(FMS_Ranking[[#This Row],[FMS ID]],FMS_Input[FMS_ID],FMS_Input[STRUCT_100])</f>
        <v>8150</v>
      </c>
      <c r="I79" s="45">
        <f>_xlfn.XLOOKUP(FMS_Ranking[[#This Row],[FMS ID]],FMS_Input[FMS_ID],FMS_Input[RES_STRUCT100])</f>
        <v>7064</v>
      </c>
      <c r="J79" s="45">
        <f>_xlfn.XLOOKUP(FMS_Ranking[[#This Row],[FMS ID]],FMS_Input[FMS_ID],FMS_Input[POP100])</f>
        <v>62491</v>
      </c>
      <c r="K79" s="45">
        <f>_xlfn.XLOOKUP(FMS_Ranking[[#This Row],[FMS ID]],FMS_Input[FMS_ID],FMS_Input[CRITFAC100])</f>
        <v>12</v>
      </c>
      <c r="L79" s="45">
        <f>_xlfn.XLOOKUP(FMS_Ranking[[#This Row],[FMS ID]],FMS_Input[FMS_ID],FMS_Input[LWC])</f>
        <v>0</v>
      </c>
      <c r="M79" s="45">
        <f>_xlfn.XLOOKUP(FMS_Ranking[[#This Row],[FMS ID]],FMS_Input[FMS_ID],FMS_Input[ROADCLS])</f>
        <v>0</v>
      </c>
      <c r="N79" s="45">
        <f>_xlfn.XLOOKUP(FMS_Ranking[[#This Row],[FMS ID]],FMS_Input[FMS_ID],FMS_Input[ROAD_MILES100])</f>
        <v>391</v>
      </c>
      <c r="O79" s="45">
        <f>_xlfn.XLOOKUP(FMS_Ranking[[#This Row],[FMS ID]],FMS_Input[FMS_ID],FMS_Input[FARMACRE100])</f>
        <v>0</v>
      </c>
      <c r="P79" s="48">
        <f>_xlfn.XLOOKUP(FMS_Ranking[[#This Row],[FMS ID]],FMS_Input[FMS_ID],FMS_Input[REDSTRUCT100])</f>
        <v>0</v>
      </c>
      <c r="Q79" s="48">
        <f>_xlfn.XLOOKUP(FMS_Ranking[[#This Row],[FMS ID]],FMS_Input[FMS_ID],FMS_Input[REMSTRC100])</f>
        <v>0</v>
      </c>
      <c r="R79" s="48">
        <f>_xlfn.XLOOKUP(FMS_Ranking[[#This Row],[FMS ID]],FMS_Input[FMS_ID],FMS_Input[REMRESSTRC100])</f>
        <v>0</v>
      </c>
      <c r="S79" s="82">
        <f>_xlfn.XLOOKUP(FMS_Ranking[[#This Row],[FMS ID]],FMS_Input[FMS_ID],FMS_Input[REMPOP100])</f>
        <v>0</v>
      </c>
      <c r="T79" s="82">
        <f>_xlfn.XLOOKUP(FMS_Ranking[[#This Row],[FMS ID]],FMS_Input[FMS_ID],FMS_Input[REMCRITFAC100])</f>
        <v>0</v>
      </c>
      <c r="U79" s="82">
        <f>_xlfn.XLOOKUP(FMS_Ranking[[#This Row],[FMS ID]],FMS_Input[FMS_ID],FMS_Input[REMLWC100])</f>
        <v>0</v>
      </c>
      <c r="V79" s="82">
        <f>_xlfn.XLOOKUP(FMS_Ranking[[#This Row],[FMS ID]],FMS_Input[FMS_ID],FMS_Input[REMROADCLS])</f>
        <v>0</v>
      </c>
      <c r="W79" s="82">
        <f>_xlfn.XLOOKUP(FMS_Ranking[[#This Row],[FMS ID]],FMS_Input[FMS_ID],FMS_Input[REMFRMACRE100])</f>
        <v>0</v>
      </c>
      <c r="X79" s="48">
        <f>_xlfn.XLOOKUP(FMS_Ranking[[#This Row],[FMS ID]],FMS_Input[FMS_ID],FMS_Input[COSTSTRUCT])</f>
        <v>0</v>
      </c>
      <c r="Y79" s="45">
        <f>_xlfn.XLOOKUP(FMS_Ranking[[#This Row],[FMS ID]],FMS_Input[FMS_ID],FMS_Input[NATURE])</f>
        <v>0</v>
      </c>
      <c r="Z79" s="61">
        <f>(((FMS_Ranking[[#This Row],[Percent Nature-Based Raw]]/Y$2)*10)*Y$3)</f>
        <v>0</v>
      </c>
      <c r="AA79" s="5" t="str">
        <f>_xlfn.XLOOKUP(FMS_Ranking[[#This Row],[FMS ID]],FMS_Input[FMS_ID],FMS_Input[WATER_SUP])</f>
        <v>No</v>
      </c>
      <c r="AB79" s="57">
        <f>IF(FMS_Ranking[[#This Row],[Water Supply Raw]]="Yes",1,0)</f>
        <v>0</v>
      </c>
      <c r="AC7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2.7198703203255157</v>
      </c>
      <c r="AD79" s="88">
        <f>_xlfn.RANK.EQ(AC79,$AC$6:$AC$380,0)+COUNTIF($AC$6:AC79,AC79)-1</f>
        <v>52</v>
      </c>
      <c r="AE79" s="93">
        <f>(((FMS_Ranking[[#This Row],[Structures Removed 100 Raw]]/Q$2)*100)*Q$3)+(((FMS_Ranking[[#This Row],[Removed Pop Raw]]/S$2)*100)*S$3)</f>
        <v>0</v>
      </c>
      <c r="AF7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2.7198703203255157</v>
      </c>
      <c r="AG79" s="87">
        <f t="shared" si="3"/>
        <v>73</v>
      </c>
    </row>
    <row r="80" spans="1:33" ht="15" customHeight="1" x14ac:dyDescent="0.25">
      <c r="A80" s="64" t="s">
        <v>3467</v>
      </c>
      <c r="B80" s="64">
        <f>_xlfn.XLOOKUP(FMS_Ranking[[#This Row],[FMS ID]],FMS_Input[FMS_ID],FMS_Input[RFPG_NUM])</f>
        <v>5</v>
      </c>
      <c r="C80" s="63" t="str">
        <f>_xlfn.XLOOKUP(FMS_Ranking[[#This Row],[FMS ID]],FMS_Input[FMS_ID],FMS_Input[FMS_NAME])</f>
        <v>OCDD Flood Infrastructure Improvements</v>
      </c>
      <c r="D80" s="63" t="str">
        <f>_xlfn.XLOOKUP(FMS_Ranking[[#This Row],[FMS ID]],FMS_Input[FMS_ID],FMS_Input[FMS_DESCR])</f>
        <v>Support regional efforts to plan, design, and construct large scale flood control / storm surge protection improvements</v>
      </c>
      <c r="E80" s="60">
        <f>_xlfn.XLOOKUP(FMS_Ranking[[#This Row],[FMS ID]],FMS_Input[FMS_ID],FMS_Input[FMS_COST])</f>
        <v>3000000</v>
      </c>
      <c r="F80" s="5" t="str">
        <f>_xlfn.XLOOKUP(FMS_Ranking[[#This Row],[FMS ID]],FMS_Input[FMS_ID],FMS_Input[EMER_NEED])</f>
        <v>Yes</v>
      </c>
      <c r="G80" s="4">
        <f t="shared" si="2"/>
        <v>1</v>
      </c>
      <c r="H80" s="45">
        <f>_xlfn.XLOOKUP(FMS_Ranking[[#This Row],[FMS ID]],FMS_Input[FMS_ID],FMS_Input[STRUCT_100])</f>
        <v>5007</v>
      </c>
      <c r="I80" s="45">
        <f>_xlfn.XLOOKUP(FMS_Ranking[[#This Row],[FMS ID]],FMS_Input[FMS_ID],FMS_Input[RES_STRUCT100])</f>
        <v>4273</v>
      </c>
      <c r="J80" s="45">
        <f>_xlfn.XLOOKUP(FMS_Ranking[[#This Row],[FMS ID]],FMS_Input[FMS_ID],FMS_Input[POP100])</f>
        <v>11929</v>
      </c>
      <c r="K80" s="45">
        <f>_xlfn.XLOOKUP(FMS_Ranking[[#This Row],[FMS ID]],FMS_Input[FMS_ID],FMS_Input[CRITFAC100])</f>
        <v>36</v>
      </c>
      <c r="L80" s="45">
        <f>_xlfn.XLOOKUP(FMS_Ranking[[#This Row],[FMS ID]],FMS_Input[FMS_ID],FMS_Input[LWC])</f>
        <v>20</v>
      </c>
      <c r="M80" s="45">
        <f>_xlfn.XLOOKUP(FMS_Ranking[[#This Row],[FMS ID]],FMS_Input[FMS_ID],FMS_Input[ROADCLS])</f>
        <v>20</v>
      </c>
      <c r="N80" s="45">
        <f>_xlfn.XLOOKUP(FMS_Ranking[[#This Row],[FMS ID]],FMS_Input[FMS_ID],FMS_Input[ROAD_MILES100])</f>
        <v>136</v>
      </c>
      <c r="O80" s="45">
        <f>_xlfn.XLOOKUP(FMS_Ranking[[#This Row],[FMS ID]],FMS_Input[FMS_ID],FMS_Input[FARMACRE100])</f>
        <v>346.02401733398438</v>
      </c>
      <c r="P80" s="48">
        <f>_xlfn.XLOOKUP(FMS_Ranking[[#This Row],[FMS ID]],FMS_Input[FMS_ID],FMS_Input[REDSTRUCT100])</f>
        <v>0</v>
      </c>
      <c r="Q80" s="48">
        <f>_xlfn.XLOOKUP(FMS_Ranking[[#This Row],[FMS ID]],FMS_Input[FMS_ID],FMS_Input[REMSTRC100])</f>
        <v>0</v>
      </c>
      <c r="R80" s="48">
        <f>_xlfn.XLOOKUP(FMS_Ranking[[#This Row],[FMS ID]],FMS_Input[FMS_ID],FMS_Input[REMRESSTRC100])</f>
        <v>0</v>
      </c>
      <c r="S80" s="82">
        <f>_xlfn.XLOOKUP(FMS_Ranking[[#This Row],[FMS ID]],FMS_Input[FMS_ID],FMS_Input[REMPOP100])</f>
        <v>0</v>
      </c>
      <c r="T80" s="82">
        <f>_xlfn.XLOOKUP(FMS_Ranking[[#This Row],[FMS ID]],FMS_Input[FMS_ID],FMS_Input[REMCRITFAC100])</f>
        <v>0</v>
      </c>
      <c r="U80" s="82">
        <f>_xlfn.XLOOKUP(FMS_Ranking[[#This Row],[FMS ID]],FMS_Input[FMS_ID],FMS_Input[REMLWC100])</f>
        <v>0</v>
      </c>
      <c r="V80" s="82">
        <f>_xlfn.XLOOKUP(FMS_Ranking[[#This Row],[FMS ID]],FMS_Input[FMS_ID],FMS_Input[REMROADCLS])</f>
        <v>0</v>
      </c>
      <c r="W80" s="82">
        <f>_xlfn.XLOOKUP(FMS_Ranking[[#This Row],[FMS ID]],FMS_Input[FMS_ID],FMS_Input[REMFRMACRE100])</f>
        <v>0</v>
      </c>
      <c r="X80" s="48">
        <f>_xlfn.XLOOKUP(FMS_Ranking[[#This Row],[FMS ID]],FMS_Input[FMS_ID],FMS_Input[COSTSTRUCT])</f>
        <v>0</v>
      </c>
      <c r="Y80" s="45">
        <f>_xlfn.XLOOKUP(FMS_Ranking[[#This Row],[FMS ID]],FMS_Input[FMS_ID],FMS_Input[NATURE])</f>
        <v>0</v>
      </c>
      <c r="Z80" s="61">
        <f>(((FMS_Ranking[[#This Row],[Percent Nature-Based Raw]]/Y$2)*10)*Y$3)</f>
        <v>0</v>
      </c>
      <c r="AA80" s="5" t="str">
        <f>_xlfn.XLOOKUP(FMS_Ranking[[#This Row],[FMS ID]],FMS_Input[FMS_ID],FMS_Input[WATER_SUP])</f>
        <v>No</v>
      </c>
      <c r="AB80" s="57">
        <f>IF(FMS_Ranking[[#This Row],[Water Supply Raw]]="Yes",1,0)</f>
        <v>0</v>
      </c>
      <c r="AC8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2.639471585212664</v>
      </c>
      <c r="AD80" s="94">
        <f>_xlfn.RANK.EQ(AC80,$AC$6:$AC$380,0)+COUNTIF($AC$6:AC80,AC80)-1</f>
        <v>53</v>
      </c>
      <c r="AE80" s="93">
        <f>(((FMS_Ranking[[#This Row],[Structures Removed 100 Raw]]/Q$2)*100)*Q$3)+(((FMS_Ranking[[#This Row],[Removed Pop Raw]]/S$2)*100)*S$3)</f>
        <v>0</v>
      </c>
      <c r="AF8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2.639471585212664</v>
      </c>
      <c r="AG80" s="87">
        <f t="shared" si="3"/>
        <v>75</v>
      </c>
    </row>
    <row r="81" spans="1:33" ht="15" customHeight="1" x14ac:dyDescent="0.25">
      <c r="A81" s="64" t="s">
        <v>1914</v>
      </c>
      <c r="B81" s="64">
        <f>_xlfn.XLOOKUP(FMS_Ranking[[#This Row],[FMS ID]],FMS_Input[FMS_ID],FMS_Input[RFPG_NUM])</f>
        <v>3</v>
      </c>
      <c r="C81" s="63" t="str">
        <f>_xlfn.XLOOKUP(FMS_Ranking[[#This Row],[FMS ID]],FMS_Input[FMS_ID],FMS_Input[FMS_NAME])</f>
        <v>Collin County Property and Structures Buyout Program</v>
      </c>
      <c r="D81" s="63" t="str">
        <f>_xlfn.XLOOKUP(FMS_Ranking[[#This Row],[FMS ID]],FMS_Input[FMS_ID],FMS_Input[FMS_DESCR])</f>
        <v>Develop and implement a buyout program for personal properties and structures located in the floodplain</v>
      </c>
      <c r="E81" s="60">
        <f>_xlfn.XLOOKUP(FMS_Ranking[[#This Row],[FMS ID]],FMS_Input[FMS_ID],FMS_Input[FMS_COST])</f>
        <v>5000000</v>
      </c>
      <c r="F81" s="5" t="str">
        <f>_xlfn.XLOOKUP(FMS_Ranking[[#This Row],[FMS ID]],FMS_Input[FMS_ID],FMS_Input[EMER_NEED])</f>
        <v>No</v>
      </c>
      <c r="G81" s="4">
        <f t="shared" si="2"/>
        <v>0</v>
      </c>
      <c r="H81" s="45">
        <f>_xlfn.XLOOKUP(FMS_Ranking[[#This Row],[FMS ID]],FMS_Input[FMS_ID],FMS_Input[STRUCT_100])</f>
        <v>2842</v>
      </c>
      <c r="I81" s="45">
        <f>_xlfn.XLOOKUP(FMS_Ranking[[#This Row],[FMS ID]],FMS_Input[FMS_ID],FMS_Input[RES_STRUCT100])</f>
        <v>2401</v>
      </c>
      <c r="J81" s="45">
        <f>_xlfn.XLOOKUP(FMS_Ranking[[#This Row],[FMS ID]],FMS_Input[FMS_ID],FMS_Input[POP100])</f>
        <v>17576</v>
      </c>
      <c r="K81" s="45">
        <f>_xlfn.XLOOKUP(FMS_Ranking[[#This Row],[FMS ID]],FMS_Input[FMS_ID],FMS_Input[CRITFAC100])</f>
        <v>26</v>
      </c>
      <c r="L81" s="45">
        <f>_xlfn.XLOOKUP(FMS_Ranking[[#This Row],[FMS ID]],FMS_Input[FMS_ID],FMS_Input[LWC])</f>
        <v>55</v>
      </c>
      <c r="M81" s="45">
        <f>_xlfn.XLOOKUP(FMS_Ranking[[#This Row],[FMS ID]],FMS_Input[FMS_ID],FMS_Input[ROADCLS])</f>
        <v>0</v>
      </c>
      <c r="N81" s="45">
        <f>_xlfn.XLOOKUP(FMS_Ranking[[#This Row],[FMS ID]],FMS_Input[FMS_ID],FMS_Input[ROAD_MILES100])</f>
        <v>146</v>
      </c>
      <c r="O81" s="45">
        <f>_xlfn.XLOOKUP(FMS_Ranking[[#This Row],[FMS ID]],FMS_Input[FMS_ID],FMS_Input[FARMACRE100])</f>
        <v>34153.609375</v>
      </c>
      <c r="P81" s="48">
        <f>_xlfn.XLOOKUP(FMS_Ranking[[#This Row],[FMS ID]],FMS_Input[FMS_ID],FMS_Input[REDSTRUCT100])</f>
        <v>0</v>
      </c>
      <c r="Q81" s="48">
        <f>_xlfn.XLOOKUP(FMS_Ranking[[#This Row],[FMS ID]],FMS_Input[FMS_ID],FMS_Input[REMSTRC100])</f>
        <v>0</v>
      </c>
      <c r="R81" s="48">
        <f>_xlfn.XLOOKUP(FMS_Ranking[[#This Row],[FMS ID]],FMS_Input[FMS_ID],FMS_Input[REMRESSTRC100])</f>
        <v>0</v>
      </c>
      <c r="S81" s="82">
        <f>_xlfn.XLOOKUP(FMS_Ranking[[#This Row],[FMS ID]],FMS_Input[FMS_ID],FMS_Input[REMPOP100])</f>
        <v>0</v>
      </c>
      <c r="T81" s="82">
        <f>_xlfn.XLOOKUP(FMS_Ranking[[#This Row],[FMS ID]],FMS_Input[FMS_ID],FMS_Input[REMCRITFAC100])</f>
        <v>0</v>
      </c>
      <c r="U81" s="82">
        <f>_xlfn.XLOOKUP(FMS_Ranking[[#This Row],[FMS ID]],FMS_Input[FMS_ID],FMS_Input[REMLWC100])</f>
        <v>0</v>
      </c>
      <c r="V81" s="82">
        <f>_xlfn.XLOOKUP(FMS_Ranking[[#This Row],[FMS ID]],FMS_Input[FMS_ID],FMS_Input[REMROADCLS])</f>
        <v>0</v>
      </c>
      <c r="W81" s="82">
        <f>_xlfn.XLOOKUP(FMS_Ranking[[#This Row],[FMS ID]],FMS_Input[FMS_ID],FMS_Input[REMFRMACRE100])</f>
        <v>0</v>
      </c>
      <c r="X81" s="48">
        <f>_xlfn.XLOOKUP(FMS_Ranking[[#This Row],[FMS ID]],FMS_Input[FMS_ID],FMS_Input[COSTSTRUCT])</f>
        <v>0</v>
      </c>
      <c r="Y81" s="45">
        <f>_xlfn.XLOOKUP(FMS_Ranking[[#This Row],[FMS ID]],FMS_Input[FMS_ID],FMS_Input[NATURE])</f>
        <v>0</v>
      </c>
      <c r="Z81" s="61">
        <f>(((FMS_Ranking[[#This Row],[Percent Nature-Based Raw]]/Y$2)*10)*Y$3)</f>
        <v>0</v>
      </c>
      <c r="AA81" s="5" t="str">
        <f>_xlfn.XLOOKUP(FMS_Ranking[[#This Row],[FMS ID]],FMS_Input[FMS_ID],FMS_Input[WATER_SUP])</f>
        <v>No</v>
      </c>
      <c r="AB81" s="57">
        <f>IF(FMS_Ranking[[#This Row],[Water Supply Raw]]="Yes",1,0)</f>
        <v>0</v>
      </c>
      <c r="AC8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2.3312232436893812</v>
      </c>
      <c r="AD81" s="94">
        <f>_xlfn.RANK.EQ(AC81,$AC$6:$AC$380,0)+COUNTIF($AC$6:AC81,AC81)-1</f>
        <v>54</v>
      </c>
      <c r="AE81" s="93">
        <f>(((FMS_Ranking[[#This Row],[Structures Removed 100 Raw]]/Q$2)*100)*Q$3)+(((FMS_Ranking[[#This Row],[Removed Pop Raw]]/S$2)*100)*S$3)</f>
        <v>0</v>
      </c>
      <c r="AF8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2.3312232436893812</v>
      </c>
      <c r="AG81" s="95">
        <f t="shared" si="3"/>
        <v>76</v>
      </c>
    </row>
    <row r="82" spans="1:33" ht="15" customHeight="1" x14ac:dyDescent="0.25">
      <c r="A82" s="64" t="s">
        <v>1973</v>
      </c>
      <c r="B82" s="64">
        <f>_xlfn.XLOOKUP(FMS_Ranking[[#This Row],[FMS ID]],FMS_Input[FMS_ID],FMS_Input[RFPG_NUM])</f>
        <v>3</v>
      </c>
      <c r="C82" s="63" t="str">
        <f>_xlfn.XLOOKUP(FMS_Ranking[[#This Row],[FMS ID]],FMS_Input[FMS_ID],FMS_Input[FMS_NAME])</f>
        <v>Kaufman County Flood Education Program</v>
      </c>
      <c r="D82" s="63" t="str">
        <f>_xlfn.XLOOKUP(FMS_Ranking[[#This Row],[FMS ID]],FMS_Input[FMS_ID],FMS_Input[FMS_DESCR])</f>
        <v>Conduct countywide outreach to educate residents on flood hazards, mitigation techniques and promote availability of NFIP flood insurance.</v>
      </c>
      <c r="E82" s="60">
        <f>_xlfn.XLOOKUP(FMS_Ranking[[#This Row],[FMS ID]],FMS_Input[FMS_ID],FMS_Input[FMS_COST])</f>
        <v>50000</v>
      </c>
      <c r="F82" s="5" t="str">
        <f>_xlfn.XLOOKUP(FMS_Ranking[[#This Row],[FMS ID]],FMS_Input[FMS_ID],FMS_Input[EMER_NEED])</f>
        <v>No</v>
      </c>
      <c r="G82" s="4">
        <f t="shared" si="2"/>
        <v>0</v>
      </c>
      <c r="H82" s="45">
        <f>_xlfn.XLOOKUP(FMS_Ranking[[#This Row],[FMS ID]],FMS_Input[FMS_ID],FMS_Input[STRUCT_100])</f>
        <v>2086</v>
      </c>
      <c r="I82" s="45">
        <f>_xlfn.XLOOKUP(FMS_Ranking[[#This Row],[FMS ID]],FMS_Input[FMS_ID],FMS_Input[RES_STRUCT100])</f>
        <v>1672</v>
      </c>
      <c r="J82" s="45">
        <f>_xlfn.XLOOKUP(FMS_Ranking[[#This Row],[FMS ID]],FMS_Input[FMS_ID],FMS_Input[POP100])</f>
        <v>4193</v>
      </c>
      <c r="K82" s="45">
        <f>_xlfn.XLOOKUP(FMS_Ranking[[#This Row],[FMS ID]],FMS_Input[FMS_ID],FMS_Input[CRITFAC100])</f>
        <v>13</v>
      </c>
      <c r="L82" s="45">
        <f>_xlfn.XLOOKUP(FMS_Ranking[[#This Row],[FMS ID]],FMS_Input[FMS_ID],FMS_Input[LWC])</f>
        <v>16</v>
      </c>
      <c r="M82" s="45">
        <f>_xlfn.XLOOKUP(FMS_Ranking[[#This Row],[FMS ID]],FMS_Input[FMS_ID],FMS_Input[ROADCLS])</f>
        <v>0</v>
      </c>
      <c r="N82" s="45">
        <f>_xlfn.XLOOKUP(FMS_Ranking[[#This Row],[FMS ID]],FMS_Input[FMS_ID],FMS_Input[ROAD_MILES100])</f>
        <v>148</v>
      </c>
      <c r="O82" s="45">
        <f>_xlfn.XLOOKUP(FMS_Ranking[[#This Row],[FMS ID]],FMS_Input[FMS_ID],FMS_Input[FARMACRE100])</f>
        <v>88117.9765625</v>
      </c>
      <c r="P82" s="48">
        <f>_xlfn.XLOOKUP(FMS_Ranking[[#This Row],[FMS ID]],FMS_Input[FMS_ID],FMS_Input[REDSTRUCT100])</f>
        <v>0</v>
      </c>
      <c r="Q82" s="48">
        <f>_xlfn.XLOOKUP(FMS_Ranking[[#This Row],[FMS ID]],FMS_Input[FMS_ID],FMS_Input[REMSTRC100])</f>
        <v>0</v>
      </c>
      <c r="R82" s="48">
        <f>_xlfn.XLOOKUP(FMS_Ranking[[#This Row],[FMS ID]],FMS_Input[FMS_ID],FMS_Input[REMRESSTRC100])</f>
        <v>0</v>
      </c>
      <c r="S82" s="82">
        <f>_xlfn.XLOOKUP(FMS_Ranking[[#This Row],[FMS ID]],FMS_Input[FMS_ID],FMS_Input[REMPOP100])</f>
        <v>0</v>
      </c>
      <c r="T82" s="82">
        <f>_xlfn.XLOOKUP(FMS_Ranking[[#This Row],[FMS ID]],FMS_Input[FMS_ID],FMS_Input[REMCRITFAC100])</f>
        <v>0</v>
      </c>
      <c r="U82" s="82">
        <f>_xlfn.XLOOKUP(FMS_Ranking[[#This Row],[FMS ID]],FMS_Input[FMS_ID],FMS_Input[REMLWC100])</f>
        <v>0</v>
      </c>
      <c r="V82" s="82">
        <f>_xlfn.XLOOKUP(FMS_Ranking[[#This Row],[FMS ID]],FMS_Input[FMS_ID],FMS_Input[REMROADCLS])</f>
        <v>0</v>
      </c>
      <c r="W82" s="82">
        <f>_xlfn.XLOOKUP(FMS_Ranking[[#This Row],[FMS ID]],FMS_Input[FMS_ID],FMS_Input[REMFRMACRE100])</f>
        <v>0</v>
      </c>
      <c r="X82" s="48">
        <f>_xlfn.XLOOKUP(FMS_Ranking[[#This Row],[FMS ID]],FMS_Input[FMS_ID],FMS_Input[COSTSTRUCT])</f>
        <v>0</v>
      </c>
      <c r="Y82" s="45">
        <f>_xlfn.XLOOKUP(FMS_Ranking[[#This Row],[FMS ID]],FMS_Input[FMS_ID],FMS_Input[NATURE])</f>
        <v>0</v>
      </c>
      <c r="Z82" s="61">
        <f>(((FMS_Ranking[[#This Row],[Percent Nature-Based Raw]]/Y$2)*10)*Y$3)</f>
        <v>0</v>
      </c>
      <c r="AA82" s="5" t="str">
        <f>_xlfn.XLOOKUP(FMS_Ranking[[#This Row],[FMS ID]],FMS_Input[FMS_ID],FMS_Input[WATER_SUP])</f>
        <v>No</v>
      </c>
      <c r="AB82" s="57">
        <f>IF(FMS_Ranking[[#This Row],[Water Supply Raw]]="Yes",1,0)</f>
        <v>0</v>
      </c>
      <c r="AC8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2.2206114714501202</v>
      </c>
      <c r="AD82" s="94">
        <f>_xlfn.RANK.EQ(AC82,$AC$6:$AC$380,0)+COUNTIF($AC$6:AC82,AC82)-1</f>
        <v>56</v>
      </c>
      <c r="AE82" s="93">
        <f>(((FMS_Ranking[[#This Row],[Structures Removed 100 Raw]]/Q$2)*100)*Q$3)+(((FMS_Ranking[[#This Row],[Removed Pop Raw]]/S$2)*100)*S$3)</f>
        <v>0</v>
      </c>
      <c r="AF8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2.2206114714501202</v>
      </c>
      <c r="AG82" s="95">
        <f t="shared" si="3"/>
        <v>77</v>
      </c>
    </row>
    <row r="83" spans="1:33" ht="15" customHeight="1" x14ac:dyDescent="0.25">
      <c r="A83" s="64" t="s">
        <v>1984</v>
      </c>
      <c r="B83" s="64">
        <f>_xlfn.XLOOKUP(FMS_Ranking[[#This Row],[FMS ID]],FMS_Input[FMS_ID],FMS_Input[RFPG_NUM])</f>
        <v>3</v>
      </c>
      <c r="C83" s="63" t="str">
        <f>_xlfn.XLOOKUP(FMS_Ranking[[#This Row],[FMS ID]],FMS_Input[FMS_ID],FMS_Input[FMS_NAME])</f>
        <v xml:space="preserve">Kaufman County Agreement to Monitor High Hazard Dams </v>
      </c>
      <c r="D83" s="63" t="str">
        <f>_xlfn.XLOOKUP(FMS_Ranking[[#This Row],[FMS ID]],FMS_Input[FMS_ID],FMS_Input[FMS_DESCR])</f>
        <v>Develop a mutual aid agreement with the City of Terrell, City of Kemp, City of Kaufman to monitor High hazard dams with automated monitor to minimize potential dam failure of the structure</v>
      </c>
      <c r="E83" s="60">
        <f>_xlfn.XLOOKUP(FMS_Ranking[[#This Row],[FMS ID]],FMS_Input[FMS_ID],FMS_Input[FMS_COST])</f>
        <v>300000</v>
      </c>
      <c r="F83" s="5" t="str">
        <f>_xlfn.XLOOKUP(FMS_Ranking[[#This Row],[FMS ID]],FMS_Input[FMS_ID],FMS_Input[EMER_NEED])</f>
        <v>No</v>
      </c>
      <c r="G83" s="4">
        <f t="shared" si="2"/>
        <v>0</v>
      </c>
      <c r="H83" s="45">
        <f>_xlfn.XLOOKUP(FMS_Ranking[[#This Row],[FMS ID]],FMS_Input[FMS_ID],FMS_Input[STRUCT_100])</f>
        <v>2086</v>
      </c>
      <c r="I83" s="45">
        <f>_xlfn.XLOOKUP(FMS_Ranking[[#This Row],[FMS ID]],FMS_Input[FMS_ID],FMS_Input[RES_STRUCT100])</f>
        <v>1672</v>
      </c>
      <c r="J83" s="45">
        <f>_xlfn.XLOOKUP(FMS_Ranking[[#This Row],[FMS ID]],FMS_Input[FMS_ID],FMS_Input[POP100])</f>
        <v>4193</v>
      </c>
      <c r="K83" s="45">
        <f>_xlfn.XLOOKUP(FMS_Ranking[[#This Row],[FMS ID]],FMS_Input[FMS_ID],FMS_Input[CRITFAC100])</f>
        <v>13</v>
      </c>
      <c r="L83" s="45">
        <f>_xlfn.XLOOKUP(FMS_Ranking[[#This Row],[FMS ID]],FMS_Input[FMS_ID],FMS_Input[LWC])</f>
        <v>16</v>
      </c>
      <c r="M83" s="45">
        <f>_xlfn.XLOOKUP(FMS_Ranking[[#This Row],[FMS ID]],FMS_Input[FMS_ID],FMS_Input[ROADCLS])</f>
        <v>0</v>
      </c>
      <c r="N83" s="45">
        <f>_xlfn.XLOOKUP(FMS_Ranking[[#This Row],[FMS ID]],FMS_Input[FMS_ID],FMS_Input[ROAD_MILES100])</f>
        <v>148</v>
      </c>
      <c r="O83" s="45">
        <f>_xlfn.XLOOKUP(FMS_Ranking[[#This Row],[FMS ID]],FMS_Input[FMS_ID],FMS_Input[FARMACRE100])</f>
        <v>88117.9765625</v>
      </c>
      <c r="P83" s="48">
        <f>_xlfn.XLOOKUP(FMS_Ranking[[#This Row],[FMS ID]],FMS_Input[FMS_ID],FMS_Input[REDSTRUCT100])</f>
        <v>0</v>
      </c>
      <c r="Q83" s="48">
        <f>_xlfn.XLOOKUP(FMS_Ranking[[#This Row],[FMS ID]],FMS_Input[FMS_ID],FMS_Input[REMSTRC100])</f>
        <v>0</v>
      </c>
      <c r="R83" s="48">
        <f>_xlfn.XLOOKUP(FMS_Ranking[[#This Row],[FMS ID]],FMS_Input[FMS_ID],FMS_Input[REMRESSTRC100])</f>
        <v>0</v>
      </c>
      <c r="S83" s="82">
        <f>_xlfn.XLOOKUP(FMS_Ranking[[#This Row],[FMS ID]],FMS_Input[FMS_ID],FMS_Input[REMPOP100])</f>
        <v>0</v>
      </c>
      <c r="T83" s="82">
        <f>_xlfn.XLOOKUP(FMS_Ranking[[#This Row],[FMS ID]],FMS_Input[FMS_ID],FMS_Input[REMCRITFAC100])</f>
        <v>0</v>
      </c>
      <c r="U83" s="82">
        <f>_xlfn.XLOOKUP(FMS_Ranking[[#This Row],[FMS ID]],FMS_Input[FMS_ID],FMS_Input[REMLWC100])</f>
        <v>0</v>
      </c>
      <c r="V83" s="82">
        <f>_xlfn.XLOOKUP(FMS_Ranking[[#This Row],[FMS ID]],FMS_Input[FMS_ID],FMS_Input[REMROADCLS])</f>
        <v>0</v>
      </c>
      <c r="W83" s="82">
        <f>_xlfn.XLOOKUP(FMS_Ranking[[#This Row],[FMS ID]],FMS_Input[FMS_ID],FMS_Input[REMFRMACRE100])</f>
        <v>0</v>
      </c>
      <c r="X83" s="48">
        <f>_xlfn.XLOOKUP(FMS_Ranking[[#This Row],[FMS ID]],FMS_Input[FMS_ID],FMS_Input[COSTSTRUCT])</f>
        <v>0</v>
      </c>
      <c r="Y83" s="45">
        <f>_xlfn.XLOOKUP(FMS_Ranking[[#This Row],[FMS ID]],FMS_Input[FMS_ID],FMS_Input[NATURE])</f>
        <v>0</v>
      </c>
      <c r="Z83" s="61">
        <f>(((FMS_Ranking[[#This Row],[Percent Nature-Based Raw]]/Y$2)*10)*Y$3)</f>
        <v>0</v>
      </c>
      <c r="AA83" s="5" t="str">
        <f>_xlfn.XLOOKUP(FMS_Ranking[[#This Row],[FMS ID]],FMS_Input[FMS_ID],FMS_Input[WATER_SUP])</f>
        <v>No</v>
      </c>
      <c r="AB83" s="57">
        <f>IF(FMS_Ranking[[#This Row],[Water Supply Raw]]="Yes",1,0)</f>
        <v>0</v>
      </c>
      <c r="AC8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2.2206114714501202</v>
      </c>
      <c r="AD83" s="94">
        <f>_xlfn.RANK.EQ(AC83,$AC$6:$AC$380,0)+COUNTIF($AC$6:AC83,AC83)-1</f>
        <v>57</v>
      </c>
      <c r="AE83" s="93">
        <f>(((FMS_Ranking[[#This Row],[Structures Removed 100 Raw]]/Q$2)*100)*Q$3)+(((FMS_Ranking[[#This Row],[Removed Pop Raw]]/S$2)*100)*S$3)</f>
        <v>0</v>
      </c>
      <c r="AF8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2.2206114714501202</v>
      </c>
      <c r="AG83" s="95">
        <f t="shared" si="3"/>
        <v>77</v>
      </c>
    </row>
    <row r="84" spans="1:33" ht="15" customHeight="1" x14ac:dyDescent="0.25">
      <c r="A84" s="64" t="s">
        <v>3642</v>
      </c>
      <c r="B84" s="64">
        <f>_xlfn.XLOOKUP(FMS_Ranking[[#This Row],[FMS ID]],FMS_Input[FMS_ID],FMS_Input[RFPG_NUM])</f>
        <v>5</v>
      </c>
      <c r="C84" s="63" t="str">
        <f>_xlfn.XLOOKUP(FMS_Ranking[[#This Row],[FMS ID]],FMS_Input[FMS_ID],FMS_Input[FMS_NAME])</f>
        <v>Hardin County Voluntary Residential Structure Elevation</v>
      </c>
      <c r="D84" s="63" t="str">
        <f>_xlfn.XLOOKUP(FMS_Ranking[[#This Row],[FMS ID]],FMS_Input[FMS_ID],FMS_Input[FMS_DESCR])</f>
        <v>Voluntary elevations of flood prone properties in Hardin County.</v>
      </c>
      <c r="E84" s="60">
        <f>_xlfn.XLOOKUP(FMS_Ranking[[#This Row],[FMS ID]],FMS_Input[FMS_ID],FMS_Input[FMS_COST])</f>
        <v>7500000</v>
      </c>
      <c r="F84" s="5" t="str">
        <f>_xlfn.XLOOKUP(FMS_Ranking[[#This Row],[FMS ID]],FMS_Input[FMS_ID],FMS_Input[EMER_NEED])</f>
        <v>Yes</v>
      </c>
      <c r="G84" s="4">
        <f t="shared" si="2"/>
        <v>1</v>
      </c>
      <c r="H84" s="45">
        <f>_xlfn.XLOOKUP(FMS_Ranking[[#This Row],[FMS ID]],FMS_Input[FMS_ID],FMS_Input[STRUCT_100])</f>
        <v>3678</v>
      </c>
      <c r="I84" s="45">
        <f>_xlfn.XLOOKUP(FMS_Ranking[[#This Row],[FMS ID]],FMS_Input[FMS_ID],FMS_Input[RES_STRUCT100])</f>
        <v>2638</v>
      </c>
      <c r="J84" s="45">
        <f>_xlfn.XLOOKUP(FMS_Ranking[[#This Row],[FMS ID]],FMS_Input[FMS_ID],FMS_Input[POP100])</f>
        <v>10528</v>
      </c>
      <c r="K84" s="45">
        <f>_xlfn.XLOOKUP(FMS_Ranking[[#This Row],[FMS ID]],FMS_Input[FMS_ID],FMS_Input[CRITFAC100])</f>
        <v>25</v>
      </c>
      <c r="L84" s="45">
        <f>_xlfn.XLOOKUP(FMS_Ranking[[#This Row],[FMS ID]],FMS_Input[FMS_ID],FMS_Input[LWC])</f>
        <v>13</v>
      </c>
      <c r="M84" s="45">
        <f>_xlfn.XLOOKUP(FMS_Ranking[[#This Row],[FMS ID]],FMS_Input[FMS_ID],FMS_Input[ROADCLS])</f>
        <v>13</v>
      </c>
      <c r="N84" s="45">
        <f>_xlfn.XLOOKUP(FMS_Ranking[[#This Row],[FMS ID]],FMS_Input[FMS_ID],FMS_Input[ROAD_MILES100])</f>
        <v>136</v>
      </c>
      <c r="O84" s="45">
        <f>_xlfn.XLOOKUP(FMS_Ranking[[#This Row],[FMS ID]],FMS_Input[FMS_ID],FMS_Input[FARMACRE100])</f>
        <v>743.241455078125</v>
      </c>
      <c r="P84" s="48">
        <f>_xlfn.XLOOKUP(FMS_Ranking[[#This Row],[FMS ID]],FMS_Input[FMS_ID],FMS_Input[REDSTRUCT100])</f>
        <v>0</v>
      </c>
      <c r="Q84" s="48">
        <f>_xlfn.XLOOKUP(FMS_Ranking[[#This Row],[FMS ID]],FMS_Input[FMS_ID],FMS_Input[REMSTRC100])</f>
        <v>0</v>
      </c>
      <c r="R84" s="48">
        <f>_xlfn.XLOOKUP(FMS_Ranking[[#This Row],[FMS ID]],FMS_Input[FMS_ID],FMS_Input[REMRESSTRC100])</f>
        <v>0</v>
      </c>
      <c r="S84" s="82">
        <f>_xlfn.XLOOKUP(FMS_Ranking[[#This Row],[FMS ID]],FMS_Input[FMS_ID],FMS_Input[REMPOP100])</f>
        <v>0</v>
      </c>
      <c r="T84" s="82">
        <f>_xlfn.XLOOKUP(FMS_Ranking[[#This Row],[FMS ID]],FMS_Input[FMS_ID],FMS_Input[REMCRITFAC100])</f>
        <v>0</v>
      </c>
      <c r="U84" s="82">
        <f>_xlfn.XLOOKUP(FMS_Ranking[[#This Row],[FMS ID]],FMS_Input[FMS_ID],FMS_Input[REMLWC100])</f>
        <v>0</v>
      </c>
      <c r="V84" s="82">
        <f>_xlfn.XLOOKUP(FMS_Ranking[[#This Row],[FMS ID]],FMS_Input[FMS_ID],FMS_Input[REMROADCLS])</f>
        <v>0</v>
      </c>
      <c r="W84" s="82">
        <f>_xlfn.XLOOKUP(FMS_Ranking[[#This Row],[FMS ID]],FMS_Input[FMS_ID],FMS_Input[REMFRMACRE100])</f>
        <v>0</v>
      </c>
      <c r="X84" s="48">
        <f>_xlfn.XLOOKUP(FMS_Ranking[[#This Row],[FMS ID]],FMS_Input[FMS_ID],FMS_Input[COSTSTRUCT])</f>
        <v>0</v>
      </c>
      <c r="Y84" s="45">
        <f>_xlfn.XLOOKUP(FMS_Ranking[[#This Row],[FMS ID]],FMS_Input[FMS_ID],FMS_Input[NATURE])</f>
        <v>0</v>
      </c>
      <c r="Z84" s="61">
        <f>(((FMS_Ranking[[#This Row],[Percent Nature-Based Raw]]/Y$2)*10)*Y$3)</f>
        <v>0</v>
      </c>
      <c r="AA84" s="5" t="str">
        <f>_xlfn.XLOOKUP(FMS_Ranking[[#This Row],[FMS ID]],FMS_Input[FMS_ID],FMS_Input[WATER_SUP])</f>
        <v>No</v>
      </c>
      <c r="AB84" s="57">
        <f>IF(FMS_Ranking[[#This Row],[Water Supply Raw]]="Yes",1,0)</f>
        <v>0</v>
      </c>
      <c r="AC8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1.9241218690265482</v>
      </c>
      <c r="AD84" s="88">
        <f>_xlfn.RANK.EQ(AC84,$AC$6:$AC$380,0)+COUNTIF($AC$6:AC84,AC84)-1</f>
        <v>59</v>
      </c>
      <c r="AE84" s="93">
        <f>(((FMS_Ranking[[#This Row],[Structures Removed 100 Raw]]/Q$2)*100)*Q$3)+(((FMS_Ranking[[#This Row],[Removed Pop Raw]]/S$2)*100)*S$3)</f>
        <v>0</v>
      </c>
      <c r="AF8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1.9241218690265482</v>
      </c>
      <c r="AG84" s="87">
        <f t="shared" si="3"/>
        <v>79</v>
      </c>
    </row>
    <row r="85" spans="1:33" ht="15" customHeight="1" x14ac:dyDescent="0.25">
      <c r="A85" s="64" t="s">
        <v>3656</v>
      </c>
      <c r="B85" s="64">
        <f>_xlfn.XLOOKUP(FMS_Ranking[[#This Row],[FMS ID]],FMS_Input[FMS_ID],FMS_Input[RFPG_NUM])</f>
        <v>5</v>
      </c>
      <c r="C85" s="63" t="str">
        <f>_xlfn.XLOOKUP(FMS_Ranking[[#This Row],[FMS ID]],FMS_Input[FMS_ID],FMS_Input[FMS_NAME])</f>
        <v>Hardin County Culverts, Ditches, and Channel</v>
      </c>
      <c r="D85" s="63" t="str">
        <f>_xlfn.XLOOKUP(FMS_Ranking[[#This Row],[FMS ID]],FMS_Input[FMS_ID],FMS_Input[FMS_DESCR])</f>
        <v>Establish plan to upgrade storm water capacity by installing/upgrading culverts and enlarging storm water channels.</v>
      </c>
      <c r="E85" s="60">
        <f>_xlfn.XLOOKUP(FMS_Ranking[[#This Row],[FMS ID]],FMS_Input[FMS_ID],FMS_Input[FMS_COST])</f>
        <v>3000000</v>
      </c>
      <c r="F85" s="5" t="str">
        <f>_xlfn.XLOOKUP(FMS_Ranking[[#This Row],[FMS ID]],FMS_Input[FMS_ID],FMS_Input[EMER_NEED])</f>
        <v>Yes</v>
      </c>
      <c r="G85" s="4">
        <f t="shared" si="2"/>
        <v>1</v>
      </c>
      <c r="H85" s="45">
        <f>_xlfn.XLOOKUP(FMS_Ranking[[#This Row],[FMS ID]],FMS_Input[FMS_ID],FMS_Input[STRUCT_100])</f>
        <v>3678</v>
      </c>
      <c r="I85" s="45">
        <f>_xlfn.XLOOKUP(FMS_Ranking[[#This Row],[FMS ID]],FMS_Input[FMS_ID],FMS_Input[RES_STRUCT100])</f>
        <v>2638</v>
      </c>
      <c r="J85" s="45">
        <f>_xlfn.XLOOKUP(FMS_Ranking[[#This Row],[FMS ID]],FMS_Input[FMS_ID],FMS_Input[POP100])</f>
        <v>10528</v>
      </c>
      <c r="K85" s="45">
        <f>_xlfn.XLOOKUP(FMS_Ranking[[#This Row],[FMS ID]],FMS_Input[FMS_ID],FMS_Input[CRITFAC100])</f>
        <v>25</v>
      </c>
      <c r="L85" s="45">
        <f>_xlfn.XLOOKUP(FMS_Ranking[[#This Row],[FMS ID]],FMS_Input[FMS_ID],FMS_Input[LWC])</f>
        <v>13</v>
      </c>
      <c r="M85" s="45">
        <f>_xlfn.XLOOKUP(FMS_Ranking[[#This Row],[FMS ID]],FMS_Input[FMS_ID],FMS_Input[ROADCLS])</f>
        <v>13</v>
      </c>
      <c r="N85" s="45">
        <f>_xlfn.XLOOKUP(FMS_Ranking[[#This Row],[FMS ID]],FMS_Input[FMS_ID],FMS_Input[ROAD_MILES100])</f>
        <v>136</v>
      </c>
      <c r="O85" s="45">
        <f>_xlfn.XLOOKUP(FMS_Ranking[[#This Row],[FMS ID]],FMS_Input[FMS_ID],FMS_Input[FARMACRE100])</f>
        <v>743.241455078125</v>
      </c>
      <c r="P85" s="48">
        <f>_xlfn.XLOOKUP(FMS_Ranking[[#This Row],[FMS ID]],FMS_Input[FMS_ID],FMS_Input[REDSTRUCT100])</f>
        <v>0</v>
      </c>
      <c r="Q85" s="48">
        <f>_xlfn.XLOOKUP(FMS_Ranking[[#This Row],[FMS ID]],FMS_Input[FMS_ID],FMS_Input[REMSTRC100])</f>
        <v>0</v>
      </c>
      <c r="R85" s="48">
        <f>_xlfn.XLOOKUP(FMS_Ranking[[#This Row],[FMS ID]],FMS_Input[FMS_ID],FMS_Input[REMRESSTRC100])</f>
        <v>0</v>
      </c>
      <c r="S85" s="82">
        <f>_xlfn.XLOOKUP(FMS_Ranking[[#This Row],[FMS ID]],FMS_Input[FMS_ID],FMS_Input[REMPOP100])</f>
        <v>0</v>
      </c>
      <c r="T85" s="82">
        <f>_xlfn.XLOOKUP(FMS_Ranking[[#This Row],[FMS ID]],FMS_Input[FMS_ID],FMS_Input[REMCRITFAC100])</f>
        <v>0</v>
      </c>
      <c r="U85" s="82">
        <f>_xlfn.XLOOKUP(FMS_Ranking[[#This Row],[FMS ID]],FMS_Input[FMS_ID],FMS_Input[REMLWC100])</f>
        <v>0</v>
      </c>
      <c r="V85" s="82">
        <f>_xlfn.XLOOKUP(FMS_Ranking[[#This Row],[FMS ID]],FMS_Input[FMS_ID],FMS_Input[REMROADCLS])</f>
        <v>0</v>
      </c>
      <c r="W85" s="82">
        <f>_xlfn.XLOOKUP(FMS_Ranking[[#This Row],[FMS ID]],FMS_Input[FMS_ID],FMS_Input[REMFRMACRE100])</f>
        <v>0</v>
      </c>
      <c r="X85" s="48">
        <f>_xlfn.XLOOKUP(FMS_Ranking[[#This Row],[FMS ID]],FMS_Input[FMS_ID],FMS_Input[COSTSTRUCT])</f>
        <v>0</v>
      </c>
      <c r="Y85" s="45">
        <f>_xlfn.XLOOKUP(FMS_Ranking[[#This Row],[FMS ID]],FMS_Input[FMS_ID],FMS_Input[NATURE])</f>
        <v>0</v>
      </c>
      <c r="Z85" s="61">
        <f>(((FMS_Ranking[[#This Row],[Percent Nature-Based Raw]]/Y$2)*10)*Y$3)</f>
        <v>0</v>
      </c>
      <c r="AA85" s="5" t="str">
        <f>_xlfn.XLOOKUP(FMS_Ranking[[#This Row],[FMS ID]],FMS_Input[FMS_ID],FMS_Input[WATER_SUP])</f>
        <v>No</v>
      </c>
      <c r="AB85" s="57">
        <f>IF(FMS_Ranking[[#This Row],[Water Supply Raw]]="Yes",1,0)</f>
        <v>0</v>
      </c>
      <c r="AC8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1.9241218690265482</v>
      </c>
      <c r="AD85" s="88">
        <f>_xlfn.RANK.EQ(AC85,$AC$6:$AC$380,0)+COUNTIF($AC$6:AC85,AC85)-1</f>
        <v>60</v>
      </c>
      <c r="AE85" s="93">
        <f>(((FMS_Ranking[[#This Row],[Structures Removed 100 Raw]]/Q$2)*100)*Q$3)+(((FMS_Ranking[[#This Row],[Removed Pop Raw]]/S$2)*100)*S$3)</f>
        <v>0</v>
      </c>
      <c r="AF8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1.9241218690265482</v>
      </c>
      <c r="AG85" s="87">
        <f t="shared" si="3"/>
        <v>79</v>
      </c>
    </row>
    <row r="86" spans="1:33" ht="15" customHeight="1" x14ac:dyDescent="0.25">
      <c r="A86" s="64" t="s">
        <v>3659</v>
      </c>
      <c r="B86" s="64">
        <f>_xlfn.XLOOKUP(FMS_Ranking[[#This Row],[FMS ID]],FMS_Input[FMS_ID],FMS_Input[RFPG_NUM])</f>
        <v>5</v>
      </c>
      <c r="C86" s="63" t="str">
        <f>_xlfn.XLOOKUP(FMS_Ranking[[#This Row],[FMS ID]],FMS_Input[FMS_ID],FMS_Input[FMS_NAME])</f>
        <v xml:space="preserve">Hardin County Elevate Roads and Bridges_x000D_
</v>
      </c>
      <c r="D86" s="63" t="str">
        <f>_xlfn.XLOOKUP(FMS_Ranking[[#This Row],[FMS ID]],FMS_Input[FMS_ID],FMS_Input[FMS_DESCR])</f>
        <v>Develop a program to elevate roads and bridges including installing, upsizing culverts and headwalls, and bridge upgrades.</v>
      </c>
      <c r="E86" s="60">
        <f>_xlfn.XLOOKUP(FMS_Ranking[[#This Row],[FMS ID]],FMS_Input[FMS_ID],FMS_Input[FMS_COST])</f>
        <v>10000000</v>
      </c>
      <c r="F86" s="5" t="str">
        <f>_xlfn.XLOOKUP(FMS_Ranking[[#This Row],[FMS ID]],FMS_Input[FMS_ID],FMS_Input[EMER_NEED])</f>
        <v>Yes</v>
      </c>
      <c r="G86" s="4">
        <f t="shared" si="2"/>
        <v>1</v>
      </c>
      <c r="H86" s="45">
        <f>_xlfn.XLOOKUP(FMS_Ranking[[#This Row],[FMS ID]],FMS_Input[FMS_ID],FMS_Input[STRUCT_100])</f>
        <v>3678</v>
      </c>
      <c r="I86" s="45">
        <f>_xlfn.XLOOKUP(FMS_Ranking[[#This Row],[FMS ID]],FMS_Input[FMS_ID],FMS_Input[RES_STRUCT100])</f>
        <v>2638</v>
      </c>
      <c r="J86" s="45">
        <f>_xlfn.XLOOKUP(FMS_Ranking[[#This Row],[FMS ID]],FMS_Input[FMS_ID],FMS_Input[POP100])</f>
        <v>10528</v>
      </c>
      <c r="K86" s="45">
        <f>_xlfn.XLOOKUP(FMS_Ranking[[#This Row],[FMS ID]],FMS_Input[FMS_ID],FMS_Input[CRITFAC100])</f>
        <v>25</v>
      </c>
      <c r="L86" s="45">
        <f>_xlfn.XLOOKUP(FMS_Ranking[[#This Row],[FMS ID]],FMS_Input[FMS_ID],FMS_Input[LWC])</f>
        <v>13</v>
      </c>
      <c r="M86" s="45">
        <f>_xlfn.XLOOKUP(FMS_Ranking[[#This Row],[FMS ID]],FMS_Input[FMS_ID],FMS_Input[ROADCLS])</f>
        <v>13</v>
      </c>
      <c r="N86" s="45">
        <f>_xlfn.XLOOKUP(FMS_Ranking[[#This Row],[FMS ID]],FMS_Input[FMS_ID],FMS_Input[ROAD_MILES100])</f>
        <v>136</v>
      </c>
      <c r="O86" s="45">
        <f>_xlfn.XLOOKUP(FMS_Ranking[[#This Row],[FMS ID]],FMS_Input[FMS_ID],FMS_Input[FARMACRE100])</f>
        <v>743.241455078125</v>
      </c>
      <c r="P86" s="48">
        <f>_xlfn.XLOOKUP(FMS_Ranking[[#This Row],[FMS ID]],FMS_Input[FMS_ID],FMS_Input[REDSTRUCT100])</f>
        <v>0</v>
      </c>
      <c r="Q86" s="48">
        <f>_xlfn.XLOOKUP(FMS_Ranking[[#This Row],[FMS ID]],FMS_Input[FMS_ID],FMS_Input[REMSTRC100])</f>
        <v>0</v>
      </c>
      <c r="R86" s="48">
        <f>_xlfn.XLOOKUP(FMS_Ranking[[#This Row],[FMS ID]],FMS_Input[FMS_ID],FMS_Input[REMRESSTRC100])</f>
        <v>0</v>
      </c>
      <c r="S86" s="82">
        <f>_xlfn.XLOOKUP(FMS_Ranking[[#This Row],[FMS ID]],FMS_Input[FMS_ID],FMS_Input[REMPOP100])</f>
        <v>0</v>
      </c>
      <c r="T86" s="82">
        <f>_xlfn.XLOOKUP(FMS_Ranking[[#This Row],[FMS ID]],FMS_Input[FMS_ID],FMS_Input[REMCRITFAC100])</f>
        <v>0</v>
      </c>
      <c r="U86" s="82">
        <f>_xlfn.XLOOKUP(FMS_Ranking[[#This Row],[FMS ID]],FMS_Input[FMS_ID],FMS_Input[REMLWC100])</f>
        <v>0</v>
      </c>
      <c r="V86" s="82">
        <f>_xlfn.XLOOKUP(FMS_Ranking[[#This Row],[FMS ID]],FMS_Input[FMS_ID],FMS_Input[REMROADCLS])</f>
        <v>0</v>
      </c>
      <c r="W86" s="82">
        <f>_xlfn.XLOOKUP(FMS_Ranking[[#This Row],[FMS ID]],FMS_Input[FMS_ID],FMS_Input[REMFRMACRE100])</f>
        <v>0</v>
      </c>
      <c r="X86" s="48">
        <f>_xlfn.XLOOKUP(FMS_Ranking[[#This Row],[FMS ID]],FMS_Input[FMS_ID],FMS_Input[COSTSTRUCT])</f>
        <v>0</v>
      </c>
      <c r="Y86" s="45">
        <f>_xlfn.XLOOKUP(FMS_Ranking[[#This Row],[FMS ID]],FMS_Input[FMS_ID],FMS_Input[NATURE])</f>
        <v>0</v>
      </c>
      <c r="Z86" s="61">
        <f>(((FMS_Ranking[[#This Row],[Percent Nature-Based Raw]]/Y$2)*10)*Y$3)</f>
        <v>0</v>
      </c>
      <c r="AA86" s="5" t="str">
        <f>_xlfn.XLOOKUP(FMS_Ranking[[#This Row],[FMS ID]],FMS_Input[FMS_ID],FMS_Input[WATER_SUP])</f>
        <v>No</v>
      </c>
      <c r="AB86" s="57">
        <f>IF(FMS_Ranking[[#This Row],[Water Supply Raw]]="Yes",1,0)</f>
        <v>0</v>
      </c>
      <c r="AC8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1.9241218690265482</v>
      </c>
      <c r="AD86" s="88">
        <f>_xlfn.RANK.EQ(AC86,$AC$6:$AC$380,0)+COUNTIF($AC$6:AC86,AC86)-1</f>
        <v>61</v>
      </c>
      <c r="AE86" s="93">
        <f>(((FMS_Ranking[[#This Row],[Structures Removed 100 Raw]]/Q$2)*100)*Q$3)+(((FMS_Ranking[[#This Row],[Removed Pop Raw]]/S$2)*100)*S$3)</f>
        <v>0</v>
      </c>
      <c r="AF8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1.9241218690265482</v>
      </c>
      <c r="AG86" s="87">
        <f t="shared" si="3"/>
        <v>79</v>
      </c>
    </row>
    <row r="87" spans="1:33" ht="15" customHeight="1" x14ac:dyDescent="0.25">
      <c r="A87" s="64" t="s">
        <v>3661</v>
      </c>
      <c r="B87" s="64">
        <f>_xlfn.XLOOKUP(FMS_Ranking[[#This Row],[FMS ID]],FMS_Input[FMS_ID],FMS_Input[RFPG_NUM])</f>
        <v>5</v>
      </c>
      <c r="C87" s="63" t="str">
        <f>_xlfn.XLOOKUP(FMS_Ranking[[#This Row],[FMS ID]],FMS_Input[FMS_ID],FMS_Input[FMS_NAME])</f>
        <v>Hardin County Detention Ponds</v>
      </c>
      <c r="D87" s="63" t="str">
        <f>_xlfn.XLOOKUP(FMS_Ranking[[#This Row],[FMS ID]],FMS_Input[FMS_ID],FMS_Input[FMS_DESCR])</f>
        <v>Develop a program to construct water retention ponds to collect stormwater run-off, reduce flooding, and use as an alternate water source throughout Hardin County.</v>
      </c>
      <c r="E87" s="60">
        <f>_xlfn.XLOOKUP(FMS_Ranking[[#This Row],[FMS ID]],FMS_Input[FMS_ID],FMS_Input[FMS_COST])</f>
        <v>1000000</v>
      </c>
      <c r="F87" s="5" t="str">
        <f>_xlfn.XLOOKUP(FMS_Ranking[[#This Row],[FMS ID]],FMS_Input[FMS_ID],FMS_Input[EMER_NEED])</f>
        <v>Yes</v>
      </c>
      <c r="G87" s="4">
        <f t="shared" si="2"/>
        <v>1</v>
      </c>
      <c r="H87" s="45">
        <f>_xlfn.XLOOKUP(FMS_Ranking[[#This Row],[FMS ID]],FMS_Input[FMS_ID],FMS_Input[STRUCT_100])</f>
        <v>3678</v>
      </c>
      <c r="I87" s="45">
        <f>_xlfn.XLOOKUP(FMS_Ranking[[#This Row],[FMS ID]],FMS_Input[FMS_ID],FMS_Input[RES_STRUCT100])</f>
        <v>2638</v>
      </c>
      <c r="J87" s="45">
        <f>_xlfn.XLOOKUP(FMS_Ranking[[#This Row],[FMS ID]],FMS_Input[FMS_ID],FMS_Input[POP100])</f>
        <v>10528</v>
      </c>
      <c r="K87" s="45">
        <f>_xlfn.XLOOKUP(FMS_Ranking[[#This Row],[FMS ID]],FMS_Input[FMS_ID],FMS_Input[CRITFAC100])</f>
        <v>25</v>
      </c>
      <c r="L87" s="45">
        <f>_xlfn.XLOOKUP(FMS_Ranking[[#This Row],[FMS ID]],FMS_Input[FMS_ID],FMS_Input[LWC])</f>
        <v>13</v>
      </c>
      <c r="M87" s="45">
        <f>_xlfn.XLOOKUP(FMS_Ranking[[#This Row],[FMS ID]],FMS_Input[FMS_ID],FMS_Input[ROADCLS])</f>
        <v>13</v>
      </c>
      <c r="N87" s="45">
        <f>_xlfn.XLOOKUP(FMS_Ranking[[#This Row],[FMS ID]],FMS_Input[FMS_ID],FMS_Input[ROAD_MILES100])</f>
        <v>136</v>
      </c>
      <c r="O87" s="45">
        <f>_xlfn.XLOOKUP(FMS_Ranking[[#This Row],[FMS ID]],FMS_Input[FMS_ID],FMS_Input[FARMACRE100])</f>
        <v>743.241455078125</v>
      </c>
      <c r="P87" s="48">
        <f>_xlfn.XLOOKUP(FMS_Ranking[[#This Row],[FMS ID]],FMS_Input[FMS_ID],FMS_Input[REDSTRUCT100])</f>
        <v>0</v>
      </c>
      <c r="Q87" s="48">
        <f>_xlfn.XLOOKUP(FMS_Ranking[[#This Row],[FMS ID]],FMS_Input[FMS_ID],FMS_Input[REMSTRC100])</f>
        <v>0</v>
      </c>
      <c r="R87" s="48">
        <f>_xlfn.XLOOKUP(FMS_Ranking[[#This Row],[FMS ID]],FMS_Input[FMS_ID],FMS_Input[REMRESSTRC100])</f>
        <v>0</v>
      </c>
      <c r="S87" s="82">
        <f>_xlfn.XLOOKUP(FMS_Ranking[[#This Row],[FMS ID]],FMS_Input[FMS_ID],FMS_Input[REMPOP100])</f>
        <v>0</v>
      </c>
      <c r="T87" s="82">
        <f>_xlfn.XLOOKUP(FMS_Ranking[[#This Row],[FMS ID]],FMS_Input[FMS_ID],FMS_Input[REMCRITFAC100])</f>
        <v>0</v>
      </c>
      <c r="U87" s="82">
        <f>_xlfn.XLOOKUP(FMS_Ranking[[#This Row],[FMS ID]],FMS_Input[FMS_ID],FMS_Input[REMLWC100])</f>
        <v>0</v>
      </c>
      <c r="V87" s="82">
        <f>_xlfn.XLOOKUP(FMS_Ranking[[#This Row],[FMS ID]],FMS_Input[FMS_ID],FMS_Input[REMROADCLS])</f>
        <v>0</v>
      </c>
      <c r="W87" s="82">
        <f>_xlfn.XLOOKUP(FMS_Ranking[[#This Row],[FMS ID]],FMS_Input[FMS_ID],FMS_Input[REMFRMACRE100])</f>
        <v>0</v>
      </c>
      <c r="X87" s="48">
        <f>_xlfn.XLOOKUP(FMS_Ranking[[#This Row],[FMS ID]],FMS_Input[FMS_ID],FMS_Input[COSTSTRUCT])</f>
        <v>0</v>
      </c>
      <c r="Y87" s="45">
        <f>_xlfn.XLOOKUP(FMS_Ranking[[#This Row],[FMS ID]],FMS_Input[FMS_ID],FMS_Input[NATURE])</f>
        <v>0</v>
      </c>
      <c r="Z87" s="61">
        <f>(((FMS_Ranking[[#This Row],[Percent Nature-Based Raw]]/Y$2)*10)*Y$3)</f>
        <v>0</v>
      </c>
      <c r="AA87" s="5" t="str">
        <f>_xlfn.XLOOKUP(FMS_Ranking[[#This Row],[FMS ID]],FMS_Input[FMS_ID],FMS_Input[WATER_SUP])</f>
        <v>No</v>
      </c>
      <c r="AB87" s="57">
        <f>IF(FMS_Ranking[[#This Row],[Water Supply Raw]]="Yes",1,0)</f>
        <v>0</v>
      </c>
      <c r="AC8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1.9241218690265482</v>
      </c>
      <c r="AD87" s="88">
        <f>_xlfn.RANK.EQ(AC87,$AC$6:$AC$380,0)+COUNTIF($AC$6:AC87,AC87)-1</f>
        <v>62</v>
      </c>
      <c r="AE87" s="93">
        <f>(((FMS_Ranking[[#This Row],[Structures Removed 100 Raw]]/Q$2)*100)*Q$3)+(((FMS_Ranking[[#This Row],[Removed Pop Raw]]/S$2)*100)*S$3)</f>
        <v>0</v>
      </c>
      <c r="AF8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1.9241218690265482</v>
      </c>
      <c r="AG87" s="87">
        <f t="shared" si="3"/>
        <v>79</v>
      </c>
    </row>
    <row r="88" spans="1:33" ht="15" customHeight="1" x14ac:dyDescent="0.25">
      <c r="A88" s="64" t="s">
        <v>1686</v>
      </c>
      <c r="B88" s="64">
        <f>_xlfn.XLOOKUP(FMS_Ranking[[#This Row],[FMS ID]],FMS_Input[FMS_ID],FMS_Input[RFPG_NUM])</f>
        <v>2</v>
      </c>
      <c r="C88" s="63" t="str">
        <f>_xlfn.XLOOKUP(FMS_Ranking[[#This Row],[FMS ID]],FMS_Input[FMS_ID],FMS_Input[FMS_NAME])</f>
        <v>Bowie County NFIP Involvement</v>
      </c>
      <c r="D88" s="63" t="str">
        <f>_xlfn.XLOOKUP(FMS_Ranking[[#This Row],[FMS ID]],FMS_Input[FMS_ID],FMS_Input[FMS_DESCR])</f>
        <v xml:space="preserve">Application to join NFIP or adoption of equivalent standards </v>
      </c>
      <c r="E88" s="60">
        <f>_xlfn.XLOOKUP(FMS_Ranking[[#This Row],[FMS ID]],FMS_Input[FMS_ID],FMS_Input[FMS_COST])</f>
        <v>100000</v>
      </c>
      <c r="F88" s="5" t="str">
        <f>_xlfn.XLOOKUP(FMS_Ranking[[#This Row],[FMS ID]],FMS_Input[FMS_ID],FMS_Input[EMER_NEED])</f>
        <v>No</v>
      </c>
      <c r="G88" s="4">
        <f t="shared" si="2"/>
        <v>0</v>
      </c>
      <c r="H88" s="45">
        <f>_xlfn.XLOOKUP(FMS_Ranking[[#This Row],[FMS ID]],FMS_Input[FMS_ID],FMS_Input[STRUCT_100])</f>
        <v>2657</v>
      </c>
      <c r="I88" s="45">
        <f>_xlfn.XLOOKUP(FMS_Ranking[[#This Row],[FMS ID]],FMS_Input[FMS_ID],FMS_Input[RES_STRUCT100])</f>
        <v>1546</v>
      </c>
      <c r="J88" s="45">
        <f>_xlfn.XLOOKUP(FMS_Ranking[[#This Row],[FMS ID]],FMS_Input[FMS_ID],FMS_Input[POP100])</f>
        <v>9746</v>
      </c>
      <c r="K88" s="45">
        <f>_xlfn.XLOOKUP(FMS_Ranking[[#This Row],[FMS ID]],FMS_Input[FMS_ID],FMS_Input[CRITFAC100])</f>
        <v>19</v>
      </c>
      <c r="L88" s="45">
        <f>_xlfn.XLOOKUP(FMS_Ranking[[#This Row],[FMS ID]],FMS_Input[FMS_ID],FMS_Input[LWC])</f>
        <v>7</v>
      </c>
      <c r="M88" s="45">
        <f>_xlfn.XLOOKUP(FMS_Ranking[[#This Row],[FMS ID]],FMS_Input[FMS_ID],FMS_Input[ROADCLS])</f>
        <v>0</v>
      </c>
      <c r="N88" s="45">
        <f>_xlfn.XLOOKUP(FMS_Ranking[[#This Row],[FMS ID]],FMS_Input[FMS_ID],FMS_Input[ROAD_MILES100])</f>
        <v>314</v>
      </c>
      <c r="O88" s="45">
        <f>_xlfn.XLOOKUP(FMS_Ranking[[#This Row],[FMS ID]],FMS_Input[FMS_ID],FMS_Input[FARMACRE100])</f>
        <v>30919.158203125</v>
      </c>
      <c r="P88" s="48">
        <f>_xlfn.XLOOKUP(FMS_Ranking[[#This Row],[FMS ID]],FMS_Input[FMS_ID],FMS_Input[REDSTRUCT100])</f>
        <v>0</v>
      </c>
      <c r="Q88" s="48">
        <f>_xlfn.XLOOKUP(FMS_Ranking[[#This Row],[FMS ID]],FMS_Input[FMS_ID],FMS_Input[REMSTRC100])</f>
        <v>0</v>
      </c>
      <c r="R88" s="48">
        <f>_xlfn.XLOOKUP(FMS_Ranking[[#This Row],[FMS ID]],FMS_Input[FMS_ID],FMS_Input[REMRESSTRC100])</f>
        <v>0</v>
      </c>
      <c r="S88" s="82">
        <f>_xlfn.XLOOKUP(FMS_Ranking[[#This Row],[FMS ID]],FMS_Input[FMS_ID],FMS_Input[REMPOP100])</f>
        <v>0</v>
      </c>
      <c r="T88" s="82">
        <f>_xlfn.XLOOKUP(FMS_Ranking[[#This Row],[FMS ID]],FMS_Input[FMS_ID],FMS_Input[REMCRITFAC100])</f>
        <v>0</v>
      </c>
      <c r="U88" s="82">
        <f>_xlfn.XLOOKUP(FMS_Ranking[[#This Row],[FMS ID]],FMS_Input[FMS_ID],FMS_Input[REMLWC100])</f>
        <v>0</v>
      </c>
      <c r="V88" s="82">
        <f>_xlfn.XLOOKUP(FMS_Ranking[[#This Row],[FMS ID]],FMS_Input[FMS_ID],FMS_Input[REMROADCLS])</f>
        <v>0</v>
      </c>
      <c r="W88" s="82">
        <f>_xlfn.XLOOKUP(FMS_Ranking[[#This Row],[FMS ID]],FMS_Input[FMS_ID],FMS_Input[REMFRMACRE100])</f>
        <v>0</v>
      </c>
      <c r="X88" s="48">
        <f>_xlfn.XLOOKUP(FMS_Ranking[[#This Row],[FMS ID]],FMS_Input[FMS_ID],FMS_Input[COSTSTRUCT])</f>
        <v>0</v>
      </c>
      <c r="Y88" s="45">
        <f>_xlfn.XLOOKUP(FMS_Ranking[[#This Row],[FMS ID]],FMS_Input[FMS_ID],FMS_Input[NATURE])</f>
        <v>0</v>
      </c>
      <c r="Z88" s="61">
        <f>(((FMS_Ranking[[#This Row],[Percent Nature-Based Raw]]/Y$2)*10)*Y$3)</f>
        <v>0</v>
      </c>
      <c r="AA88" s="5" t="str">
        <f>_xlfn.XLOOKUP(FMS_Ranking[[#This Row],[FMS ID]],FMS_Input[FMS_ID],FMS_Input[WATER_SUP])</f>
        <v>No</v>
      </c>
      <c r="AB88" s="57">
        <f>IF(FMS_Ranking[[#This Row],[Water Supply Raw]]="Yes",1,0)</f>
        <v>0</v>
      </c>
      <c r="AC8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1.9039580499695388</v>
      </c>
      <c r="AD88" s="94">
        <f>_xlfn.RANK.EQ(AC88,$AC$6:$AC$380,0)+COUNTIF($AC$6:AC88,AC88)-1</f>
        <v>63</v>
      </c>
      <c r="AE88" s="93">
        <f>(((FMS_Ranking[[#This Row],[Structures Removed 100 Raw]]/Q$2)*100)*Q$3)+(((FMS_Ranking[[#This Row],[Removed Pop Raw]]/S$2)*100)*S$3)</f>
        <v>0</v>
      </c>
      <c r="AF8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1.9039580499695388</v>
      </c>
      <c r="AG88" s="95">
        <f t="shared" si="3"/>
        <v>83</v>
      </c>
    </row>
    <row r="89" spans="1:33" ht="15" customHeight="1" x14ac:dyDescent="0.25">
      <c r="A89" s="64" t="s">
        <v>1753</v>
      </c>
      <c r="B89" s="64">
        <f>_xlfn.XLOOKUP(FMS_Ranking[[#This Row],[FMS ID]],FMS_Input[FMS_ID],FMS_Input[RFPG_NUM])</f>
        <v>2</v>
      </c>
      <c r="C89" s="63" t="str">
        <f>_xlfn.XLOOKUP(FMS_Ranking[[#This Row],[FMS ID]],FMS_Input[FMS_ID],FMS_Input[FMS_NAME])</f>
        <v>Lamar County NFIP Involvement</v>
      </c>
      <c r="D89" s="63" t="str">
        <f>_xlfn.XLOOKUP(FMS_Ranking[[#This Row],[FMS ID]],FMS_Input[FMS_ID],FMS_Input[FMS_DESCR])</f>
        <v xml:space="preserve">Application to join NFIP or adoption of equivalent standards </v>
      </c>
      <c r="E89" s="60">
        <f>_xlfn.XLOOKUP(FMS_Ranking[[#This Row],[FMS ID]],FMS_Input[FMS_ID],FMS_Input[FMS_COST])</f>
        <v>100000</v>
      </c>
      <c r="F89" s="5" t="str">
        <f>_xlfn.XLOOKUP(FMS_Ranking[[#This Row],[FMS ID]],FMS_Input[FMS_ID],FMS_Input[EMER_NEED])</f>
        <v>No</v>
      </c>
      <c r="G89" s="4">
        <f t="shared" si="2"/>
        <v>0</v>
      </c>
      <c r="H89" s="45">
        <f>_xlfn.XLOOKUP(FMS_Ranking[[#This Row],[FMS ID]],FMS_Input[FMS_ID],FMS_Input[STRUCT_100])</f>
        <v>1644</v>
      </c>
      <c r="I89" s="45">
        <f>_xlfn.XLOOKUP(FMS_Ranking[[#This Row],[FMS ID]],FMS_Input[FMS_ID],FMS_Input[RES_STRUCT100])</f>
        <v>1013</v>
      </c>
      <c r="J89" s="45">
        <f>_xlfn.XLOOKUP(FMS_Ranking[[#This Row],[FMS ID]],FMS_Input[FMS_ID],FMS_Input[POP100])</f>
        <v>5441</v>
      </c>
      <c r="K89" s="45">
        <f>_xlfn.XLOOKUP(FMS_Ranking[[#This Row],[FMS ID]],FMS_Input[FMS_ID],FMS_Input[CRITFAC100])</f>
        <v>33</v>
      </c>
      <c r="L89" s="45">
        <f>_xlfn.XLOOKUP(FMS_Ranking[[#This Row],[FMS ID]],FMS_Input[FMS_ID],FMS_Input[LWC])</f>
        <v>15</v>
      </c>
      <c r="M89" s="45">
        <f>_xlfn.XLOOKUP(FMS_Ranking[[#This Row],[FMS ID]],FMS_Input[FMS_ID],FMS_Input[ROADCLS])</f>
        <v>0</v>
      </c>
      <c r="N89" s="45">
        <f>_xlfn.XLOOKUP(FMS_Ranking[[#This Row],[FMS ID]],FMS_Input[FMS_ID],FMS_Input[ROAD_MILES100])</f>
        <v>222</v>
      </c>
      <c r="O89" s="45">
        <f>_xlfn.XLOOKUP(FMS_Ranking[[#This Row],[FMS ID]],FMS_Input[FMS_ID],FMS_Input[FARMACRE100])</f>
        <v>42830.8984375</v>
      </c>
      <c r="P89" s="48">
        <f>_xlfn.XLOOKUP(FMS_Ranking[[#This Row],[FMS ID]],FMS_Input[FMS_ID],FMS_Input[REDSTRUCT100])</f>
        <v>0</v>
      </c>
      <c r="Q89" s="48">
        <f>_xlfn.XLOOKUP(FMS_Ranking[[#This Row],[FMS ID]],FMS_Input[FMS_ID],FMS_Input[REMSTRC100])</f>
        <v>0</v>
      </c>
      <c r="R89" s="48">
        <f>_xlfn.XLOOKUP(FMS_Ranking[[#This Row],[FMS ID]],FMS_Input[FMS_ID],FMS_Input[REMRESSTRC100])</f>
        <v>0</v>
      </c>
      <c r="S89" s="82">
        <f>_xlfn.XLOOKUP(FMS_Ranking[[#This Row],[FMS ID]],FMS_Input[FMS_ID],FMS_Input[REMPOP100])</f>
        <v>0</v>
      </c>
      <c r="T89" s="82">
        <f>_xlfn.XLOOKUP(FMS_Ranking[[#This Row],[FMS ID]],FMS_Input[FMS_ID],FMS_Input[REMCRITFAC100])</f>
        <v>0</v>
      </c>
      <c r="U89" s="82">
        <f>_xlfn.XLOOKUP(FMS_Ranking[[#This Row],[FMS ID]],FMS_Input[FMS_ID],FMS_Input[REMLWC100])</f>
        <v>0</v>
      </c>
      <c r="V89" s="82">
        <f>_xlfn.XLOOKUP(FMS_Ranking[[#This Row],[FMS ID]],FMS_Input[FMS_ID],FMS_Input[REMROADCLS])</f>
        <v>0</v>
      </c>
      <c r="W89" s="82">
        <f>_xlfn.XLOOKUP(FMS_Ranking[[#This Row],[FMS ID]],FMS_Input[FMS_ID],FMS_Input[REMFRMACRE100])</f>
        <v>0</v>
      </c>
      <c r="X89" s="48">
        <f>_xlfn.XLOOKUP(FMS_Ranking[[#This Row],[FMS ID]],FMS_Input[FMS_ID],FMS_Input[COSTSTRUCT])</f>
        <v>0</v>
      </c>
      <c r="Y89" s="45">
        <f>_xlfn.XLOOKUP(FMS_Ranking[[#This Row],[FMS ID]],FMS_Input[FMS_ID],FMS_Input[NATURE])</f>
        <v>0</v>
      </c>
      <c r="Z89" s="61">
        <f>(((FMS_Ranking[[#This Row],[Percent Nature-Based Raw]]/Y$2)*10)*Y$3)</f>
        <v>0</v>
      </c>
      <c r="AA89" s="5" t="str">
        <f>_xlfn.XLOOKUP(FMS_Ranking[[#This Row],[FMS ID]],FMS_Input[FMS_ID],FMS_Input[WATER_SUP])</f>
        <v>No</v>
      </c>
      <c r="AB89" s="57">
        <f>IF(FMS_Ranking[[#This Row],[Water Supply Raw]]="Yes",1,0)</f>
        <v>0</v>
      </c>
      <c r="AC8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1.8386540540285128</v>
      </c>
      <c r="AD89" s="94">
        <f>_xlfn.RANK.EQ(AC89,$AC$6:$AC$380,0)+COUNTIF($AC$6:AC89,AC89)-1</f>
        <v>64</v>
      </c>
      <c r="AE89" s="93">
        <f>(((FMS_Ranking[[#This Row],[Structures Removed 100 Raw]]/Q$2)*100)*Q$3)+(((FMS_Ranking[[#This Row],[Removed Pop Raw]]/S$2)*100)*S$3)</f>
        <v>0</v>
      </c>
      <c r="AF8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1.8386540540285128</v>
      </c>
      <c r="AG89" s="95">
        <f t="shared" si="3"/>
        <v>84</v>
      </c>
    </row>
    <row r="90" spans="1:33" ht="15" customHeight="1" x14ac:dyDescent="0.25">
      <c r="A90" s="64" t="s">
        <v>3205</v>
      </c>
      <c r="B90" s="64">
        <f>_xlfn.XLOOKUP(FMS_Ranking[[#This Row],[FMS ID]],FMS_Input[FMS_ID],FMS_Input[RFPG_NUM])</f>
        <v>5</v>
      </c>
      <c r="C90" s="63" t="str">
        <f>_xlfn.XLOOKUP(FMS_Ranking[[#This Row],[FMS ID]],FMS_Input[FMS_ID],FMS_Input[FMS_NAME])</f>
        <v>Angelina County Property Elevation</v>
      </c>
      <c r="D90" s="63" t="str">
        <f>_xlfn.XLOOKUP(FMS_Ranking[[#This Row],[FMS ID]],FMS_Input[FMS_ID],FMS_Input[FMS_DESCR])</f>
        <v>Elevate properties in the floodplain.</v>
      </c>
      <c r="E90" s="60">
        <f>_xlfn.XLOOKUP(FMS_Ranking[[#This Row],[FMS ID]],FMS_Input[FMS_ID],FMS_Input[FMS_COST])</f>
        <v>630000</v>
      </c>
      <c r="F90" s="5" t="str">
        <f>_xlfn.XLOOKUP(FMS_Ranking[[#This Row],[FMS ID]],FMS_Input[FMS_ID],FMS_Input[EMER_NEED])</f>
        <v>Yes</v>
      </c>
      <c r="G90" s="4">
        <f t="shared" si="2"/>
        <v>1</v>
      </c>
      <c r="H90" s="45">
        <f>_xlfn.XLOOKUP(FMS_Ranking[[#This Row],[FMS ID]],FMS_Input[FMS_ID],FMS_Input[STRUCT_100])</f>
        <v>1201</v>
      </c>
      <c r="I90" s="45">
        <f>_xlfn.XLOOKUP(FMS_Ranking[[#This Row],[FMS ID]],FMS_Input[FMS_ID],FMS_Input[RES_STRUCT100])</f>
        <v>750</v>
      </c>
      <c r="J90" s="45">
        <f>_xlfn.XLOOKUP(FMS_Ranking[[#This Row],[FMS ID]],FMS_Input[FMS_ID],FMS_Input[POP100])</f>
        <v>8420</v>
      </c>
      <c r="K90" s="45">
        <f>_xlfn.XLOOKUP(FMS_Ranking[[#This Row],[FMS ID]],FMS_Input[FMS_ID],FMS_Input[CRITFAC100])</f>
        <v>11</v>
      </c>
      <c r="L90" s="45">
        <f>_xlfn.XLOOKUP(FMS_Ranking[[#This Row],[FMS ID]],FMS_Input[FMS_ID],FMS_Input[LWC])</f>
        <v>19</v>
      </c>
      <c r="M90" s="45">
        <f>_xlfn.XLOOKUP(FMS_Ranking[[#This Row],[FMS ID]],FMS_Input[FMS_ID],FMS_Input[ROADCLS])</f>
        <v>19</v>
      </c>
      <c r="N90" s="45">
        <f>_xlfn.XLOOKUP(FMS_Ranking[[#This Row],[FMS ID]],FMS_Input[FMS_ID],FMS_Input[ROAD_MILES100])</f>
        <v>66</v>
      </c>
      <c r="O90" s="45">
        <f>_xlfn.XLOOKUP(FMS_Ranking[[#This Row],[FMS ID]],FMS_Input[FMS_ID],FMS_Input[FARMACRE100])</f>
        <v>165.36151123046881</v>
      </c>
      <c r="P90" s="48">
        <f>_xlfn.XLOOKUP(FMS_Ranking[[#This Row],[FMS ID]],FMS_Input[FMS_ID],FMS_Input[REDSTRUCT100])</f>
        <v>0</v>
      </c>
      <c r="Q90" s="48">
        <f>_xlfn.XLOOKUP(FMS_Ranking[[#This Row],[FMS ID]],FMS_Input[FMS_ID],FMS_Input[REMSTRC100])</f>
        <v>0</v>
      </c>
      <c r="R90" s="48">
        <f>_xlfn.XLOOKUP(FMS_Ranking[[#This Row],[FMS ID]],FMS_Input[FMS_ID],FMS_Input[REMRESSTRC100])</f>
        <v>0</v>
      </c>
      <c r="S90" s="82">
        <f>_xlfn.XLOOKUP(FMS_Ranking[[#This Row],[FMS ID]],FMS_Input[FMS_ID],FMS_Input[REMPOP100])</f>
        <v>0</v>
      </c>
      <c r="T90" s="82">
        <f>_xlfn.XLOOKUP(FMS_Ranking[[#This Row],[FMS ID]],FMS_Input[FMS_ID],FMS_Input[REMCRITFAC100])</f>
        <v>0</v>
      </c>
      <c r="U90" s="82">
        <f>_xlfn.XLOOKUP(FMS_Ranking[[#This Row],[FMS ID]],FMS_Input[FMS_ID],FMS_Input[REMLWC100])</f>
        <v>0</v>
      </c>
      <c r="V90" s="82">
        <f>_xlfn.XLOOKUP(FMS_Ranking[[#This Row],[FMS ID]],FMS_Input[FMS_ID],FMS_Input[REMROADCLS])</f>
        <v>0</v>
      </c>
      <c r="W90" s="82">
        <f>_xlfn.XLOOKUP(FMS_Ranking[[#This Row],[FMS ID]],FMS_Input[FMS_ID],FMS_Input[REMFRMACRE100])</f>
        <v>0</v>
      </c>
      <c r="X90" s="48">
        <f>_xlfn.XLOOKUP(FMS_Ranking[[#This Row],[FMS ID]],FMS_Input[FMS_ID],FMS_Input[COSTSTRUCT])</f>
        <v>0</v>
      </c>
      <c r="Y90" s="45">
        <f>_xlfn.XLOOKUP(FMS_Ranking[[#This Row],[FMS ID]],FMS_Input[FMS_ID],FMS_Input[NATURE])</f>
        <v>0</v>
      </c>
      <c r="Z90" s="61">
        <f>(((FMS_Ranking[[#This Row],[Percent Nature-Based Raw]]/Y$2)*10)*Y$3)</f>
        <v>0</v>
      </c>
      <c r="AA90" s="5" t="str">
        <f>_xlfn.XLOOKUP(FMS_Ranking[[#This Row],[FMS ID]],FMS_Input[FMS_ID],FMS_Input[WATER_SUP])</f>
        <v>No</v>
      </c>
      <c r="AB90" s="57">
        <f>IF(FMS_Ranking[[#This Row],[Water Supply Raw]]="Yes",1,0)</f>
        <v>0</v>
      </c>
      <c r="AC9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1.8024852153844328</v>
      </c>
      <c r="AD90" s="94">
        <f>_xlfn.RANK.EQ(AC90,$AC$6:$AC$380,0)+COUNTIF($AC$6:AC90,AC90)-1</f>
        <v>66</v>
      </c>
      <c r="AE90" s="93">
        <f>(((FMS_Ranking[[#This Row],[Structures Removed 100 Raw]]/Q$2)*100)*Q$3)+(((FMS_Ranking[[#This Row],[Removed Pop Raw]]/S$2)*100)*S$3)</f>
        <v>0</v>
      </c>
      <c r="AF9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1.8024852153844328</v>
      </c>
      <c r="AG90" s="95">
        <f t="shared" si="3"/>
        <v>85</v>
      </c>
    </row>
    <row r="91" spans="1:33" ht="15" customHeight="1" x14ac:dyDescent="0.25">
      <c r="A91" s="64" t="s">
        <v>3389</v>
      </c>
      <c r="B91" s="64">
        <f>_xlfn.XLOOKUP(FMS_Ranking[[#This Row],[FMS ID]],FMS_Input[FMS_ID],FMS_Input[RFPG_NUM])</f>
        <v>5</v>
      </c>
      <c r="C91" s="63" t="str">
        <f>_xlfn.XLOOKUP(FMS_Ranking[[#This Row],[FMS ID]],FMS_Input[FMS_ID],FMS_Input[FMS_NAME])</f>
        <v>Angelina County Culvert Improvements</v>
      </c>
      <c r="D91" s="63" t="str">
        <f>_xlfn.XLOOKUP(FMS_Ranking[[#This Row],[FMS ID]],FMS_Input[FMS_ID],FMS_Input[FMS_DESCR])</f>
        <v>Develop plan to upgrade major culvert areas which are prone to flooding.</v>
      </c>
      <c r="E91" s="60">
        <f>_xlfn.XLOOKUP(FMS_Ranking[[#This Row],[FMS ID]],FMS_Input[FMS_ID],FMS_Input[FMS_COST])</f>
        <v>2000000</v>
      </c>
      <c r="F91" s="5" t="str">
        <f>_xlfn.XLOOKUP(FMS_Ranking[[#This Row],[FMS ID]],FMS_Input[FMS_ID],FMS_Input[EMER_NEED])</f>
        <v>Yes</v>
      </c>
      <c r="G91" s="4">
        <f t="shared" si="2"/>
        <v>1</v>
      </c>
      <c r="H91" s="45">
        <f>_xlfn.XLOOKUP(FMS_Ranking[[#This Row],[FMS ID]],FMS_Input[FMS_ID],FMS_Input[STRUCT_100])</f>
        <v>1201</v>
      </c>
      <c r="I91" s="45">
        <f>_xlfn.XLOOKUP(FMS_Ranking[[#This Row],[FMS ID]],FMS_Input[FMS_ID],FMS_Input[RES_STRUCT100])</f>
        <v>750</v>
      </c>
      <c r="J91" s="45">
        <f>_xlfn.XLOOKUP(FMS_Ranking[[#This Row],[FMS ID]],FMS_Input[FMS_ID],FMS_Input[POP100])</f>
        <v>8420</v>
      </c>
      <c r="K91" s="45">
        <f>_xlfn.XLOOKUP(FMS_Ranking[[#This Row],[FMS ID]],FMS_Input[FMS_ID],FMS_Input[CRITFAC100])</f>
        <v>11</v>
      </c>
      <c r="L91" s="45">
        <f>_xlfn.XLOOKUP(FMS_Ranking[[#This Row],[FMS ID]],FMS_Input[FMS_ID],FMS_Input[LWC])</f>
        <v>19</v>
      </c>
      <c r="M91" s="45">
        <f>_xlfn.XLOOKUP(FMS_Ranking[[#This Row],[FMS ID]],FMS_Input[FMS_ID],FMS_Input[ROADCLS])</f>
        <v>19</v>
      </c>
      <c r="N91" s="45">
        <f>_xlfn.XLOOKUP(FMS_Ranking[[#This Row],[FMS ID]],FMS_Input[FMS_ID],FMS_Input[ROAD_MILES100])</f>
        <v>66</v>
      </c>
      <c r="O91" s="45">
        <f>_xlfn.XLOOKUP(FMS_Ranking[[#This Row],[FMS ID]],FMS_Input[FMS_ID],FMS_Input[FARMACRE100])</f>
        <v>165.36151123046881</v>
      </c>
      <c r="P91" s="48">
        <f>_xlfn.XLOOKUP(FMS_Ranking[[#This Row],[FMS ID]],FMS_Input[FMS_ID],FMS_Input[REDSTRUCT100])</f>
        <v>0</v>
      </c>
      <c r="Q91" s="48">
        <f>_xlfn.XLOOKUP(FMS_Ranking[[#This Row],[FMS ID]],FMS_Input[FMS_ID],FMS_Input[REMSTRC100])</f>
        <v>0</v>
      </c>
      <c r="R91" s="48">
        <f>_xlfn.XLOOKUP(FMS_Ranking[[#This Row],[FMS ID]],FMS_Input[FMS_ID],FMS_Input[REMRESSTRC100])</f>
        <v>0</v>
      </c>
      <c r="S91" s="82">
        <f>_xlfn.XLOOKUP(FMS_Ranking[[#This Row],[FMS ID]],FMS_Input[FMS_ID],FMS_Input[REMPOP100])</f>
        <v>0</v>
      </c>
      <c r="T91" s="82">
        <f>_xlfn.XLOOKUP(FMS_Ranking[[#This Row],[FMS ID]],FMS_Input[FMS_ID],FMS_Input[REMCRITFAC100])</f>
        <v>0</v>
      </c>
      <c r="U91" s="82">
        <f>_xlfn.XLOOKUP(FMS_Ranking[[#This Row],[FMS ID]],FMS_Input[FMS_ID],FMS_Input[REMLWC100])</f>
        <v>0</v>
      </c>
      <c r="V91" s="82">
        <f>_xlfn.XLOOKUP(FMS_Ranking[[#This Row],[FMS ID]],FMS_Input[FMS_ID],FMS_Input[REMROADCLS])</f>
        <v>0</v>
      </c>
      <c r="W91" s="82">
        <f>_xlfn.XLOOKUP(FMS_Ranking[[#This Row],[FMS ID]],FMS_Input[FMS_ID],FMS_Input[REMFRMACRE100])</f>
        <v>0</v>
      </c>
      <c r="X91" s="48">
        <f>_xlfn.XLOOKUP(FMS_Ranking[[#This Row],[FMS ID]],FMS_Input[FMS_ID],FMS_Input[COSTSTRUCT])</f>
        <v>0</v>
      </c>
      <c r="Y91" s="45">
        <f>_xlfn.XLOOKUP(FMS_Ranking[[#This Row],[FMS ID]],FMS_Input[FMS_ID],FMS_Input[NATURE])</f>
        <v>0</v>
      </c>
      <c r="Z91" s="61">
        <f>(((FMS_Ranking[[#This Row],[Percent Nature-Based Raw]]/Y$2)*10)*Y$3)</f>
        <v>0</v>
      </c>
      <c r="AA91" s="5" t="str">
        <f>_xlfn.XLOOKUP(FMS_Ranking[[#This Row],[FMS ID]],FMS_Input[FMS_ID],FMS_Input[WATER_SUP])</f>
        <v>No</v>
      </c>
      <c r="AB91" s="57">
        <f>IF(FMS_Ranking[[#This Row],[Water Supply Raw]]="Yes",1,0)</f>
        <v>0</v>
      </c>
      <c r="AC9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1.8024852153844328</v>
      </c>
      <c r="AD91" s="94">
        <f>_xlfn.RANK.EQ(AC91,$AC$6:$AC$380,0)+COUNTIF($AC$6:AC91,AC91)-1</f>
        <v>67</v>
      </c>
      <c r="AE91" s="93">
        <f>(((FMS_Ranking[[#This Row],[Structures Removed 100 Raw]]/Q$2)*100)*Q$3)+(((FMS_Ranking[[#This Row],[Removed Pop Raw]]/S$2)*100)*S$3)</f>
        <v>0</v>
      </c>
      <c r="AF9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1.8024852153844328</v>
      </c>
      <c r="AG91" s="87">
        <f t="shared" si="3"/>
        <v>85</v>
      </c>
    </row>
    <row r="92" spans="1:33" ht="15" customHeight="1" x14ac:dyDescent="0.25">
      <c r="A92" s="64" t="s">
        <v>1999</v>
      </c>
      <c r="B92" s="64">
        <f>_xlfn.XLOOKUP(FMS_Ranking[[#This Row],[FMS ID]],FMS_Input[FMS_ID],FMS_Input[RFPG_NUM])</f>
        <v>3</v>
      </c>
      <c r="C92" s="63" t="str">
        <f>_xlfn.XLOOKUP(FMS_Ranking[[#This Row],[FMS ID]],FMS_Input[FMS_ID],FMS_Input[FMS_NAME])</f>
        <v>Addition of Low Water Crossing Signs and Gates - City of Irving</v>
      </c>
      <c r="D92" s="63" t="str">
        <f>_xlfn.XLOOKUP(FMS_Ranking[[#This Row],[FMS ID]],FMS_Input[FMS_ID],FMS_Input[FMS_DESCR])</f>
        <v>Identify and add low water crossing signs and gates to low water crossing areas as described in The Road to The Future Report.</v>
      </c>
      <c r="E92" s="60">
        <f>_xlfn.XLOOKUP(FMS_Ranking[[#This Row],[FMS ID]],FMS_Input[FMS_ID],FMS_Input[FMS_COST])</f>
        <v>250000</v>
      </c>
      <c r="F92" s="5" t="str">
        <f>_xlfn.XLOOKUP(FMS_Ranking[[#This Row],[FMS ID]],FMS_Input[FMS_ID],FMS_Input[EMER_NEED])</f>
        <v>No</v>
      </c>
      <c r="G92" s="4">
        <f t="shared" si="2"/>
        <v>0</v>
      </c>
      <c r="H92" s="45">
        <f>_xlfn.XLOOKUP(FMS_Ranking[[#This Row],[FMS ID]],FMS_Input[FMS_ID],FMS_Input[STRUCT_100])</f>
        <v>4589</v>
      </c>
      <c r="I92" s="45">
        <f>_xlfn.XLOOKUP(FMS_Ranking[[#This Row],[FMS ID]],FMS_Input[FMS_ID],FMS_Input[RES_STRUCT100])</f>
        <v>4495</v>
      </c>
      <c r="J92" s="45">
        <f>_xlfn.XLOOKUP(FMS_Ranking[[#This Row],[FMS ID]],FMS_Input[FMS_ID],FMS_Input[POP100])</f>
        <v>40893</v>
      </c>
      <c r="K92" s="45">
        <f>_xlfn.XLOOKUP(FMS_Ranking[[#This Row],[FMS ID]],FMS_Input[FMS_ID],FMS_Input[CRITFAC100])</f>
        <v>31</v>
      </c>
      <c r="L92" s="45">
        <f>_xlfn.XLOOKUP(FMS_Ranking[[#This Row],[FMS ID]],FMS_Input[FMS_ID],FMS_Input[LWC])</f>
        <v>29</v>
      </c>
      <c r="M92" s="45">
        <f>_xlfn.XLOOKUP(FMS_Ranking[[#This Row],[FMS ID]],FMS_Input[FMS_ID],FMS_Input[ROADCLS])</f>
        <v>0</v>
      </c>
      <c r="N92" s="45">
        <f>_xlfn.XLOOKUP(FMS_Ranking[[#This Row],[FMS ID]],FMS_Input[FMS_ID],FMS_Input[ROAD_MILES100])</f>
        <v>84</v>
      </c>
      <c r="O92" s="45">
        <f>_xlfn.XLOOKUP(FMS_Ranking[[#This Row],[FMS ID]],FMS_Input[FMS_ID],FMS_Input[FARMACRE100])</f>
        <v>1387.409057617188</v>
      </c>
      <c r="P92" s="48">
        <f>_xlfn.XLOOKUP(FMS_Ranking[[#This Row],[FMS ID]],FMS_Input[FMS_ID],FMS_Input[REDSTRUCT100])</f>
        <v>0</v>
      </c>
      <c r="Q92" s="48">
        <f>_xlfn.XLOOKUP(FMS_Ranking[[#This Row],[FMS ID]],FMS_Input[FMS_ID],FMS_Input[REMSTRC100])</f>
        <v>0</v>
      </c>
      <c r="R92" s="48">
        <f>_xlfn.XLOOKUP(FMS_Ranking[[#This Row],[FMS ID]],FMS_Input[FMS_ID],FMS_Input[REMRESSTRC100])</f>
        <v>0</v>
      </c>
      <c r="S92" s="82">
        <f>_xlfn.XLOOKUP(FMS_Ranking[[#This Row],[FMS ID]],FMS_Input[FMS_ID],FMS_Input[REMPOP100])</f>
        <v>0</v>
      </c>
      <c r="T92" s="82">
        <f>_xlfn.XLOOKUP(FMS_Ranking[[#This Row],[FMS ID]],FMS_Input[FMS_ID],FMS_Input[REMCRITFAC100])</f>
        <v>0</v>
      </c>
      <c r="U92" s="82">
        <f>_xlfn.XLOOKUP(FMS_Ranking[[#This Row],[FMS ID]],FMS_Input[FMS_ID],FMS_Input[REMLWC100])</f>
        <v>0</v>
      </c>
      <c r="V92" s="82">
        <f>_xlfn.XLOOKUP(FMS_Ranking[[#This Row],[FMS ID]],FMS_Input[FMS_ID],FMS_Input[REMROADCLS])</f>
        <v>0</v>
      </c>
      <c r="W92" s="82">
        <f>_xlfn.XLOOKUP(FMS_Ranking[[#This Row],[FMS ID]],FMS_Input[FMS_ID],FMS_Input[REMFRMACRE100])</f>
        <v>0</v>
      </c>
      <c r="X92" s="48">
        <f>_xlfn.XLOOKUP(FMS_Ranking[[#This Row],[FMS ID]],FMS_Input[FMS_ID],FMS_Input[COSTSTRUCT])</f>
        <v>0</v>
      </c>
      <c r="Y92" s="45">
        <f>_xlfn.XLOOKUP(FMS_Ranking[[#This Row],[FMS ID]],FMS_Input[FMS_ID],FMS_Input[NATURE])</f>
        <v>0</v>
      </c>
      <c r="Z92" s="61">
        <f>(((FMS_Ranking[[#This Row],[Percent Nature-Based Raw]]/Y$2)*10)*Y$3)</f>
        <v>0</v>
      </c>
      <c r="AA92" s="5" t="str">
        <f>_xlfn.XLOOKUP(FMS_Ranking[[#This Row],[FMS ID]],FMS_Input[FMS_ID],FMS_Input[WATER_SUP])</f>
        <v>No</v>
      </c>
      <c r="AB92" s="57">
        <f>IF(FMS_Ranking[[#This Row],[Water Supply Raw]]="Yes",1,0)</f>
        <v>0</v>
      </c>
      <c r="AC9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1.7661982195209875</v>
      </c>
      <c r="AD92" s="94">
        <f>_xlfn.RANK.EQ(AC92,$AC$6:$AC$380,0)+COUNTIF($AC$6:AC92,AC92)-1</f>
        <v>68</v>
      </c>
      <c r="AE92" s="93">
        <f>(((FMS_Ranking[[#This Row],[Structures Removed 100 Raw]]/Q$2)*100)*Q$3)+(((FMS_Ranking[[#This Row],[Removed Pop Raw]]/S$2)*100)*S$3)</f>
        <v>0</v>
      </c>
      <c r="AF9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1.7661982195209875</v>
      </c>
      <c r="AG92" s="95">
        <f t="shared" si="3"/>
        <v>87</v>
      </c>
    </row>
    <row r="93" spans="1:33" ht="15" customHeight="1" x14ac:dyDescent="0.25">
      <c r="A93" s="64" t="s">
        <v>124</v>
      </c>
      <c r="B93" s="64">
        <f>_xlfn.XLOOKUP(FMS_Ranking[[#This Row],[FMS ID]],FMS_Input[FMS_ID],FMS_Input[RFPG_NUM])</f>
        <v>6</v>
      </c>
      <c r="C93" s="63" t="str">
        <f>_xlfn.XLOOKUP(FMS_Ranking[[#This Row],[FMS ID]],FMS_Input[FMS_ID],FMS_Input[FMS_NAME])</f>
        <v>Waller County Flood Hazard Public Information Campaign</v>
      </c>
      <c r="D93" s="63" t="str">
        <f>_xlfn.XLOOKUP(FMS_Ranking[[#This Row],[FMS ID]],FMS_Input[FMS_ID],FMS_Input[FMS_DESCR])</f>
        <v>Posting of signage at high profile locations and use of social media to communicate threats/concers. Flood gauges for common flooded road crossings. Burn ban signs.</v>
      </c>
      <c r="E93" s="60">
        <f>_xlfn.XLOOKUP(FMS_Ranking[[#This Row],[FMS ID]],FMS_Input[FMS_ID],FMS_Input[FMS_COST])</f>
        <v>20000</v>
      </c>
      <c r="F93" s="5" t="str">
        <f>_xlfn.XLOOKUP(FMS_Ranking[[#This Row],[FMS ID]],FMS_Input[FMS_ID],FMS_Input[EMER_NEED])</f>
        <v>No</v>
      </c>
      <c r="G93" s="4">
        <f t="shared" si="2"/>
        <v>0</v>
      </c>
      <c r="H93" s="45">
        <f>_xlfn.XLOOKUP(FMS_Ranking[[#This Row],[FMS ID]],FMS_Input[FMS_ID],FMS_Input[STRUCT_100])</f>
        <v>1067</v>
      </c>
      <c r="I93" s="45">
        <f>_xlfn.XLOOKUP(FMS_Ranking[[#This Row],[FMS ID]],FMS_Input[FMS_ID],FMS_Input[RES_STRUCT100])</f>
        <v>708</v>
      </c>
      <c r="J93" s="45">
        <f>_xlfn.XLOOKUP(FMS_Ranking[[#This Row],[FMS ID]],FMS_Input[FMS_ID],FMS_Input[POP100])</f>
        <v>2410</v>
      </c>
      <c r="K93" s="45">
        <f>_xlfn.XLOOKUP(FMS_Ranking[[#This Row],[FMS ID]],FMS_Input[FMS_ID],FMS_Input[CRITFAC100])</f>
        <v>6</v>
      </c>
      <c r="L93" s="45">
        <f>_xlfn.XLOOKUP(FMS_Ranking[[#This Row],[FMS ID]],FMS_Input[FMS_ID],FMS_Input[LWC])</f>
        <v>19</v>
      </c>
      <c r="M93" s="45">
        <f>_xlfn.XLOOKUP(FMS_Ranking[[#This Row],[FMS ID]],FMS_Input[FMS_ID],FMS_Input[ROADCLS])</f>
        <v>19</v>
      </c>
      <c r="N93" s="45">
        <f>_xlfn.XLOOKUP(FMS_Ranking[[#This Row],[FMS ID]],FMS_Input[FMS_ID],FMS_Input[ROAD_MILES100])</f>
        <v>41</v>
      </c>
      <c r="O93" s="45">
        <f>_xlfn.XLOOKUP(FMS_Ranking[[#This Row],[FMS ID]],FMS_Input[FMS_ID],FMS_Input[FARMACRE100])</f>
        <v>1357.317260742188</v>
      </c>
      <c r="P93" s="48">
        <f>_xlfn.XLOOKUP(FMS_Ranking[[#This Row],[FMS ID]],FMS_Input[FMS_ID],FMS_Input[REDSTRUCT100])</f>
        <v>0</v>
      </c>
      <c r="Q93" s="48">
        <f>_xlfn.XLOOKUP(FMS_Ranking[[#This Row],[FMS ID]],FMS_Input[FMS_ID],FMS_Input[REMSTRC100])</f>
        <v>0</v>
      </c>
      <c r="R93" s="48">
        <f>_xlfn.XLOOKUP(FMS_Ranking[[#This Row],[FMS ID]],FMS_Input[FMS_ID],FMS_Input[REMRESSTRC100])</f>
        <v>0</v>
      </c>
      <c r="S93" s="82">
        <f>_xlfn.XLOOKUP(FMS_Ranking[[#This Row],[FMS ID]],FMS_Input[FMS_ID],FMS_Input[REMPOP100])</f>
        <v>0</v>
      </c>
      <c r="T93" s="82">
        <f>_xlfn.XLOOKUP(FMS_Ranking[[#This Row],[FMS ID]],FMS_Input[FMS_ID],FMS_Input[REMCRITFAC100])</f>
        <v>0</v>
      </c>
      <c r="U93" s="82">
        <f>_xlfn.XLOOKUP(FMS_Ranking[[#This Row],[FMS ID]],FMS_Input[FMS_ID],FMS_Input[REMLWC100])</f>
        <v>0</v>
      </c>
      <c r="V93" s="82">
        <f>_xlfn.XLOOKUP(FMS_Ranking[[#This Row],[FMS ID]],FMS_Input[FMS_ID],FMS_Input[REMROADCLS])</f>
        <v>0</v>
      </c>
      <c r="W93" s="82">
        <f>_xlfn.XLOOKUP(FMS_Ranking[[#This Row],[FMS ID]],FMS_Input[FMS_ID],FMS_Input[REMFRMACRE100])</f>
        <v>0</v>
      </c>
      <c r="X93" s="48">
        <f>_xlfn.XLOOKUP(FMS_Ranking[[#This Row],[FMS ID]],FMS_Input[FMS_ID],FMS_Input[COSTSTRUCT])</f>
        <v>0</v>
      </c>
      <c r="Y93" s="45">
        <f>_xlfn.XLOOKUP(FMS_Ranking[[#This Row],[FMS ID]],FMS_Input[FMS_ID],FMS_Input[NATURE])</f>
        <v>0</v>
      </c>
      <c r="Z93" s="61">
        <f>(((FMS_Ranking[[#This Row],[Percent Nature-Based Raw]]/Y$2)*10)*Y$3)</f>
        <v>0</v>
      </c>
      <c r="AA93" s="5" t="str">
        <f>_xlfn.XLOOKUP(FMS_Ranking[[#This Row],[FMS ID]],FMS_Input[FMS_ID],FMS_Input[WATER_SUP])</f>
        <v>No</v>
      </c>
      <c r="AB93" s="57">
        <f>IF(FMS_Ranking[[#This Row],[Water Supply Raw]]="Yes",1,0)</f>
        <v>0</v>
      </c>
      <c r="AC9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1.6502547484647636</v>
      </c>
      <c r="AD93" s="88">
        <f>_xlfn.RANK.EQ(AC93,$AC$6:$AC$380,0)+COUNTIF($AC$6:AC93,AC93)-1</f>
        <v>69</v>
      </c>
      <c r="AE93" s="93">
        <f>(((FMS_Ranking[[#This Row],[Structures Removed 100 Raw]]/Q$2)*100)*Q$3)+(((FMS_Ranking[[#This Row],[Removed Pop Raw]]/S$2)*100)*S$3)</f>
        <v>0</v>
      </c>
      <c r="AF9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1.6502547484647636</v>
      </c>
      <c r="AG93" s="87">
        <f t="shared" si="3"/>
        <v>88</v>
      </c>
    </row>
    <row r="94" spans="1:33" ht="15" customHeight="1" x14ac:dyDescent="0.25">
      <c r="A94" s="64" t="s">
        <v>121</v>
      </c>
      <c r="B94" s="64">
        <f>_xlfn.XLOOKUP(FMS_Ranking[[#This Row],[FMS ID]],FMS_Input[FMS_ID],FMS_Input[RFPG_NUM])</f>
        <v>6</v>
      </c>
      <c r="C94" s="63" t="str">
        <f>_xlfn.XLOOKUP(FMS_Ranking[[#This Row],[FMS ID]],FMS_Input[FMS_ID],FMS_Input[FMS_NAME])</f>
        <v>Waller County Drainage System Maintenance</v>
      </c>
      <c r="D94" s="63" t="str">
        <f>_xlfn.XLOOKUP(FMS_Ranking[[#This Row],[FMS ID]],FMS_Input[FMS_ID],FMS_Input[FMS_DESCR])</f>
        <v>Project will clear obstacles, widen and reshape ditches, and upgrade culverts to restore adequate drainage to mitigate flooding in all participating jurisdictions.</v>
      </c>
      <c r="E94" s="60">
        <f>_xlfn.XLOOKUP(FMS_Ranking[[#This Row],[FMS ID]],FMS_Input[FMS_ID],FMS_Input[FMS_COST])</f>
        <v>2500000</v>
      </c>
      <c r="F94" s="5" t="str">
        <f>_xlfn.XLOOKUP(FMS_Ranking[[#This Row],[FMS ID]],FMS_Input[FMS_ID],FMS_Input[EMER_NEED])</f>
        <v>No</v>
      </c>
      <c r="G94" s="4">
        <f t="shared" si="2"/>
        <v>0</v>
      </c>
      <c r="H94" s="45">
        <f>_xlfn.XLOOKUP(FMS_Ranking[[#This Row],[FMS ID]],FMS_Input[FMS_ID],FMS_Input[STRUCT_100])</f>
        <v>1067</v>
      </c>
      <c r="I94" s="45">
        <f>_xlfn.XLOOKUP(FMS_Ranking[[#This Row],[FMS ID]],FMS_Input[FMS_ID],FMS_Input[RES_STRUCT100])</f>
        <v>708</v>
      </c>
      <c r="J94" s="45">
        <f>_xlfn.XLOOKUP(FMS_Ranking[[#This Row],[FMS ID]],FMS_Input[FMS_ID],FMS_Input[POP100])</f>
        <v>2410</v>
      </c>
      <c r="K94" s="45">
        <f>_xlfn.XLOOKUP(FMS_Ranking[[#This Row],[FMS ID]],FMS_Input[FMS_ID],FMS_Input[CRITFAC100])</f>
        <v>6</v>
      </c>
      <c r="L94" s="45">
        <f>_xlfn.XLOOKUP(FMS_Ranking[[#This Row],[FMS ID]],FMS_Input[FMS_ID],FMS_Input[LWC])</f>
        <v>19</v>
      </c>
      <c r="M94" s="45">
        <f>_xlfn.XLOOKUP(FMS_Ranking[[#This Row],[FMS ID]],FMS_Input[FMS_ID],FMS_Input[ROADCLS])</f>
        <v>19</v>
      </c>
      <c r="N94" s="45">
        <f>_xlfn.XLOOKUP(FMS_Ranking[[#This Row],[FMS ID]],FMS_Input[FMS_ID],FMS_Input[ROAD_MILES100])</f>
        <v>41</v>
      </c>
      <c r="O94" s="45">
        <f>_xlfn.XLOOKUP(FMS_Ranking[[#This Row],[FMS ID]],FMS_Input[FMS_ID],FMS_Input[FARMACRE100])</f>
        <v>1357.317260742188</v>
      </c>
      <c r="P94" s="48">
        <f>_xlfn.XLOOKUP(FMS_Ranking[[#This Row],[FMS ID]],FMS_Input[FMS_ID],FMS_Input[REDSTRUCT100])</f>
        <v>0</v>
      </c>
      <c r="Q94" s="48">
        <f>_xlfn.XLOOKUP(FMS_Ranking[[#This Row],[FMS ID]],FMS_Input[FMS_ID],FMS_Input[REMSTRC100])</f>
        <v>0</v>
      </c>
      <c r="R94" s="48">
        <f>_xlfn.XLOOKUP(FMS_Ranking[[#This Row],[FMS ID]],FMS_Input[FMS_ID],FMS_Input[REMRESSTRC100])</f>
        <v>0</v>
      </c>
      <c r="S94" s="82">
        <f>_xlfn.XLOOKUP(FMS_Ranking[[#This Row],[FMS ID]],FMS_Input[FMS_ID],FMS_Input[REMPOP100])</f>
        <v>0</v>
      </c>
      <c r="T94" s="82">
        <f>_xlfn.XLOOKUP(FMS_Ranking[[#This Row],[FMS ID]],FMS_Input[FMS_ID],FMS_Input[REMCRITFAC100])</f>
        <v>0</v>
      </c>
      <c r="U94" s="82">
        <f>_xlfn.XLOOKUP(FMS_Ranking[[#This Row],[FMS ID]],FMS_Input[FMS_ID],FMS_Input[REMLWC100])</f>
        <v>0</v>
      </c>
      <c r="V94" s="82">
        <f>_xlfn.XLOOKUP(FMS_Ranking[[#This Row],[FMS ID]],FMS_Input[FMS_ID],FMS_Input[REMROADCLS])</f>
        <v>0</v>
      </c>
      <c r="W94" s="82">
        <f>_xlfn.XLOOKUP(FMS_Ranking[[#This Row],[FMS ID]],FMS_Input[FMS_ID],FMS_Input[REMFRMACRE100])</f>
        <v>0</v>
      </c>
      <c r="X94" s="48">
        <f>_xlfn.XLOOKUP(FMS_Ranking[[#This Row],[FMS ID]],FMS_Input[FMS_ID],FMS_Input[COSTSTRUCT])</f>
        <v>0</v>
      </c>
      <c r="Y94" s="45">
        <f>_xlfn.XLOOKUP(FMS_Ranking[[#This Row],[FMS ID]],FMS_Input[FMS_ID],FMS_Input[NATURE])</f>
        <v>0</v>
      </c>
      <c r="Z94" s="61">
        <f>(((FMS_Ranking[[#This Row],[Percent Nature-Based Raw]]/Y$2)*10)*Y$3)</f>
        <v>0</v>
      </c>
      <c r="AA94" s="5" t="str">
        <f>_xlfn.XLOOKUP(FMS_Ranking[[#This Row],[FMS ID]],FMS_Input[FMS_ID],FMS_Input[WATER_SUP])</f>
        <v>No</v>
      </c>
      <c r="AB94" s="57">
        <f>IF(FMS_Ranking[[#This Row],[Water Supply Raw]]="Yes",1,0)</f>
        <v>0</v>
      </c>
      <c r="AC9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1.6502547484647636</v>
      </c>
      <c r="AD94" s="88">
        <f>_xlfn.RANK.EQ(AC94,$AC$6:$AC$380,0)+COUNTIF($AC$6:AC94,AC94)-1</f>
        <v>70</v>
      </c>
      <c r="AE94" s="93">
        <f>(((FMS_Ranking[[#This Row],[Structures Removed 100 Raw]]/Q$2)*100)*Q$3)+(((FMS_Ranking[[#This Row],[Removed Pop Raw]]/S$2)*100)*S$3)</f>
        <v>0</v>
      </c>
      <c r="AF9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1.6502547484647636</v>
      </c>
      <c r="AG94" s="87">
        <f t="shared" si="3"/>
        <v>88</v>
      </c>
    </row>
    <row r="95" spans="1:33" ht="15" customHeight="1" x14ac:dyDescent="0.25">
      <c r="A95" s="64" t="s">
        <v>126</v>
      </c>
      <c r="B95" s="64">
        <f>_xlfn.XLOOKUP(FMS_Ranking[[#This Row],[FMS ID]],FMS_Input[FMS_ID],FMS_Input[RFPG_NUM])</f>
        <v>6</v>
      </c>
      <c r="C95" s="63" t="str">
        <f>_xlfn.XLOOKUP(FMS_Ranking[[#This Row],[FMS ID]],FMS_Input[FMS_ID],FMS_Input[FMS_NAME])</f>
        <v>Waller County Freeboard Requirement Update</v>
      </c>
      <c r="D95" s="63" t="str">
        <f>_xlfn.XLOOKUP(FMS_Ranking[[#This Row],[FMS ID]],FMS_Input[FMS_ID],FMS_Input[FMS_DESCR])</f>
        <v>The county may increase its freeboard requirement to 24-in from 18-in above the base flood elevation. County may require that all new lots within a platted subdivision be located fully outside of the floodplain. Applicable to all floodplain development.</v>
      </c>
      <c r="E95" s="60">
        <f>_xlfn.XLOOKUP(FMS_Ranking[[#This Row],[FMS ID]],FMS_Input[FMS_ID],FMS_Input[FMS_COST])</f>
        <v>100000</v>
      </c>
      <c r="F95" s="5" t="str">
        <f>_xlfn.XLOOKUP(FMS_Ranking[[#This Row],[FMS ID]],FMS_Input[FMS_ID],FMS_Input[EMER_NEED])</f>
        <v>No</v>
      </c>
      <c r="G95" s="4">
        <f t="shared" si="2"/>
        <v>0</v>
      </c>
      <c r="H95" s="45">
        <f>_xlfn.XLOOKUP(FMS_Ranking[[#This Row],[FMS ID]],FMS_Input[FMS_ID],FMS_Input[STRUCT_100])</f>
        <v>1067</v>
      </c>
      <c r="I95" s="45">
        <f>_xlfn.XLOOKUP(FMS_Ranking[[#This Row],[FMS ID]],FMS_Input[FMS_ID],FMS_Input[RES_STRUCT100])</f>
        <v>708</v>
      </c>
      <c r="J95" s="45">
        <f>_xlfn.XLOOKUP(FMS_Ranking[[#This Row],[FMS ID]],FMS_Input[FMS_ID],FMS_Input[POP100])</f>
        <v>2410</v>
      </c>
      <c r="K95" s="45">
        <f>_xlfn.XLOOKUP(FMS_Ranking[[#This Row],[FMS ID]],FMS_Input[FMS_ID],FMS_Input[CRITFAC100])</f>
        <v>6</v>
      </c>
      <c r="L95" s="45">
        <f>_xlfn.XLOOKUP(FMS_Ranking[[#This Row],[FMS ID]],FMS_Input[FMS_ID],FMS_Input[LWC])</f>
        <v>19</v>
      </c>
      <c r="M95" s="45">
        <f>_xlfn.XLOOKUP(FMS_Ranking[[#This Row],[FMS ID]],FMS_Input[FMS_ID],FMS_Input[ROADCLS])</f>
        <v>19</v>
      </c>
      <c r="N95" s="45">
        <f>_xlfn.XLOOKUP(FMS_Ranking[[#This Row],[FMS ID]],FMS_Input[FMS_ID],FMS_Input[ROAD_MILES100])</f>
        <v>41</v>
      </c>
      <c r="O95" s="45">
        <f>_xlfn.XLOOKUP(FMS_Ranking[[#This Row],[FMS ID]],FMS_Input[FMS_ID],FMS_Input[FARMACRE100])</f>
        <v>1357.317260742188</v>
      </c>
      <c r="P95" s="48">
        <f>_xlfn.XLOOKUP(FMS_Ranking[[#This Row],[FMS ID]],FMS_Input[FMS_ID],FMS_Input[REDSTRUCT100])</f>
        <v>0</v>
      </c>
      <c r="Q95" s="48">
        <f>_xlfn.XLOOKUP(FMS_Ranking[[#This Row],[FMS ID]],FMS_Input[FMS_ID],FMS_Input[REMSTRC100])</f>
        <v>0</v>
      </c>
      <c r="R95" s="48">
        <f>_xlfn.XLOOKUP(FMS_Ranking[[#This Row],[FMS ID]],FMS_Input[FMS_ID],FMS_Input[REMRESSTRC100])</f>
        <v>0</v>
      </c>
      <c r="S95" s="82">
        <f>_xlfn.XLOOKUP(FMS_Ranking[[#This Row],[FMS ID]],FMS_Input[FMS_ID],FMS_Input[REMPOP100])</f>
        <v>0</v>
      </c>
      <c r="T95" s="82">
        <f>_xlfn.XLOOKUP(FMS_Ranking[[#This Row],[FMS ID]],FMS_Input[FMS_ID],FMS_Input[REMCRITFAC100])</f>
        <v>0</v>
      </c>
      <c r="U95" s="82">
        <f>_xlfn.XLOOKUP(FMS_Ranking[[#This Row],[FMS ID]],FMS_Input[FMS_ID],FMS_Input[REMLWC100])</f>
        <v>0</v>
      </c>
      <c r="V95" s="82">
        <f>_xlfn.XLOOKUP(FMS_Ranking[[#This Row],[FMS ID]],FMS_Input[FMS_ID],FMS_Input[REMROADCLS])</f>
        <v>0</v>
      </c>
      <c r="W95" s="82">
        <f>_xlfn.XLOOKUP(FMS_Ranking[[#This Row],[FMS ID]],FMS_Input[FMS_ID],FMS_Input[REMFRMACRE100])</f>
        <v>0</v>
      </c>
      <c r="X95" s="48">
        <f>_xlfn.XLOOKUP(FMS_Ranking[[#This Row],[FMS ID]],FMS_Input[FMS_ID],FMS_Input[COSTSTRUCT])</f>
        <v>0</v>
      </c>
      <c r="Y95" s="45">
        <f>_xlfn.XLOOKUP(FMS_Ranking[[#This Row],[FMS ID]],FMS_Input[FMS_ID],FMS_Input[NATURE])</f>
        <v>0</v>
      </c>
      <c r="Z95" s="61">
        <f>(((FMS_Ranking[[#This Row],[Percent Nature-Based Raw]]/Y$2)*10)*Y$3)</f>
        <v>0</v>
      </c>
      <c r="AA95" s="5" t="str">
        <f>_xlfn.XLOOKUP(FMS_Ranking[[#This Row],[FMS ID]],FMS_Input[FMS_ID],FMS_Input[WATER_SUP])</f>
        <v>No</v>
      </c>
      <c r="AB95" s="57">
        <f>IF(FMS_Ranking[[#This Row],[Water Supply Raw]]="Yes",1,0)</f>
        <v>0</v>
      </c>
      <c r="AC9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1.6502547484647636</v>
      </c>
      <c r="AD95" s="88">
        <f>_xlfn.RANK.EQ(AC95,$AC$6:$AC$380,0)+COUNTIF($AC$6:AC95,AC95)-1</f>
        <v>71</v>
      </c>
      <c r="AE95" s="93">
        <f>(((FMS_Ranking[[#This Row],[Structures Removed 100 Raw]]/Q$2)*100)*Q$3)+(((FMS_Ranking[[#This Row],[Removed Pop Raw]]/S$2)*100)*S$3)</f>
        <v>0</v>
      </c>
      <c r="AF9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1.6502547484647636</v>
      </c>
      <c r="AG95" s="87">
        <f t="shared" si="3"/>
        <v>88</v>
      </c>
    </row>
    <row r="96" spans="1:33" ht="15" customHeight="1" x14ac:dyDescent="0.25">
      <c r="A96" s="64" t="s">
        <v>1717</v>
      </c>
      <c r="B96" s="64">
        <f>_xlfn.XLOOKUP(FMS_Ranking[[#This Row],[FMS ID]],FMS_Input[FMS_ID],FMS_Input[RFPG_NUM])</f>
        <v>2</v>
      </c>
      <c r="C96" s="63" t="str">
        <f>_xlfn.XLOOKUP(FMS_Ranking[[#This Row],[FMS ID]],FMS_Input[FMS_ID],FMS_Input[FMS_NAME])</f>
        <v>Fannin County NFIP Involvement</v>
      </c>
      <c r="D96" s="63" t="str">
        <f>_xlfn.XLOOKUP(FMS_Ranking[[#This Row],[FMS ID]],FMS_Input[FMS_ID],FMS_Input[FMS_DESCR])</f>
        <v xml:space="preserve">Application to join NFIP or adoption of equivalent standards </v>
      </c>
      <c r="E96" s="60">
        <f>_xlfn.XLOOKUP(FMS_Ranking[[#This Row],[FMS ID]],FMS_Input[FMS_ID],FMS_Input[FMS_COST])</f>
        <v>100000</v>
      </c>
      <c r="F96" s="5" t="str">
        <f>_xlfn.XLOOKUP(FMS_Ranking[[#This Row],[FMS ID]],FMS_Input[FMS_ID],FMS_Input[EMER_NEED])</f>
        <v>No</v>
      </c>
      <c r="G96" s="4">
        <f t="shared" si="2"/>
        <v>0</v>
      </c>
      <c r="H96" s="45">
        <f>_xlfn.XLOOKUP(FMS_Ranking[[#This Row],[FMS ID]],FMS_Input[FMS_ID],FMS_Input[STRUCT_100])</f>
        <v>1077</v>
      </c>
      <c r="I96" s="45">
        <f>_xlfn.XLOOKUP(FMS_Ranking[[#This Row],[FMS ID]],FMS_Input[FMS_ID],FMS_Input[RES_STRUCT100])</f>
        <v>709</v>
      </c>
      <c r="J96" s="45">
        <f>_xlfn.XLOOKUP(FMS_Ranking[[#This Row],[FMS ID]],FMS_Input[FMS_ID],FMS_Input[POP100])</f>
        <v>3040</v>
      </c>
      <c r="K96" s="45">
        <f>_xlfn.XLOOKUP(FMS_Ranking[[#This Row],[FMS ID]],FMS_Input[FMS_ID],FMS_Input[CRITFAC100])</f>
        <v>18</v>
      </c>
      <c r="L96" s="45">
        <f>_xlfn.XLOOKUP(FMS_Ranking[[#This Row],[FMS ID]],FMS_Input[FMS_ID],FMS_Input[LWC])</f>
        <v>26</v>
      </c>
      <c r="M96" s="45">
        <f>_xlfn.XLOOKUP(FMS_Ranking[[#This Row],[FMS ID]],FMS_Input[FMS_ID],FMS_Input[ROADCLS])</f>
        <v>0</v>
      </c>
      <c r="N96" s="45">
        <f>_xlfn.XLOOKUP(FMS_Ranking[[#This Row],[FMS ID]],FMS_Input[FMS_ID],FMS_Input[ROAD_MILES100])</f>
        <v>170</v>
      </c>
      <c r="O96" s="45">
        <f>_xlfn.XLOOKUP(FMS_Ranking[[#This Row],[FMS ID]],FMS_Input[FMS_ID],FMS_Input[FARMACRE100])</f>
        <v>37510.09375</v>
      </c>
      <c r="P96" s="48">
        <f>_xlfn.XLOOKUP(FMS_Ranking[[#This Row],[FMS ID]],FMS_Input[FMS_ID],FMS_Input[REDSTRUCT100])</f>
        <v>0</v>
      </c>
      <c r="Q96" s="48">
        <f>_xlfn.XLOOKUP(FMS_Ranking[[#This Row],[FMS ID]],FMS_Input[FMS_ID],FMS_Input[REMSTRC100])</f>
        <v>0</v>
      </c>
      <c r="R96" s="48">
        <f>_xlfn.XLOOKUP(FMS_Ranking[[#This Row],[FMS ID]],FMS_Input[FMS_ID],FMS_Input[REMRESSTRC100])</f>
        <v>0</v>
      </c>
      <c r="S96" s="82">
        <f>_xlfn.XLOOKUP(FMS_Ranking[[#This Row],[FMS ID]],FMS_Input[FMS_ID],FMS_Input[REMPOP100])</f>
        <v>0</v>
      </c>
      <c r="T96" s="82">
        <f>_xlfn.XLOOKUP(FMS_Ranking[[#This Row],[FMS ID]],FMS_Input[FMS_ID],FMS_Input[REMCRITFAC100])</f>
        <v>0</v>
      </c>
      <c r="U96" s="82">
        <f>_xlfn.XLOOKUP(FMS_Ranking[[#This Row],[FMS ID]],FMS_Input[FMS_ID],FMS_Input[REMLWC100])</f>
        <v>0</v>
      </c>
      <c r="V96" s="82">
        <f>_xlfn.XLOOKUP(FMS_Ranking[[#This Row],[FMS ID]],FMS_Input[FMS_ID],FMS_Input[REMROADCLS])</f>
        <v>0</v>
      </c>
      <c r="W96" s="82">
        <f>_xlfn.XLOOKUP(FMS_Ranking[[#This Row],[FMS ID]],FMS_Input[FMS_ID],FMS_Input[REMFRMACRE100])</f>
        <v>0</v>
      </c>
      <c r="X96" s="48">
        <f>_xlfn.XLOOKUP(FMS_Ranking[[#This Row],[FMS ID]],FMS_Input[FMS_ID],FMS_Input[COSTSTRUCT])</f>
        <v>0</v>
      </c>
      <c r="Y96" s="45">
        <f>_xlfn.XLOOKUP(FMS_Ranking[[#This Row],[FMS ID]],FMS_Input[FMS_ID],FMS_Input[NATURE])</f>
        <v>0</v>
      </c>
      <c r="Z96" s="61">
        <f>(((FMS_Ranking[[#This Row],[Percent Nature-Based Raw]]/Y$2)*10)*Y$3)</f>
        <v>0</v>
      </c>
      <c r="AA96" s="5" t="str">
        <f>_xlfn.XLOOKUP(FMS_Ranking[[#This Row],[FMS ID]],FMS_Input[FMS_ID],FMS_Input[WATER_SUP])</f>
        <v>No</v>
      </c>
      <c r="AB96" s="57">
        <f>IF(FMS_Ranking[[#This Row],[Water Supply Raw]]="Yes",1,0)</f>
        <v>0</v>
      </c>
      <c r="AC9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1.6348061916128347</v>
      </c>
      <c r="AD96" s="94">
        <f>_xlfn.RANK.EQ(AC96,$AC$6:$AC$380,0)+COUNTIF($AC$6:AC96,AC96)-1</f>
        <v>72</v>
      </c>
      <c r="AE96" s="93">
        <f>(((FMS_Ranking[[#This Row],[Structures Removed 100 Raw]]/Q$2)*100)*Q$3)+(((FMS_Ranking[[#This Row],[Removed Pop Raw]]/S$2)*100)*S$3)</f>
        <v>0</v>
      </c>
      <c r="AF9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1.6348061916128347</v>
      </c>
      <c r="AG96" s="95">
        <f t="shared" si="3"/>
        <v>91</v>
      </c>
    </row>
    <row r="97" spans="1:33" ht="15" customHeight="1" x14ac:dyDescent="0.25">
      <c r="A97" s="64" t="s">
        <v>1835</v>
      </c>
      <c r="B97" s="64">
        <f>_xlfn.XLOOKUP(FMS_Ranking[[#This Row],[FMS ID]],FMS_Input[FMS_ID],FMS_Input[RFPG_NUM])</f>
        <v>2</v>
      </c>
      <c r="C97" s="63" t="str">
        <f>_xlfn.XLOOKUP(FMS_Ranking[[#This Row],[FMS ID]],FMS_Input[FMS_ID],FMS_Input[FMS_NAME])</f>
        <v>Fannin County Floodplain Manager</v>
      </c>
      <c r="D97" s="63" t="str">
        <f>_xlfn.XLOOKUP(FMS_Ranking[[#This Row],[FMS ID]],FMS_Input[FMS_ID],FMS_Input[FMS_DESCR])</f>
        <v>Apply for assistance in establishing a Certified Countywide Floodplain Manager position.   Funding for the continuation of the position would be from permit fees and local budgets. The focus of this role would be to mitigate flooding and protect the flood</v>
      </c>
      <c r="E97" s="60">
        <f>_xlfn.XLOOKUP(FMS_Ranking[[#This Row],[FMS ID]],FMS_Input[FMS_ID],FMS_Input[FMS_COST])</f>
        <v>75000</v>
      </c>
      <c r="F97" s="5" t="str">
        <f>_xlfn.XLOOKUP(FMS_Ranking[[#This Row],[FMS ID]],FMS_Input[FMS_ID],FMS_Input[EMER_NEED])</f>
        <v>No</v>
      </c>
      <c r="G97" s="4">
        <f t="shared" si="2"/>
        <v>0</v>
      </c>
      <c r="H97" s="45">
        <f>_xlfn.XLOOKUP(FMS_Ranking[[#This Row],[FMS ID]],FMS_Input[FMS_ID],FMS_Input[STRUCT_100])</f>
        <v>1077</v>
      </c>
      <c r="I97" s="45">
        <f>_xlfn.XLOOKUP(FMS_Ranking[[#This Row],[FMS ID]],FMS_Input[FMS_ID],FMS_Input[RES_STRUCT100])</f>
        <v>709</v>
      </c>
      <c r="J97" s="45">
        <f>_xlfn.XLOOKUP(FMS_Ranking[[#This Row],[FMS ID]],FMS_Input[FMS_ID],FMS_Input[POP100])</f>
        <v>3040</v>
      </c>
      <c r="K97" s="45">
        <f>_xlfn.XLOOKUP(FMS_Ranking[[#This Row],[FMS ID]],FMS_Input[FMS_ID],FMS_Input[CRITFAC100])</f>
        <v>18</v>
      </c>
      <c r="L97" s="45">
        <f>_xlfn.XLOOKUP(FMS_Ranking[[#This Row],[FMS ID]],FMS_Input[FMS_ID],FMS_Input[LWC])</f>
        <v>26</v>
      </c>
      <c r="M97" s="45">
        <f>_xlfn.XLOOKUP(FMS_Ranking[[#This Row],[FMS ID]],FMS_Input[FMS_ID],FMS_Input[ROADCLS])</f>
        <v>0</v>
      </c>
      <c r="N97" s="45">
        <f>_xlfn.XLOOKUP(FMS_Ranking[[#This Row],[FMS ID]],FMS_Input[FMS_ID],FMS_Input[ROAD_MILES100])</f>
        <v>170</v>
      </c>
      <c r="O97" s="45">
        <f>_xlfn.XLOOKUP(FMS_Ranking[[#This Row],[FMS ID]],FMS_Input[FMS_ID],FMS_Input[FARMACRE100])</f>
        <v>37510.09375</v>
      </c>
      <c r="P97" s="48">
        <f>_xlfn.XLOOKUP(FMS_Ranking[[#This Row],[FMS ID]],FMS_Input[FMS_ID],FMS_Input[REDSTRUCT100])</f>
        <v>0</v>
      </c>
      <c r="Q97" s="48">
        <f>_xlfn.XLOOKUP(FMS_Ranking[[#This Row],[FMS ID]],FMS_Input[FMS_ID],FMS_Input[REMSTRC100])</f>
        <v>0</v>
      </c>
      <c r="R97" s="48">
        <f>_xlfn.XLOOKUP(FMS_Ranking[[#This Row],[FMS ID]],FMS_Input[FMS_ID],FMS_Input[REMRESSTRC100])</f>
        <v>0</v>
      </c>
      <c r="S97" s="82">
        <f>_xlfn.XLOOKUP(FMS_Ranking[[#This Row],[FMS ID]],FMS_Input[FMS_ID],FMS_Input[REMPOP100])</f>
        <v>0</v>
      </c>
      <c r="T97" s="82">
        <f>_xlfn.XLOOKUP(FMS_Ranking[[#This Row],[FMS ID]],FMS_Input[FMS_ID],FMS_Input[REMCRITFAC100])</f>
        <v>0</v>
      </c>
      <c r="U97" s="82">
        <f>_xlfn.XLOOKUP(FMS_Ranking[[#This Row],[FMS ID]],FMS_Input[FMS_ID],FMS_Input[REMLWC100])</f>
        <v>0</v>
      </c>
      <c r="V97" s="82">
        <f>_xlfn.XLOOKUP(FMS_Ranking[[#This Row],[FMS ID]],FMS_Input[FMS_ID],FMS_Input[REMROADCLS])</f>
        <v>0</v>
      </c>
      <c r="W97" s="82">
        <f>_xlfn.XLOOKUP(FMS_Ranking[[#This Row],[FMS ID]],FMS_Input[FMS_ID],FMS_Input[REMFRMACRE100])</f>
        <v>0</v>
      </c>
      <c r="X97" s="48">
        <f>_xlfn.XLOOKUP(FMS_Ranking[[#This Row],[FMS ID]],FMS_Input[FMS_ID],FMS_Input[COSTSTRUCT])</f>
        <v>0</v>
      </c>
      <c r="Y97" s="45">
        <f>_xlfn.XLOOKUP(FMS_Ranking[[#This Row],[FMS ID]],FMS_Input[FMS_ID],FMS_Input[NATURE])</f>
        <v>0</v>
      </c>
      <c r="Z97" s="61">
        <f>(((FMS_Ranking[[#This Row],[Percent Nature-Based Raw]]/Y$2)*10)*Y$3)</f>
        <v>0</v>
      </c>
      <c r="AA97" s="5" t="str">
        <f>_xlfn.XLOOKUP(FMS_Ranking[[#This Row],[FMS ID]],FMS_Input[FMS_ID],FMS_Input[WATER_SUP])</f>
        <v>No</v>
      </c>
      <c r="AB97" s="57">
        <f>IF(FMS_Ranking[[#This Row],[Water Supply Raw]]="Yes",1,0)</f>
        <v>0</v>
      </c>
      <c r="AC9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1.6348061916128347</v>
      </c>
      <c r="AD97" s="94">
        <f>_xlfn.RANK.EQ(AC97,$AC$6:$AC$380,0)+COUNTIF($AC$6:AC97,AC97)-1</f>
        <v>73</v>
      </c>
      <c r="AE97" s="93">
        <f>(((FMS_Ranking[[#This Row],[Structures Removed 100 Raw]]/Q$2)*100)*Q$3)+(((FMS_Ranking[[#This Row],[Removed Pop Raw]]/S$2)*100)*S$3)</f>
        <v>0</v>
      </c>
      <c r="AF9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1.6348061916128347</v>
      </c>
      <c r="AG97" s="95">
        <f t="shared" si="3"/>
        <v>91</v>
      </c>
    </row>
    <row r="98" spans="1:33" ht="15" customHeight="1" x14ac:dyDescent="0.25">
      <c r="A98" s="64" t="s">
        <v>1</v>
      </c>
      <c r="B98" s="64">
        <f>_xlfn.XLOOKUP(FMS_Ranking[[#This Row],[FMS ID]],FMS_Input[FMS_ID],FMS_Input[RFPG_NUM])</f>
        <v>6</v>
      </c>
      <c r="C98" s="63" t="str">
        <f>_xlfn.XLOOKUP(FMS_Ranking[[#This Row],[FMS ID]],FMS_Input[FMS_ID],FMS_Input[FMS_NAME])</f>
        <v xml:space="preserve">City of Bellaire Roadway and Drainage Improvements_x000D_
</v>
      </c>
      <c r="D98" s="63" t="str">
        <f>_xlfn.XLOOKUP(FMS_Ranking[[#This Row],[FMS ID]],FMS_Input[FMS_ID],FMS_Input[FMS_DESCR])</f>
        <v>Perform engineering services in support of the local drainage asset management planning, to repair or reconstruct antiquated local drainage and associated road infrastructure. Including design of storm sewers, roadways, and overland storage/conveyance.</v>
      </c>
      <c r="E98" s="60">
        <f>_xlfn.XLOOKUP(FMS_Ranking[[#This Row],[FMS ID]],FMS_Input[FMS_ID],FMS_Input[FMS_COST])</f>
        <v>3000000</v>
      </c>
      <c r="F98" s="5" t="str">
        <f>_xlfn.XLOOKUP(FMS_Ranking[[#This Row],[FMS ID]],FMS_Input[FMS_ID],FMS_Input[EMER_NEED])</f>
        <v>No</v>
      </c>
      <c r="G98" s="4">
        <f t="shared" si="2"/>
        <v>0</v>
      </c>
      <c r="H98" s="45">
        <f>_xlfn.XLOOKUP(FMS_Ranking[[#This Row],[FMS ID]],FMS_Input[FMS_ID],FMS_Input[STRUCT_100])</f>
        <v>5879</v>
      </c>
      <c r="I98" s="45">
        <f>_xlfn.XLOOKUP(FMS_Ranking[[#This Row],[FMS ID]],FMS_Input[FMS_ID],FMS_Input[RES_STRUCT100])</f>
        <v>5539</v>
      </c>
      <c r="J98" s="45">
        <f>_xlfn.XLOOKUP(FMS_Ranking[[#This Row],[FMS ID]],FMS_Input[FMS_ID],FMS_Input[POP100])</f>
        <v>37604</v>
      </c>
      <c r="K98" s="45">
        <f>_xlfn.XLOOKUP(FMS_Ranking[[#This Row],[FMS ID]],FMS_Input[FMS_ID],FMS_Input[CRITFAC100])</f>
        <v>71</v>
      </c>
      <c r="L98" s="45">
        <f>_xlfn.XLOOKUP(FMS_Ranking[[#This Row],[FMS ID]],FMS_Input[FMS_ID],FMS_Input[LWC])</f>
        <v>0</v>
      </c>
      <c r="M98" s="45">
        <f>_xlfn.XLOOKUP(FMS_Ranking[[#This Row],[FMS ID]],FMS_Input[FMS_ID],FMS_Input[ROADCLS])</f>
        <v>0</v>
      </c>
      <c r="N98" s="45">
        <f>_xlfn.XLOOKUP(FMS_Ranking[[#This Row],[FMS ID]],FMS_Input[FMS_ID],FMS_Input[ROAD_MILES100])</f>
        <v>71</v>
      </c>
      <c r="O98" s="45">
        <f>_xlfn.XLOOKUP(FMS_Ranking[[#This Row],[FMS ID]],FMS_Input[FMS_ID],FMS_Input[FARMACRE100])</f>
        <v>0.1517360061407089</v>
      </c>
      <c r="P98" s="48">
        <f>_xlfn.XLOOKUP(FMS_Ranking[[#This Row],[FMS ID]],FMS_Input[FMS_ID],FMS_Input[REDSTRUCT100])</f>
        <v>0</v>
      </c>
      <c r="Q98" s="48">
        <f>_xlfn.XLOOKUP(FMS_Ranking[[#This Row],[FMS ID]],FMS_Input[FMS_ID],FMS_Input[REMSTRC100])</f>
        <v>0</v>
      </c>
      <c r="R98" s="48">
        <f>_xlfn.XLOOKUP(FMS_Ranking[[#This Row],[FMS ID]],FMS_Input[FMS_ID],FMS_Input[REMRESSTRC100])</f>
        <v>0</v>
      </c>
      <c r="S98" s="82">
        <f>_xlfn.XLOOKUP(FMS_Ranking[[#This Row],[FMS ID]],FMS_Input[FMS_ID],FMS_Input[REMPOP100])</f>
        <v>0</v>
      </c>
      <c r="T98" s="82">
        <f>_xlfn.XLOOKUP(FMS_Ranking[[#This Row],[FMS ID]],FMS_Input[FMS_ID],FMS_Input[REMCRITFAC100])</f>
        <v>0</v>
      </c>
      <c r="U98" s="82">
        <f>_xlfn.XLOOKUP(FMS_Ranking[[#This Row],[FMS ID]],FMS_Input[FMS_ID],FMS_Input[REMLWC100])</f>
        <v>0</v>
      </c>
      <c r="V98" s="82">
        <f>_xlfn.XLOOKUP(FMS_Ranking[[#This Row],[FMS ID]],FMS_Input[FMS_ID],FMS_Input[REMROADCLS])</f>
        <v>0</v>
      </c>
      <c r="W98" s="82">
        <f>_xlfn.XLOOKUP(FMS_Ranking[[#This Row],[FMS ID]],FMS_Input[FMS_ID],FMS_Input[REMFRMACRE100])</f>
        <v>0</v>
      </c>
      <c r="X98" s="48">
        <f>_xlfn.XLOOKUP(FMS_Ranking[[#This Row],[FMS ID]],FMS_Input[FMS_ID],FMS_Input[COSTSTRUCT])</f>
        <v>0</v>
      </c>
      <c r="Y98" s="45">
        <f>_xlfn.XLOOKUP(FMS_Ranking[[#This Row],[FMS ID]],FMS_Input[FMS_ID],FMS_Input[NATURE])</f>
        <v>0</v>
      </c>
      <c r="Z98" s="61">
        <f>(((FMS_Ranking[[#This Row],[Percent Nature-Based Raw]]/Y$2)*10)*Y$3)</f>
        <v>0</v>
      </c>
      <c r="AA98" s="5" t="str">
        <f>_xlfn.XLOOKUP(FMS_Ranking[[#This Row],[FMS ID]],FMS_Input[FMS_ID],FMS_Input[WATER_SUP])</f>
        <v>No</v>
      </c>
      <c r="AB98" s="57">
        <f>IF(FMS_Ranking[[#This Row],[Water Supply Raw]]="Yes",1,0)</f>
        <v>0</v>
      </c>
      <c r="AC9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98" s="88">
        <f>_xlfn.RANK.EQ(AC98,$AC$6:$AC$380,0)+COUNTIF($AC$6:AC98,AC98)-1</f>
        <v>74</v>
      </c>
      <c r="AE98" s="93">
        <f>(((FMS_Ranking[[#This Row],[Structures Removed 100 Raw]]/Q$2)*100)*Q$3)+(((FMS_Ranking[[#This Row],[Removed Pop Raw]]/S$2)*100)*S$3)</f>
        <v>0</v>
      </c>
      <c r="AF9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98" s="87">
        <f t="shared" si="3"/>
        <v>93</v>
      </c>
    </row>
    <row r="99" spans="1:33" ht="15" customHeight="1" x14ac:dyDescent="0.25">
      <c r="A99" s="64" t="s">
        <v>8</v>
      </c>
      <c r="B99" s="64">
        <f>_xlfn.XLOOKUP(FMS_Ranking[[#This Row],[FMS ID]],FMS_Input[FMS_ID],FMS_Input[RFPG_NUM])</f>
        <v>6</v>
      </c>
      <c r="C99" s="63" t="str">
        <f>_xlfn.XLOOKUP(FMS_Ranking[[#This Row],[FMS ID]],FMS_Input[FMS_ID],FMS_Input[FMS_NAME])</f>
        <v xml:space="preserve">City of Bellaire Non-Structural Flood Risk Reduction Strategies_x000D_
</v>
      </c>
      <c r="D99" s="63" t="str">
        <f>_xlfn.XLOOKUP(FMS_Ranking[[#This Row],[FMS ID]],FMS_Input[FMS_ID],FMS_Input[FMS_DESCR])</f>
        <v xml:space="preserve">Conduct planning and outreach efforts to identify residents interested in buy-out, home elevation, or flood proofing programs, and develop plans or grant applications to support interested parties._x000D_
</v>
      </c>
      <c r="E99" s="60">
        <f>_xlfn.XLOOKUP(FMS_Ranking[[#This Row],[FMS ID]],FMS_Input[FMS_ID],FMS_Input[FMS_COST])</f>
        <v>50000</v>
      </c>
      <c r="F99" s="5" t="str">
        <f>_xlfn.XLOOKUP(FMS_Ranking[[#This Row],[FMS ID]],FMS_Input[FMS_ID],FMS_Input[EMER_NEED])</f>
        <v>No</v>
      </c>
      <c r="G99" s="4">
        <f t="shared" si="2"/>
        <v>0</v>
      </c>
      <c r="H99" s="45">
        <f>_xlfn.XLOOKUP(FMS_Ranking[[#This Row],[FMS ID]],FMS_Input[FMS_ID],FMS_Input[STRUCT_100])</f>
        <v>5879</v>
      </c>
      <c r="I99" s="45">
        <f>_xlfn.XLOOKUP(FMS_Ranking[[#This Row],[FMS ID]],FMS_Input[FMS_ID],FMS_Input[RES_STRUCT100])</f>
        <v>5539</v>
      </c>
      <c r="J99" s="45">
        <f>_xlfn.XLOOKUP(FMS_Ranking[[#This Row],[FMS ID]],FMS_Input[FMS_ID],FMS_Input[POP100])</f>
        <v>37604</v>
      </c>
      <c r="K99" s="45">
        <f>_xlfn.XLOOKUP(FMS_Ranking[[#This Row],[FMS ID]],FMS_Input[FMS_ID],FMS_Input[CRITFAC100])</f>
        <v>71</v>
      </c>
      <c r="L99" s="45">
        <f>_xlfn.XLOOKUP(FMS_Ranking[[#This Row],[FMS ID]],FMS_Input[FMS_ID],FMS_Input[LWC])</f>
        <v>0</v>
      </c>
      <c r="M99" s="45">
        <f>_xlfn.XLOOKUP(FMS_Ranking[[#This Row],[FMS ID]],FMS_Input[FMS_ID],FMS_Input[ROADCLS])</f>
        <v>0</v>
      </c>
      <c r="N99" s="45">
        <f>_xlfn.XLOOKUP(FMS_Ranking[[#This Row],[FMS ID]],FMS_Input[FMS_ID],FMS_Input[ROAD_MILES100])</f>
        <v>71</v>
      </c>
      <c r="O99" s="45">
        <f>_xlfn.XLOOKUP(FMS_Ranking[[#This Row],[FMS ID]],FMS_Input[FMS_ID],FMS_Input[FARMACRE100])</f>
        <v>0.1517360061407089</v>
      </c>
      <c r="P99" s="48">
        <f>_xlfn.XLOOKUP(FMS_Ranking[[#This Row],[FMS ID]],FMS_Input[FMS_ID],FMS_Input[REDSTRUCT100])</f>
        <v>0</v>
      </c>
      <c r="Q99" s="48">
        <f>_xlfn.XLOOKUP(FMS_Ranking[[#This Row],[FMS ID]],FMS_Input[FMS_ID],FMS_Input[REMSTRC100])</f>
        <v>0</v>
      </c>
      <c r="R99" s="48">
        <f>_xlfn.XLOOKUP(FMS_Ranking[[#This Row],[FMS ID]],FMS_Input[FMS_ID],FMS_Input[REMRESSTRC100])</f>
        <v>0</v>
      </c>
      <c r="S99" s="82">
        <f>_xlfn.XLOOKUP(FMS_Ranking[[#This Row],[FMS ID]],FMS_Input[FMS_ID],FMS_Input[REMPOP100])</f>
        <v>0</v>
      </c>
      <c r="T99" s="82">
        <f>_xlfn.XLOOKUP(FMS_Ranking[[#This Row],[FMS ID]],FMS_Input[FMS_ID],FMS_Input[REMCRITFAC100])</f>
        <v>0</v>
      </c>
      <c r="U99" s="82">
        <f>_xlfn.XLOOKUP(FMS_Ranking[[#This Row],[FMS ID]],FMS_Input[FMS_ID],FMS_Input[REMLWC100])</f>
        <v>0</v>
      </c>
      <c r="V99" s="82">
        <f>_xlfn.XLOOKUP(FMS_Ranking[[#This Row],[FMS ID]],FMS_Input[FMS_ID],FMS_Input[REMROADCLS])</f>
        <v>0</v>
      </c>
      <c r="W99" s="82">
        <f>_xlfn.XLOOKUP(FMS_Ranking[[#This Row],[FMS ID]],FMS_Input[FMS_ID],FMS_Input[REMFRMACRE100])</f>
        <v>0</v>
      </c>
      <c r="X99" s="48">
        <f>_xlfn.XLOOKUP(FMS_Ranking[[#This Row],[FMS ID]],FMS_Input[FMS_ID],FMS_Input[COSTSTRUCT])</f>
        <v>0</v>
      </c>
      <c r="Y99" s="45">
        <f>_xlfn.XLOOKUP(FMS_Ranking[[#This Row],[FMS ID]],FMS_Input[FMS_ID],FMS_Input[NATURE])</f>
        <v>0</v>
      </c>
      <c r="Z99" s="61">
        <f>(((FMS_Ranking[[#This Row],[Percent Nature-Based Raw]]/Y$2)*10)*Y$3)</f>
        <v>0</v>
      </c>
      <c r="AA99" s="5" t="str">
        <f>_xlfn.XLOOKUP(FMS_Ranking[[#This Row],[FMS ID]],FMS_Input[FMS_ID],FMS_Input[WATER_SUP])</f>
        <v>No</v>
      </c>
      <c r="AB99" s="57">
        <f>IF(FMS_Ranking[[#This Row],[Water Supply Raw]]="Yes",1,0)</f>
        <v>0</v>
      </c>
      <c r="AC9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99" s="88">
        <f>_xlfn.RANK.EQ(AC99,$AC$6:$AC$380,0)+COUNTIF($AC$6:AC99,AC99)-1</f>
        <v>75</v>
      </c>
      <c r="AE99" s="93">
        <f>(((FMS_Ranking[[#This Row],[Structures Removed 100 Raw]]/Q$2)*100)*Q$3)+(((FMS_Ranking[[#This Row],[Removed Pop Raw]]/S$2)*100)*S$3)</f>
        <v>0</v>
      </c>
      <c r="AF9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99" s="87">
        <f t="shared" si="3"/>
        <v>93</v>
      </c>
    </row>
    <row r="100" spans="1:33" ht="15" customHeight="1" x14ac:dyDescent="0.25">
      <c r="A100" s="64" t="s">
        <v>9</v>
      </c>
      <c r="B100" s="64">
        <f>_xlfn.XLOOKUP(FMS_Ranking[[#This Row],[FMS ID]],FMS_Input[FMS_ID],FMS_Input[RFPG_NUM])</f>
        <v>6</v>
      </c>
      <c r="C100" s="63" t="str">
        <f>_xlfn.XLOOKUP(FMS_Ranking[[#This Row],[FMS ID]],FMS_Input[FMS_ID],FMS_Input[FMS_NAME])</f>
        <v xml:space="preserve">City of Bellaire Drainage Requirements and Flood Damage Prevention Ordinance _x000D_
</v>
      </c>
      <c r="D100" s="63" t="str">
        <f>_xlfn.XLOOKUP(FMS_Ranking[[#This Row],[FMS ID]],FMS_Input[FMS_ID],FMS_Input[FMS_DESCR])</f>
        <v>Develop updates to Bellaire's residential and non-residential drainage requirements and the City's flood damage prevention ordinance, in alignment with Bellaire's broader flood risk management goals and objectives.</v>
      </c>
      <c r="E100" s="60">
        <f>_xlfn.XLOOKUP(FMS_Ranking[[#This Row],[FMS ID]],FMS_Input[FMS_ID],FMS_Input[FMS_COST])</f>
        <v>50000</v>
      </c>
      <c r="F100" s="5" t="str">
        <f>_xlfn.XLOOKUP(FMS_Ranking[[#This Row],[FMS ID]],FMS_Input[FMS_ID],FMS_Input[EMER_NEED])</f>
        <v>No</v>
      </c>
      <c r="G100" s="4">
        <f t="shared" si="2"/>
        <v>0</v>
      </c>
      <c r="H100" s="45">
        <f>_xlfn.XLOOKUP(FMS_Ranking[[#This Row],[FMS ID]],FMS_Input[FMS_ID],FMS_Input[STRUCT_100])</f>
        <v>5879</v>
      </c>
      <c r="I100" s="45">
        <f>_xlfn.XLOOKUP(FMS_Ranking[[#This Row],[FMS ID]],FMS_Input[FMS_ID],FMS_Input[RES_STRUCT100])</f>
        <v>5539</v>
      </c>
      <c r="J100" s="45">
        <f>_xlfn.XLOOKUP(FMS_Ranking[[#This Row],[FMS ID]],FMS_Input[FMS_ID],FMS_Input[POP100])</f>
        <v>37604</v>
      </c>
      <c r="K100" s="45">
        <f>_xlfn.XLOOKUP(FMS_Ranking[[#This Row],[FMS ID]],FMS_Input[FMS_ID],FMS_Input[CRITFAC100])</f>
        <v>71</v>
      </c>
      <c r="L100" s="45">
        <f>_xlfn.XLOOKUP(FMS_Ranking[[#This Row],[FMS ID]],FMS_Input[FMS_ID],FMS_Input[LWC])</f>
        <v>0</v>
      </c>
      <c r="M100" s="45">
        <f>_xlfn.XLOOKUP(FMS_Ranking[[#This Row],[FMS ID]],FMS_Input[FMS_ID],FMS_Input[ROADCLS])</f>
        <v>0</v>
      </c>
      <c r="N100" s="45">
        <f>_xlfn.XLOOKUP(FMS_Ranking[[#This Row],[FMS ID]],FMS_Input[FMS_ID],FMS_Input[ROAD_MILES100])</f>
        <v>71</v>
      </c>
      <c r="O100" s="45">
        <f>_xlfn.XLOOKUP(FMS_Ranking[[#This Row],[FMS ID]],FMS_Input[FMS_ID],FMS_Input[FARMACRE100])</f>
        <v>0.1517360061407089</v>
      </c>
      <c r="P100" s="48">
        <f>_xlfn.XLOOKUP(FMS_Ranking[[#This Row],[FMS ID]],FMS_Input[FMS_ID],FMS_Input[REDSTRUCT100])</f>
        <v>0</v>
      </c>
      <c r="Q100" s="48">
        <f>_xlfn.XLOOKUP(FMS_Ranking[[#This Row],[FMS ID]],FMS_Input[FMS_ID],FMS_Input[REMSTRC100])</f>
        <v>0</v>
      </c>
      <c r="R100" s="48">
        <f>_xlfn.XLOOKUP(FMS_Ranking[[#This Row],[FMS ID]],FMS_Input[FMS_ID],FMS_Input[REMRESSTRC100])</f>
        <v>0</v>
      </c>
      <c r="S100" s="82">
        <f>_xlfn.XLOOKUP(FMS_Ranking[[#This Row],[FMS ID]],FMS_Input[FMS_ID],FMS_Input[REMPOP100])</f>
        <v>0</v>
      </c>
      <c r="T100" s="82">
        <f>_xlfn.XLOOKUP(FMS_Ranking[[#This Row],[FMS ID]],FMS_Input[FMS_ID],FMS_Input[REMCRITFAC100])</f>
        <v>0</v>
      </c>
      <c r="U100" s="82">
        <f>_xlfn.XLOOKUP(FMS_Ranking[[#This Row],[FMS ID]],FMS_Input[FMS_ID],FMS_Input[REMLWC100])</f>
        <v>0</v>
      </c>
      <c r="V100" s="82">
        <f>_xlfn.XLOOKUP(FMS_Ranking[[#This Row],[FMS ID]],FMS_Input[FMS_ID],FMS_Input[REMROADCLS])</f>
        <v>0</v>
      </c>
      <c r="W100" s="82">
        <f>_xlfn.XLOOKUP(FMS_Ranking[[#This Row],[FMS ID]],FMS_Input[FMS_ID],FMS_Input[REMFRMACRE100])</f>
        <v>0</v>
      </c>
      <c r="X100" s="48">
        <f>_xlfn.XLOOKUP(FMS_Ranking[[#This Row],[FMS ID]],FMS_Input[FMS_ID],FMS_Input[COSTSTRUCT])</f>
        <v>0</v>
      </c>
      <c r="Y100" s="45">
        <f>_xlfn.XLOOKUP(FMS_Ranking[[#This Row],[FMS ID]],FMS_Input[FMS_ID],FMS_Input[NATURE])</f>
        <v>0</v>
      </c>
      <c r="Z100" s="61">
        <f>(((FMS_Ranking[[#This Row],[Percent Nature-Based Raw]]/Y$2)*10)*Y$3)</f>
        <v>0</v>
      </c>
      <c r="AA100" s="5" t="str">
        <f>_xlfn.XLOOKUP(FMS_Ranking[[#This Row],[FMS ID]],FMS_Input[FMS_ID],FMS_Input[WATER_SUP])</f>
        <v>No</v>
      </c>
      <c r="AB100" s="57">
        <f>IF(FMS_Ranking[[#This Row],[Water Supply Raw]]="Yes",1,0)</f>
        <v>0</v>
      </c>
      <c r="AC10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100" s="88">
        <f>_xlfn.RANK.EQ(AC100,$AC$6:$AC$380,0)+COUNTIF($AC$6:AC100,AC100)-1</f>
        <v>76</v>
      </c>
      <c r="AE100" s="93">
        <f>(((FMS_Ranking[[#This Row],[Structures Removed 100 Raw]]/Q$2)*100)*Q$3)+(((FMS_Ranking[[#This Row],[Removed Pop Raw]]/S$2)*100)*S$3)</f>
        <v>0</v>
      </c>
      <c r="AF10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100" s="87">
        <f t="shared" si="3"/>
        <v>93</v>
      </c>
    </row>
    <row r="101" spans="1:33" ht="15" customHeight="1" x14ac:dyDescent="0.25">
      <c r="A101" s="64" t="s">
        <v>11</v>
      </c>
      <c r="B101" s="64">
        <f>_xlfn.XLOOKUP(FMS_Ranking[[#This Row],[FMS ID]],FMS_Input[FMS_ID],FMS_Input[RFPG_NUM])</f>
        <v>6</v>
      </c>
      <c r="C101" s="63" t="str">
        <f>_xlfn.XLOOKUP(FMS_Ranking[[#This Row],[FMS ID]],FMS_Input[FMS_ID],FMS_Input[FMS_NAME])</f>
        <v xml:space="preserve">City of Bellaire Floodwater Public Awareness Initiatives_x000D_
</v>
      </c>
      <c r="D101" s="63" t="str">
        <f>_xlfn.XLOOKUP(FMS_Ranking[[#This Row],[FMS ID]],FMS_Input[FMS_ID],FMS_Input[FMS_DESCR])</f>
        <v>Periodically distribute messages to residents warning of dangers of walking or playing in floodwaters. Develop a plan with local schools to educate children to avoid walking, playing, or riding bicycles in floodwaters.</v>
      </c>
      <c r="E101" s="60">
        <f>_xlfn.XLOOKUP(FMS_Ranking[[#This Row],[FMS ID]],FMS_Input[FMS_ID],FMS_Input[FMS_COST])</f>
        <v>50000</v>
      </c>
      <c r="F101" s="5" t="str">
        <f>_xlfn.XLOOKUP(FMS_Ranking[[#This Row],[FMS ID]],FMS_Input[FMS_ID],FMS_Input[EMER_NEED])</f>
        <v>No</v>
      </c>
      <c r="G101" s="4">
        <f t="shared" si="2"/>
        <v>0</v>
      </c>
      <c r="H101" s="45">
        <f>_xlfn.XLOOKUP(FMS_Ranking[[#This Row],[FMS ID]],FMS_Input[FMS_ID],FMS_Input[STRUCT_100])</f>
        <v>5879</v>
      </c>
      <c r="I101" s="45">
        <f>_xlfn.XLOOKUP(FMS_Ranking[[#This Row],[FMS ID]],FMS_Input[FMS_ID],FMS_Input[RES_STRUCT100])</f>
        <v>5539</v>
      </c>
      <c r="J101" s="45">
        <f>_xlfn.XLOOKUP(FMS_Ranking[[#This Row],[FMS ID]],FMS_Input[FMS_ID],FMS_Input[POP100])</f>
        <v>37604</v>
      </c>
      <c r="K101" s="45">
        <f>_xlfn.XLOOKUP(FMS_Ranking[[#This Row],[FMS ID]],FMS_Input[FMS_ID],FMS_Input[CRITFAC100])</f>
        <v>71</v>
      </c>
      <c r="L101" s="45">
        <f>_xlfn.XLOOKUP(FMS_Ranking[[#This Row],[FMS ID]],FMS_Input[FMS_ID],FMS_Input[LWC])</f>
        <v>0</v>
      </c>
      <c r="M101" s="45">
        <f>_xlfn.XLOOKUP(FMS_Ranking[[#This Row],[FMS ID]],FMS_Input[FMS_ID],FMS_Input[ROADCLS])</f>
        <v>0</v>
      </c>
      <c r="N101" s="45">
        <f>_xlfn.XLOOKUP(FMS_Ranking[[#This Row],[FMS ID]],FMS_Input[FMS_ID],FMS_Input[ROAD_MILES100])</f>
        <v>71</v>
      </c>
      <c r="O101" s="45">
        <f>_xlfn.XLOOKUP(FMS_Ranking[[#This Row],[FMS ID]],FMS_Input[FMS_ID],FMS_Input[FARMACRE100])</f>
        <v>0.1517360061407089</v>
      </c>
      <c r="P101" s="48">
        <f>_xlfn.XLOOKUP(FMS_Ranking[[#This Row],[FMS ID]],FMS_Input[FMS_ID],FMS_Input[REDSTRUCT100])</f>
        <v>0</v>
      </c>
      <c r="Q101" s="48">
        <f>_xlfn.XLOOKUP(FMS_Ranking[[#This Row],[FMS ID]],FMS_Input[FMS_ID],FMS_Input[REMSTRC100])</f>
        <v>0</v>
      </c>
      <c r="R101" s="48">
        <f>_xlfn.XLOOKUP(FMS_Ranking[[#This Row],[FMS ID]],FMS_Input[FMS_ID],FMS_Input[REMRESSTRC100])</f>
        <v>0</v>
      </c>
      <c r="S101" s="82">
        <f>_xlfn.XLOOKUP(FMS_Ranking[[#This Row],[FMS ID]],FMS_Input[FMS_ID],FMS_Input[REMPOP100])</f>
        <v>0</v>
      </c>
      <c r="T101" s="82">
        <f>_xlfn.XLOOKUP(FMS_Ranking[[#This Row],[FMS ID]],FMS_Input[FMS_ID],FMS_Input[REMCRITFAC100])</f>
        <v>0</v>
      </c>
      <c r="U101" s="82">
        <f>_xlfn.XLOOKUP(FMS_Ranking[[#This Row],[FMS ID]],FMS_Input[FMS_ID],FMS_Input[REMLWC100])</f>
        <v>0</v>
      </c>
      <c r="V101" s="82">
        <f>_xlfn.XLOOKUP(FMS_Ranking[[#This Row],[FMS ID]],FMS_Input[FMS_ID],FMS_Input[REMROADCLS])</f>
        <v>0</v>
      </c>
      <c r="W101" s="82">
        <f>_xlfn.XLOOKUP(FMS_Ranking[[#This Row],[FMS ID]],FMS_Input[FMS_ID],FMS_Input[REMFRMACRE100])</f>
        <v>0</v>
      </c>
      <c r="X101" s="48">
        <f>_xlfn.XLOOKUP(FMS_Ranking[[#This Row],[FMS ID]],FMS_Input[FMS_ID],FMS_Input[COSTSTRUCT])</f>
        <v>0</v>
      </c>
      <c r="Y101" s="45">
        <f>_xlfn.XLOOKUP(FMS_Ranking[[#This Row],[FMS ID]],FMS_Input[FMS_ID],FMS_Input[NATURE])</f>
        <v>0</v>
      </c>
      <c r="Z101" s="61">
        <f>(((FMS_Ranking[[#This Row],[Percent Nature-Based Raw]]/Y$2)*10)*Y$3)</f>
        <v>0</v>
      </c>
      <c r="AA101" s="5" t="str">
        <f>_xlfn.XLOOKUP(FMS_Ranking[[#This Row],[FMS ID]],FMS_Input[FMS_ID],FMS_Input[WATER_SUP])</f>
        <v>No</v>
      </c>
      <c r="AB101" s="57">
        <f>IF(FMS_Ranking[[#This Row],[Water Supply Raw]]="Yes",1,0)</f>
        <v>0</v>
      </c>
      <c r="AC10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101" s="88">
        <f>_xlfn.RANK.EQ(AC101,$AC$6:$AC$380,0)+COUNTIF($AC$6:AC101,AC101)-1</f>
        <v>77</v>
      </c>
      <c r="AE101" s="93">
        <f>(((FMS_Ranking[[#This Row],[Structures Removed 100 Raw]]/Q$2)*100)*Q$3)+(((FMS_Ranking[[#This Row],[Removed Pop Raw]]/S$2)*100)*S$3)</f>
        <v>0</v>
      </c>
      <c r="AF10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101" s="87">
        <f t="shared" si="3"/>
        <v>93</v>
      </c>
    </row>
    <row r="102" spans="1:33" ht="15" customHeight="1" x14ac:dyDescent="0.25">
      <c r="A102" s="64" t="s">
        <v>144</v>
      </c>
      <c r="B102" s="64">
        <f>_xlfn.XLOOKUP(FMS_Ranking[[#This Row],[FMS ID]],FMS_Input[FMS_ID],FMS_Input[RFPG_NUM])</f>
        <v>6</v>
      </c>
      <c r="C102" s="63" t="str">
        <f>_xlfn.XLOOKUP(FMS_Ranking[[#This Row],[FMS ID]],FMS_Input[FMS_ID],FMS_Input[FMS_NAME])</f>
        <v>City of Bellaire Flood Early Warning System</v>
      </c>
      <c r="D102" s="63" t="str">
        <f>_xlfn.XLOOKUP(FMS_Ranking[[#This Row],[FMS ID]],FMS_Input[FMS_ID],FMS_Input[FMS_DESCR])</f>
        <v>Develop Flood Early Warning System for the City of Bellaire to inform emergency responders and to assist residents in making safe decisions during major storm events.</v>
      </c>
      <c r="E102" s="60">
        <f>_xlfn.XLOOKUP(FMS_Ranking[[#This Row],[FMS ID]],FMS_Input[FMS_ID],FMS_Input[FMS_COST])</f>
        <v>150000</v>
      </c>
      <c r="F102" s="5" t="str">
        <f>_xlfn.XLOOKUP(FMS_Ranking[[#This Row],[FMS ID]],FMS_Input[FMS_ID],FMS_Input[EMER_NEED])</f>
        <v>No</v>
      </c>
      <c r="G102" s="4">
        <f t="shared" si="2"/>
        <v>0</v>
      </c>
      <c r="H102" s="45">
        <f>_xlfn.XLOOKUP(FMS_Ranking[[#This Row],[FMS ID]],FMS_Input[FMS_ID],FMS_Input[STRUCT_100])</f>
        <v>5879</v>
      </c>
      <c r="I102" s="45">
        <f>_xlfn.XLOOKUP(FMS_Ranking[[#This Row],[FMS ID]],FMS_Input[FMS_ID],FMS_Input[RES_STRUCT100])</f>
        <v>5539</v>
      </c>
      <c r="J102" s="45">
        <f>_xlfn.XLOOKUP(FMS_Ranking[[#This Row],[FMS ID]],FMS_Input[FMS_ID],FMS_Input[POP100])</f>
        <v>37604</v>
      </c>
      <c r="K102" s="45">
        <f>_xlfn.XLOOKUP(FMS_Ranking[[#This Row],[FMS ID]],FMS_Input[FMS_ID],FMS_Input[CRITFAC100])</f>
        <v>71</v>
      </c>
      <c r="L102" s="45">
        <f>_xlfn.XLOOKUP(FMS_Ranking[[#This Row],[FMS ID]],FMS_Input[FMS_ID],FMS_Input[LWC])</f>
        <v>0</v>
      </c>
      <c r="M102" s="45">
        <f>_xlfn.XLOOKUP(FMS_Ranking[[#This Row],[FMS ID]],FMS_Input[FMS_ID],FMS_Input[ROADCLS])</f>
        <v>0</v>
      </c>
      <c r="N102" s="45">
        <f>_xlfn.XLOOKUP(FMS_Ranking[[#This Row],[FMS ID]],FMS_Input[FMS_ID],FMS_Input[ROAD_MILES100])</f>
        <v>71</v>
      </c>
      <c r="O102" s="45">
        <f>_xlfn.XLOOKUP(FMS_Ranking[[#This Row],[FMS ID]],FMS_Input[FMS_ID],FMS_Input[FARMACRE100])</f>
        <v>0.1517360061407089</v>
      </c>
      <c r="P102" s="48">
        <f>_xlfn.XLOOKUP(FMS_Ranking[[#This Row],[FMS ID]],FMS_Input[FMS_ID],FMS_Input[REDSTRUCT100])</f>
        <v>0</v>
      </c>
      <c r="Q102" s="48">
        <f>_xlfn.XLOOKUP(FMS_Ranking[[#This Row],[FMS ID]],FMS_Input[FMS_ID],FMS_Input[REMSTRC100])</f>
        <v>0</v>
      </c>
      <c r="R102" s="48">
        <f>_xlfn.XLOOKUP(FMS_Ranking[[#This Row],[FMS ID]],FMS_Input[FMS_ID],FMS_Input[REMRESSTRC100])</f>
        <v>0</v>
      </c>
      <c r="S102" s="82">
        <f>_xlfn.XLOOKUP(FMS_Ranking[[#This Row],[FMS ID]],FMS_Input[FMS_ID],FMS_Input[REMPOP100])</f>
        <v>0</v>
      </c>
      <c r="T102" s="82">
        <f>_xlfn.XLOOKUP(FMS_Ranking[[#This Row],[FMS ID]],FMS_Input[FMS_ID],FMS_Input[REMCRITFAC100])</f>
        <v>0</v>
      </c>
      <c r="U102" s="82">
        <f>_xlfn.XLOOKUP(FMS_Ranking[[#This Row],[FMS ID]],FMS_Input[FMS_ID],FMS_Input[REMLWC100])</f>
        <v>0</v>
      </c>
      <c r="V102" s="82">
        <f>_xlfn.XLOOKUP(FMS_Ranking[[#This Row],[FMS ID]],FMS_Input[FMS_ID],FMS_Input[REMROADCLS])</f>
        <v>0</v>
      </c>
      <c r="W102" s="82">
        <f>_xlfn.XLOOKUP(FMS_Ranking[[#This Row],[FMS ID]],FMS_Input[FMS_ID],FMS_Input[REMFRMACRE100])</f>
        <v>0</v>
      </c>
      <c r="X102" s="48">
        <f>_xlfn.XLOOKUP(FMS_Ranking[[#This Row],[FMS ID]],FMS_Input[FMS_ID],FMS_Input[COSTSTRUCT])</f>
        <v>0</v>
      </c>
      <c r="Y102" s="45">
        <f>_xlfn.XLOOKUP(FMS_Ranking[[#This Row],[FMS ID]],FMS_Input[FMS_ID],FMS_Input[NATURE])</f>
        <v>0</v>
      </c>
      <c r="Z102" s="61">
        <f>(((FMS_Ranking[[#This Row],[Percent Nature-Based Raw]]/Y$2)*10)*Y$3)</f>
        <v>0</v>
      </c>
      <c r="AA102" s="5" t="str">
        <f>_xlfn.XLOOKUP(FMS_Ranking[[#This Row],[FMS ID]],FMS_Input[FMS_ID],FMS_Input[WATER_SUP])</f>
        <v>No</v>
      </c>
      <c r="AB102" s="57">
        <f>IF(FMS_Ranking[[#This Row],[Water Supply Raw]]="Yes",1,0)</f>
        <v>0</v>
      </c>
      <c r="AC10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102" s="88">
        <f>_xlfn.RANK.EQ(AC102,$AC$6:$AC$380,0)+COUNTIF($AC$6:AC102,AC102)-1</f>
        <v>78</v>
      </c>
      <c r="AE102" s="93">
        <f>(((FMS_Ranking[[#This Row],[Structures Removed 100 Raw]]/Q$2)*100)*Q$3)+(((FMS_Ranking[[#This Row],[Removed Pop Raw]]/S$2)*100)*S$3)</f>
        <v>0</v>
      </c>
      <c r="AF10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102" s="87">
        <f t="shared" si="3"/>
        <v>93</v>
      </c>
    </row>
    <row r="103" spans="1:33" ht="15" customHeight="1" x14ac:dyDescent="0.25">
      <c r="A103" s="64" t="s">
        <v>10</v>
      </c>
      <c r="B103" s="64">
        <f>_xlfn.XLOOKUP(FMS_Ranking[[#This Row],[FMS ID]],FMS_Input[FMS_ID],FMS_Input[RFPG_NUM])</f>
        <v>6</v>
      </c>
      <c r="C103" s="63" t="str">
        <f>_xlfn.XLOOKUP(FMS_Ranking[[#This Row],[FMS ID]],FMS_Input[FMS_ID],FMS_Input[FMS_NAME])</f>
        <v xml:space="preserve">City of Bellaire Surrounding Area Drainage Improvements_x000D_
</v>
      </c>
      <c r="D103" s="63" t="str">
        <f>_xlfn.XLOOKUP(FMS_Ranking[[#This Row],[FMS ID]],FMS_Input[FMS_ID],FMS_Input[FMS_DESCR])</f>
        <v xml:space="preserve">Partner with surrounding municipalities/governmental agencies to identify drainage improvements (conveyance or detention) which could minimize extreme event sheet flow entering into Bellaire. </v>
      </c>
      <c r="E103" s="60">
        <f>_xlfn.XLOOKUP(FMS_Ranking[[#This Row],[FMS ID]],FMS_Input[FMS_ID],FMS_Input[FMS_COST])</f>
        <v>100000</v>
      </c>
      <c r="F103" s="5" t="str">
        <f>_xlfn.XLOOKUP(FMS_Ranking[[#This Row],[FMS ID]],FMS_Input[FMS_ID],FMS_Input[EMER_NEED])</f>
        <v>No</v>
      </c>
      <c r="G103" s="4">
        <f t="shared" si="2"/>
        <v>0</v>
      </c>
      <c r="H103" s="45">
        <f>_xlfn.XLOOKUP(FMS_Ranking[[#This Row],[FMS ID]],FMS_Input[FMS_ID],FMS_Input[STRUCT_100])</f>
        <v>5879</v>
      </c>
      <c r="I103" s="45">
        <f>_xlfn.XLOOKUP(FMS_Ranking[[#This Row],[FMS ID]],FMS_Input[FMS_ID],FMS_Input[RES_STRUCT100])</f>
        <v>5539</v>
      </c>
      <c r="J103" s="45">
        <f>_xlfn.XLOOKUP(FMS_Ranking[[#This Row],[FMS ID]],FMS_Input[FMS_ID],FMS_Input[POP100])</f>
        <v>37604</v>
      </c>
      <c r="K103" s="45">
        <f>_xlfn.XLOOKUP(FMS_Ranking[[#This Row],[FMS ID]],FMS_Input[FMS_ID],FMS_Input[CRITFAC100])</f>
        <v>71</v>
      </c>
      <c r="L103" s="45">
        <f>_xlfn.XLOOKUP(FMS_Ranking[[#This Row],[FMS ID]],FMS_Input[FMS_ID],FMS_Input[LWC])</f>
        <v>0</v>
      </c>
      <c r="M103" s="45">
        <f>_xlfn.XLOOKUP(FMS_Ranking[[#This Row],[FMS ID]],FMS_Input[FMS_ID],FMS_Input[ROADCLS])</f>
        <v>0</v>
      </c>
      <c r="N103" s="45">
        <f>_xlfn.XLOOKUP(FMS_Ranking[[#This Row],[FMS ID]],FMS_Input[FMS_ID],FMS_Input[ROAD_MILES100])</f>
        <v>71</v>
      </c>
      <c r="O103" s="45">
        <f>_xlfn.XLOOKUP(FMS_Ranking[[#This Row],[FMS ID]],FMS_Input[FMS_ID],FMS_Input[FARMACRE100])</f>
        <v>0.1517360061407089</v>
      </c>
      <c r="P103" s="48">
        <f>_xlfn.XLOOKUP(FMS_Ranking[[#This Row],[FMS ID]],FMS_Input[FMS_ID],FMS_Input[REDSTRUCT100])</f>
        <v>0</v>
      </c>
      <c r="Q103" s="48">
        <f>_xlfn.XLOOKUP(FMS_Ranking[[#This Row],[FMS ID]],FMS_Input[FMS_ID],FMS_Input[REMSTRC100])</f>
        <v>0</v>
      </c>
      <c r="R103" s="48">
        <f>_xlfn.XLOOKUP(FMS_Ranking[[#This Row],[FMS ID]],FMS_Input[FMS_ID],FMS_Input[REMRESSTRC100])</f>
        <v>0</v>
      </c>
      <c r="S103" s="82">
        <f>_xlfn.XLOOKUP(FMS_Ranking[[#This Row],[FMS ID]],FMS_Input[FMS_ID],FMS_Input[REMPOP100])</f>
        <v>0</v>
      </c>
      <c r="T103" s="82">
        <f>_xlfn.XLOOKUP(FMS_Ranking[[#This Row],[FMS ID]],FMS_Input[FMS_ID],FMS_Input[REMCRITFAC100])</f>
        <v>0</v>
      </c>
      <c r="U103" s="82">
        <f>_xlfn.XLOOKUP(FMS_Ranking[[#This Row],[FMS ID]],FMS_Input[FMS_ID],FMS_Input[REMLWC100])</f>
        <v>0</v>
      </c>
      <c r="V103" s="82">
        <f>_xlfn.XLOOKUP(FMS_Ranking[[#This Row],[FMS ID]],FMS_Input[FMS_ID],FMS_Input[REMROADCLS])</f>
        <v>0</v>
      </c>
      <c r="W103" s="82">
        <f>_xlfn.XLOOKUP(FMS_Ranking[[#This Row],[FMS ID]],FMS_Input[FMS_ID],FMS_Input[REMFRMACRE100])</f>
        <v>0</v>
      </c>
      <c r="X103" s="48">
        <f>_xlfn.XLOOKUP(FMS_Ranking[[#This Row],[FMS ID]],FMS_Input[FMS_ID],FMS_Input[COSTSTRUCT])</f>
        <v>0</v>
      </c>
      <c r="Y103" s="45">
        <f>_xlfn.XLOOKUP(FMS_Ranking[[#This Row],[FMS ID]],FMS_Input[FMS_ID],FMS_Input[NATURE])</f>
        <v>0</v>
      </c>
      <c r="Z103" s="61">
        <f>(((FMS_Ranking[[#This Row],[Percent Nature-Based Raw]]/Y$2)*10)*Y$3)</f>
        <v>0</v>
      </c>
      <c r="AA103" s="5" t="str">
        <f>_xlfn.XLOOKUP(FMS_Ranking[[#This Row],[FMS ID]],FMS_Input[FMS_ID],FMS_Input[WATER_SUP])</f>
        <v>No</v>
      </c>
      <c r="AB103" s="57">
        <f>IF(FMS_Ranking[[#This Row],[Water Supply Raw]]="Yes",1,0)</f>
        <v>0</v>
      </c>
      <c r="AC10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103" s="88">
        <f>_xlfn.RANK.EQ(AC103,$AC$6:$AC$380,0)+COUNTIF($AC$6:AC103,AC103)-1</f>
        <v>79</v>
      </c>
      <c r="AE103" s="93">
        <f>(((FMS_Ranking[[#This Row],[Structures Removed 100 Raw]]/Q$2)*100)*Q$3)+(((FMS_Ranking[[#This Row],[Removed Pop Raw]]/S$2)*100)*S$3)</f>
        <v>0</v>
      </c>
      <c r="AF10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103" s="87">
        <f t="shared" si="3"/>
        <v>93</v>
      </c>
    </row>
    <row r="104" spans="1:33" ht="15" customHeight="1" x14ac:dyDescent="0.25">
      <c r="A104" s="64" t="s">
        <v>105</v>
      </c>
      <c r="B104" s="64">
        <f>_xlfn.XLOOKUP(FMS_Ranking[[#This Row],[FMS ID]],FMS_Input[FMS_ID],FMS_Input[RFPG_NUM])</f>
        <v>6</v>
      </c>
      <c r="C104" s="63" t="str">
        <f>_xlfn.XLOOKUP(FMS_Ranking[[#This Row],[FMS ID]],FMS_Input[FMS_ID],FMS_Input[FMS_NAME])</f>
        <v>City of Bellaire Flood Rescue Plan</v>
      </c>
      <c r="D104" s="63" t="str">
        <f>_xlfn.XLOOKUP(FMS_Ranking[[#This Row],[FMS ID]],FMS_Input[FMS_ID],FMS_Input[FMS_DESCR])</f>
        <v>Develop a plan to address rescues from both one-story and two-story homes. This includes evacuating disabled/physically impaired/elderly individuals from homes in advance of anticipated extreme rainfall events.</v>
      </c>
      <c r="E104" s="60">
        <f>_xlfn.XLOOKUP(FMS_Ranking[[#This Row],[FMS ID]],FMS_Input[FMS_ID],FMS_Input[FMS_COST])</f>
        <v>200000</v>
      </c>
      <c r="F104" s="5" t="str">
        <f>_xlfn.XLOOKUP(FMS_Ranking[[#This Row],[FMS ID]],FMS_Input[FMS_ID],FMS_Input[EMER_NEED])</f>
        <v>No</v>
      </c>
      <c r="G104" s="4">
        <f t="shared" si="2"/>
        <v>0</v>
      </c>
      <c r="H104" s="45">
        <f>_xlfn.XLOOKUP(FMS_Ranking[[#This Row],[FMS ID]],FMS_Input[FMS_ID],FMS_Input[STRUCT_100])</f>
        <v>5879</v>
      </c>
      <c r="I104" s="45">
        <f>_xlfn.XLOOKUP(FMS_Ranking[[#This Row],[FMS ID]],FMS_Input[FMS_ID],FMS_Input[RES_STRUCT100])</f>
        <v>5539</v>
      </c>
      <c r="J104" s="45">
        <f>_xlfn.XLOOKUP(FMS_Ranking[[#This Row],[FMS ID]],FMS_Input[FMS_ID],FMS_Input[POP100])</f>
        <v>37604</v>
      </c>
      <c r="K104" s="45">
        <f>_xlfn.XLOOKUP(FMS_Ranking[[#This Row],[FMS ID]],FMS_Input[FMS_ID],FMS_Input[CRITFAC100])</f>
        <v>71</v>
      </c>
      <c r="L104" s="45">
        <f>_xlfn.XLOOKUP(FMS_Ranking[[#This Row],[FMS ID]],FMS_Input[FMS_ID],FMS_Input[LWC])</f>
        <v>0</v>
      </c>
      <c r="M104" s="45">
        <f>_xlfn.XLOOKUP(FMS_Ranking[[#This Row],[FMS ID]],FMS_Input[FMS_ID],FMS_Input[ROADCLS])</f>
        <v>0</v>
      </c>
      <c r="N104" s="45">
        <f>_xlfn.XLOOKUP(FMS_Ranking[[#This Row],[FMS ID]],FMS_Input[FMS_ID],FMS_Input[ROAD_MILES100])</f>
        <v>71</v>
      </c>
      <c r="O104" s="45">
        <f>_xlfn.XLOOKUP(FMS_Ranking[[#This Row],[FMS ID]],FMS_Input[FMS_ID],FMS_Input[FARMACRE100])</f>
        <v>0.1517360061407089</v>
      </c>
      <c r="P104" s="48">
        <f>_xlfn.XLOOKUP(FMS_Ranking[[#This Row],[FMS ID]],FMS_Input[FMS_ID],FMS_Input[REDSTRUCT100])</f>
        <v>0</v>
      </c>
      <c r="Q104" s="48">
        <f>_xlfn.XLOOKUP(FMS_Ranking[[#This Row],[FMS ID]],FMS_Input[FMS_ID],FMS_Input[REMSTRC100])</f>
        <v>0</v>
      </c>
      <c r="R104" s="48">
        <f>_xlfn.XLOOKUP(FMS_Ranking[[#This Row],[FMS ID]],FMS_Input[FMS_ID],FMS_Input[REMRESSTRC100])</f>
        <v>0</v>
      </c>
      <c r="S104" s="82">
        <f>_xlfn.XLOOKUP(FMS_Ranking[[#This Row],[FMS ID]],FMS_Input[FMS_ID],FMS_Input[REMPOP100])</f>
        <v>0</v>
      </c>
      <c r="T104" s="82">
        <f>_xlfn.XLOOKUP(FMS_Ranking[[#This Row],[FMS ID]],FMS_Input[FMS_ID],FMS_Input[REMCRITFAC100])</f>
        <v>0</v>
      </c>
      <c r="U104" s="82">
        <f>_xlfn.XLOOKUP(FMS_Ranking[[#This Row],[FMS ID]],FMS_Input[FMS_ID],FMS_Input[REMLWC100])</f>
        <v>0</v>
      </c>
      <c r="V104" s="82">
        <f>_xlfn.XLOOKUP(FMS_Ranking[[#This Row],[FMS ID]],FMS_Input[FMS_ID],FMS_Input[REMROADCLS])</f>
        <v>0</v>
      </c>
      <c r="W104" s="82">
        <f>_xlfn.XLOOKUP(FMS_Ranking[[#This Row],[FMS ID]],FMS_Input[FMS_ID],FMS_Input[REMFRMACRE100])</f>
        <v>0</v>
      </c>
      <c r="X104" s="48">
        <f>_xlfn.XLOOKUP(FMS_Ranking[[#This Row],[FMS ID]],FMS_Input[FMS_ID],FMS_Input[COSTSTRUCT])</f>
        <v>0</v>
      </c>
      <c r="Y104" s="45">
        <f>_xlfn.XLOOKUP(FMS_Ranking[[#This Row],[FMS ID]],FMS_Input[FMS_ID],FMS_Input[NATURE])</f>
        <v>0</v>
      </c>
      <c r="Z104" s="61">
        <f>(((FMS_Ranking[[#This Row],[Percent Nature-Based Raw]]/Y$2)*10)*Y$3)</f>
        <v>0</v>
      </c>
      <c r="AA104" s="5" t="str">
        <f>_xlfn.XLOOKUP(FMS_Ranking[[#This Row],[FMS ID]],FMS_Input[FMS_ID],FMS_Input[WATER_SUP])</f>
        <v>No</v>
      </c>
      <c r="AB104" s="57">
        <f>IF(FMS_Ranking[[#This Row],[Water Supply Raw]]="Yes",1,0)</f>
        <v>0</v>
      </c>
      <c r="AC10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1.540222389204374</v>
      </c>
      <c r="AD104" s="88">
        <f>_xlfn.RANK.EQ(AC104,$AC$6:$AC$380,0)+COUNTIF($AC$6:AC104,AC104)-1</f>
        <v>80</v>
      </c>
      <c r="AE104" s="93">
        <f>(((FMS_Ranking[[#This Row],[Structures Removed 100 Raw]]/Q$2)*100)*Q$3)+(((FMS_Ranking[[#This Row],[Removed Pop Raw]]/S$2)*100)*S$3)</f>
        <v>0</v>
      </c>
      <c r="AF10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1.540222389204374</v>
      </c>
      <c r="AG104" s="87">
        <f t="shared" si="3"/>
        <v>93</v>
      </c>
    </row>
    <row r="105" spans="1:33" ht="15" customHeight="1" x14ac:dyDescent="0.25">
      <c r="A105" s="64" t="s">
        <v>1923</v>
      </c>
      <c r="B105" s="65">
        <f>_xlfn.XLOOKUP(FMS_Ranking[[#This Row],[FMS ID]],FMS_Input[FMS_ID],FMS_Input[RFPG_NUM])</f>
        <v>3</v>
      </c>
      <c r="C105" s="63" t="str">
        <f>_xlfn.XLOOKUP(FMS_Ranking[[#This Row],[FMS ID]],FMS_Input[FMS_ID],FMS_Input[FMS_NAME])</f>
        <v>Cooke County Flood Education and Flood Insurance Public Awareness Program</v>
      </c>
      <c r="D105" s="63" t="str">
        <f>_xlfn.XLOOKUP(FMS_Ranking[[#This Row],[FMS ID]],FMS_Input[FMS_ID],FMS_Input[FMS_DESCR])</f>
        <v>Education of the public on the importance of Flood Insurance. “Turn Around Don’t Drown” campaign.</v>
      </c>
      <c r="E105" s="60">
        <f>_xlfn.XLOOKUP(FMS_Ranking[[#This Row],[FMS ID]],FMS_Input[FMS_ID],FMS_Input[FMS_COST])</f>
        <v>50000</v>
      </c>
      <c r="F105" s="5" t="str">
        <f>_xlfn.XLOOKUP(FMS_Ranking[[#This Row],[FMS ID]],FMS_Input[FMS_ID],FMS_Input[EMER_NEED])</f>
        <v>No</v>
      </c>
      <c r="G105" s="4">
        <f t="shared" si="2"/>
        <v>0</v>
      </c>
      <c r="H105" s="45">
        <f>_xlfn.XLOOKUP(FMS_Ranking[[#This Row],[FMS ID]],FMS_Input[FMS_ID],FMS_Input[STRUCT_100])</f>
        <v>1328</v>
      </c>
      <c r="I105" s="45">
        <f>_xlfn.XLOOKUP(FMS_Ranking[[#This Row],[FMS ID]],FMS_Input[FMS_ID],FMS_Input[RES_STRUCT100])</f>
        <v>964</v>
      </c>
      <c r="J105" s="45">
        <f>_xlfn.XLOOKUP(FMS_Ranking[[#This Row],[FMS ID]],FMS_Input[FMS_ID],FMS_Input[POP100])</f>
        <v>2077</v>
      </c>
      <c r="K105" s="45">
        <f>_xlfn.XLOOKUP(FMS_Ranking[[#This Row],[FMS ID]],FMS_Input[FMS_ID],FMS_Input[CRITFAC100])</f>
        <v>6</v>
      </c>
      <c r="L105" s="45">
        <f>_xlfn.XLOOKUP(FMS_Ranking[[#This Row],[FMS ID]],FMS_Input[FMS_ID],FMS_Input[LWC])</f>
        <v>32</v>
      </c>
      <c r="M105" s="45">
        <f>_xlfn.XLOOKUP(FMS_Ranking[[#This Row],[FMS ID]],FMS_Input[FMS_ID],FMS_Input[ROADCLS])</f>
        <v>0</v>
      </c>
      <c r="N105" s="45">
        <f>_xlfn.XLOOKUP(FMS_Ranking[[#This Row],[FMS ID]],FMS_Input[FMS_ID],FMS_Input[ROAD_MILES100])</f>
        <v>81</v>
      </c>
      <c r="O105" s="45">
        <f>_xlfn.XLOOKUP(FMS_Ranking[[#This Row],[FMS ID]],FMS_Input[FMS_ID],FMS_Input[FARMACRE100])</f>
        <v>40878.87109375</v>
      </c>
      <c r="P105" s="48">
        <f>_xlfn.XLOOKUP(FMS_Ranking[[#This Row],[FMS ID]],FMS_Input[FMS_ID],FMS_Input[REDSTRUCT100])</f>
        <v>0</v>
      </c>
      <c r="Q105" s="48">
        <f>_xlfn.XLOOKUP(FMS_Ranking[[#This Row],[FMS ID]],FMS_Input[FMS_ID],FMS_Input[REMSTRC100])</f>
        <v>0</v>
      </c>
      <c r="R105" s="48">
        <f>_xlfn.XLOOKUP(FMS_Ranking[[#This Row],[FMS ID]],FMS_Input[FMS_ID],FMS_Input[REMRESSTRC100])</f>
        <v>0</v>
      </c>
      <c r="S105" s="82">
        <f>_xlfn.XLOOKUP(FMS_Ranking[[#This Row],[FMS ID]],FMS_Input[FMS_ID],FMS_Input[REMPOP100])</f>
        <v>0</v>
      </c>
      <c r="T105" s="82">
        <f>_xlfn.XLOOKUP(FMS_Ranking[[#This Row],[FMS ID]],FMS_Input[FMS_ID],FMS_Input[REMCRITFAC100])</f>
        <v>0</v>
      </c>
      <c r="U105" s="82">
        <f>_xlfn.XLOOKUP(FMS_Ranking[[#This Row],[FMS ID]],FMS_Input[FMS_ID],FMS_Input[REMLWC100])</f>
        <v>0</v>
      </c>
      <c r="V105" s="82">
        <f>_xlfn.XLOOKUP(FMS_Ranking[[#This Row],[FMS ID]],FMS_Input[FMS_ID],FMS_Input[REMROADCLS])</f>
        <v>0</v>
      </c>
      <c r="W105" s="82">
        <f>_xlfn.XLOOKUP(FMS_Ranking[[#This Row],[FMS ID]],FMS_Input[FMS_ID],FMS_Input[REMFRMACRE100])</f>
        <v>0</v>
      </c>
      <c r="X105" s="48">
        <f>_xlfn.XLOOKUP(FMS_Ranking[[#This Row],[FMS ID]],FMS_Input[FMS_ID],FMS_Input[COSTSTRUCT])</f>
        <v>0</v>
      </c>
      <c r="Y105" s="45">
        <f>_xlfn.XLOOKUP(FMS_Ranking[[#This Row],[FMS ID]],FMS_Input[FMS_ID],FMS_Input[NATURE])</f>
        <v>0</v>
      </c>
      <c r="Z105" s="61">
        <f>(((FMS_Ranking[[#This Row],[Percent Nature-Based Raw]]/Y$2)*10)*Y$3)</f>
        <v>0</v>
      </c>
      <c r="AA105" s="5" t="str">
        <f>_xlfn.XLOOKUP(FMS_Ranking[[#This Row],[FMS ID]],FMS_Input[FMS_ID],FMS_Input[WATER_SUP])</f>
        <v>No</v>
      </c>
      <c r="AB105" s="57">
        <f>IF(FMS_Ranking[[#This Row],[Water Supply Raw]]="Yes",1,0)</f>
        <v>0</v>
      </c>
      <c r="AC10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1.4729762283834886</v>
      </c>
      <c r="AD105" s="94">
        <f>_xlfn.RANK.EQ(AC105,$AC$6:$AC$380,0)+COUNTIF($AC$6:AC105,AC105)-1</f>
        <v>82</v>
      </c>
      <c r="AE105" s="93">
        <f>(((FMS_Ranking[[#This Row],[Structures Removed 100 Raw]]/Q$2)*100)*Q$3)+(((FMS_Ranking[[#This Row],[Removed Pop Raw]]/S$2)*100)*S$3)</f>
        <v>0</v>
      </c>
      <c r="AF10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1.4729762283834886</v>
      </c>
      <c r="AG105" s="95">
        <f t="shared" si="3"/>
        <v>100</v>
      </c>
    </row>
    <row r="106" spans="1:33" ht="15" customHeight="1" x14ac:dyDescent="0.25">
      <c r="A106" s="64" t="s">
        <v>4948</v>
      </c>
      <c r="B106" s="64">
        <f>_xlfn.XLOOKUP(FMS_Ranking[[#This Row],[FMS ID]],FMS_Input[FMS_ID],FMS_Input[RFPG_NUM])</f>
        <v>15</v>
      </c>
      <c r="C106" s="63" t="str">
        <f>_xlfn.XLOOKUP(FMS_Ranking[[#This Row],[FMS ID]],FMS_Input[FMS_ID],FMS_Input[FMS_NAME])</f>
        <v>Pharr #10-1.1</v>
      </c>
      <c r="D106" s="63" t="str">
        <f>_xlfn.XLOOKUP(FMS_Ranking[[#This Row],[FMS ID]],FMS_Input[FMS_ID],FMS_Input[FMS_DESCR])</f>
        <v>Develop Procedures For Mass Notifications To Citizens And Merchants During Natural Hazard Incident.</v>
      </c>
      <c r="E106" s="60">
        <f>_xlfn.XLOOKUP(FMS_Ranking[[#This Row],[FMS ID]],FMS_Input[FMS_ID],FMS_Input[FMS_COST])</f>
        <v>5000</v>
      </c>
      <c r="F106" s="5" t="str">
        <f>_xlfn.XLOOKUP(FMS_Ranking[[#This Row],[FMS ID]],FMS_Input[FMS_ID],FMS_Input[EMER_NEED])</f>
        <v>Yes</v>
      </c>
      <c r="G106" s="4">
        <f t="shared" si="2"/>
        <v>1</v>
      </c>
      <c r="H106" s="45">
        <f>_xlfn.XLOOKUP(FMS_Ranking[[#This Row],[FMS ID]],FMS_Input[FMS_ID],FMS_Input[STRUCT_100])</f>
        <v>4875</v>
      </c>
      <c r="I106" s="45">
        <f>_xlfn.XLOOKUP(FMS_Ranking[[#This Row],[FMS ID]],FMS_Input[FMS_ID],FMS_Input[RES_STRUCT100])</f>
        <v>3940</v>
      </c>
      <c r="J106" s="45">
        <f>_xlfn.XLOOKUP(FMS_Ranking[[#This Row],[FMS ID]],FMS_Input[FMS_ID],FMS_Input[POP100])</f>
        <v>20216</v>
      </c>
      <c r="K106" s="45">
        <f>_xlfn.XLOOKUP(FMS_Ranking[[#This Row],[FMS ID]],FMS_Input[FMS_ID],FMS_Input[CRITFAC100])</f>
        <v>2</v>
      </c>
      <c r="L106" s="45">
        <f>_xlfn.XLOOKUP(FMS_Ranking[[#This Row],[FMS ID]],FMS_Input[FMS_ID],FMS_Input[LWC])</f>
        <v>0</v>
      </c>
      <c r="M106" s="45">
        <f>_xlfn.XLOOKUP(FMS_Ranking[[#This Row],[FMS ID]],FMS_Input[FMS_ID],FMS_Input[ROADCLS])</f>
        <v>0</v>
      </c>
      <c r="N106" s="45">
        <f>_xlfn.XLOOKUP(FMS_Ranking[[#This Row],[FMS ID]],FMS_Input[FMS_ID],FMS_Input[ROAD_MILES100])</f>
        <v>233</v>
      </c>
      <c r="O106" s="45">
        <f>_xlfn.XLOOKUP(FMS_Ranking[[#This Row],[FMS ID]],FMS_Input[FMS_ID],FMS_Input[FARMACRE100])</f>
        <v>0</v>
      </c>
      <c r="P106" s="48">
        <f>_xlfn.XLOOKUP(FMS_Ranking[[#This Row],[FMS ID]],FMS_Input[FMS_ID],FMS_Input[REDSTRUCT100])</f>
        <v>0</v>
      </c>
      <c r="Q106" s="48">
        <f>_xlfn.XLOOKUP(FMS_Ranking[[#This Row],[FMS ID]],FMS_Input[FMS_ID],FMS_Input[REMSTRC100])</f>
        <v>0</v>
      </c>
      <c r="R106" s="48">
        <f>_xlfn.XLOOKUP(FMS_Ranking[[#This Row],[FMS ID]],FMS_Input[FMS_ID],FMS_Input[REMRESSTRC100])</f>
        <v>0</v>
      </c>
      <c r="S106" s="82">
        <f>_xlfn.XLOOKUP(FMS_Ranking[[#This Row],[FMS ID]],FMS_Input[FMS_ID],FMS_Input[REMPOP100])</f>
        <v>0</v>
      </c>
      <c r="T106" s="82">
        <f>_xlfn.XLOOKUP(FMS_Ranking[[#This Row],[FMS ID]],FMS_Input[FMS_ID],FMS_Input[REMCRITFAC100])</f>
        <v>0</v>
      </c>
      <c r="U106" s="82">
        <f>_xlfn.XLOOKUP(FMS_Ranking[[#This Row],[FMS ID]],FMS_Input[FMS_ID],FMS_Input[REMLWC100])</f>
        <v>0</v>
      </c>
      <c r="V106" s="82">
        <f>_xlfn.XLOOKUP(FMS_Ranking[[#This Row],[FMS ID]],FMS_Input[FMS_ID],FMS_Input[REMROADCLS])</f>
        <v>0</v>
      </c>
      <c r="W106" s="82">
        <f>_xlfn.XLOOKUP(FMS_Ranking[[#This Row],[FMS ID]],FMS_Input[FMS_ID],FMS_Input[REMFRMACRE100])</f>
        <v>0</v>
      </c>
      <c r="X106" s="48">
        <f>_xlfn.XLOOKUP(FMS_Ranking[[#This Row],[FMS ID]],FMS_Input[FMS_ID],FMS_Input[COSTSTRUCT])</f>
        <v>0</v>
      </c>
      <c r="Y106" s="45">
        <f>_xlfn.XLOOKUP(FMS_Ranking[[#This Row],[FMS ID]],FMS_Input[FMS_ID],FMS_Input[NATURE])</f>
        <v>0</v>
      </c>
      <c r="Z106" s="61">
        <f>(((FMS_Ranking[[#This Row],[Percent Nature-Based Raw]]/Y$2)*10)*Y$3)</f>
        <v>0</v>
      </c>
      <c r="AA106" s="5" t="str">
        <f>_xlfn.XLOOKUP(FMS_Ranking[[#This Row],[FMS ID]],FMS_Input[FMS_ID],FMS_Input[WATER_SUP])</f>
        <v>No</v>
      </c>
      <c r="AB106" s="57">
        <f>IF(FMS_Ranking[[#This Row],[Water Supply Raw]]="Yes",1,0)</f>
        <v>0</v>
      </c>
      <c r="AC10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1.414555730231005</v>
      </c>
      <c r="AD106" s="88">
        <f>_xlfn.RANK.EQ(AC106,$AC$6:$AC$380,0)+COUNTIF($AC$6:AC106,AC106)-1</f>
        <v>83</v>
      </c>
      <c r="AE106" s="93">
        <f>(((FMS_Ranking[[#This Row],[Structures Removed 100 Raw]]/Q$2)*100)*Q$3)+(((FMS_Ranking[[#This Row],[Removed Pop Raw]]/S$2)*100)*S$3)</f>
        <v>0</v>
      </c>
      <c r="AF10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1.414555730231005</v>
      </c>
      <c r="AG106" s="87">
        <f t="shared" si="3"/>
        <v>101</v>
      </c>
    </row>
    <row r="107" spans="1:33" ht="15" customHeight="1" x14ac:dyDescent="0.25">
      <c r="A107" s="64" t="s">
        <v>4951</v>
      </c>
      <c r="B107" s="64">
        <f>_xlfn.XLOOKUP(FMS_Ranking[[#This Row],[FMS ID]],FMS_Input[FMS_ID],FMS_Input[RFPG_NUM])</f>
        <v>15</v>
      </c>
      <c r="C107" s="63" t="str">
        <f>_xlfn.XLOOKUP(FMS_Ranking[[#This Row],[FMS ID]],FMS_Input[FMS_ID],FMS_Input[FMS_NAME])</f>
        <v>Pharr #8-1.1</v>
      </c>
      <c r="D107" s="63" t="str">
        <f>_xlfn.XLOOKUP(FMS_Ranking[[#This Row],[FMS ID]],FMS_Input[FMS_ID],FMS_Input[FMS_DESCR])</f>
        <v>Develop a Program To Provide Links To Weather Alerts And Departmental Phone Listings With Contact Personnel For Residents.</v>
      </c>
      <c r="E107" s="60">
        <f>_xlfn.XLOOKUP(FMS_Ranking[[#This Row],[FMS ID]],FMS_Input[FMS_ID],FMS_Input[FMS_COST])</f>
        <v>1000</v>
      </c>
      <c r="F107" s="5" t="str">
        <f>_xlfn.XLOOKUP(FMS_Ranking[[#This Row],[FMS ID]],FMS_Input[FMS_ID],FMS_Input[EMER_NEED])</f>
        <v>Yes</v>
      </c>
      <c r="G107" s="4">
        <f t="shared" si="2"/>
        <v>1</v>
      </c>
      <c r="H107" s="45">
        <f>_xlfn.XLOOKUP(FMS_Ranking[[#This Row],[FMS ID]],FMS_Input[FMS_ID],FMS_Input[STRUCT_100])</f>
        <v>4875</v>
      </c>
      <c r="I107" s="45">
        <f>_xlfn.XLOOKUP(FMS_Ranking[[#This Row],[FMS ID]],FMS_Input[FMS_ID],FMS_Input[RES_STRUCT100])</f>
        <v>3940</v>
      </c>
      <c r="J107" s="45">
        <f>_xlfn.XLOOKUP(FMS_Ranking[[#This Row],[FMS ID]],FMS_Input[FMS_ID],FMS_Input[POP100])</f>
        <v>20216</v>
      </c>
      <c r="K107" s="45">
        <f>_xlfn.XLOOKUP(FMS_Ranking[[#This Row],[FMS ID]],FMS_Input[FMS_ID],FMS_Input[CRITFAC100])</f>
        <v>2</v>
      </c>
      <c r="L107" s="45">
        <f>_xlfn.XLOOKUP(FMS_Ranking[[#This Row],[FMS ID]],FMS_Input[FMS_ID],FMS_Input[LWC])</f>
        <v>0</v>
      </c>
      <c r="M107" s="45">
        <f>_xlfn.XLOOKUP(FMS_Ranking[[#This Row],[FMS ID]],FMS_Input[FMS_ID],FMS_Input[ROADCLS])</f>
        <v>0</v>
      </c>
      <c r="N107" s="45">
        <f>_xlfn.XLOOKUP(FMS_Ranking[[#This Row],[FMS ID]],FMS_Input[FMS_ID],FMS_Input[ROAD_MILES100])</f>
        <v>233</v>
      </c>
      <c r="O107" s="45">
        <f>_xlfn.XLOOKUP(FMS_Ranking[[#This Row],[FMS ID]],FMS_Input[FMS_ID],FMS_Input[FARMACRE100])</f>
        <v>0</v>
      </c>
      <c r="P107" s="48">
        <f>_xlfn.XLOOKUP(FMS_Ranking[[#This Row],[FMS ID]],FMS_Input[FMS_ID],FMS_Input[REDSTRUCT100])</f>
        <v>0</v>
      </c>
      <c r="Q107" s="48">
        <f>_xlfn.XLOOKUP(FMS_Ranking[[#This Row],[FMS ID]],FMS_Input[FMS_ID],FMS_Input[REMSTRC100])</f>
        <v>0</v>
      </c>
      <c r="R107" s="48">
        <f>_xlfn.XLOOKUP(FMS_Ranking[[#This Row],[FMS ID]],FMS_Input[FMS_ID],FMS_Input[REMRESSTRC100])</f>
        <v>0</v>
      </c>
      <c r="S107" s="82">
        <f>_xlfn.XLOOKUP(FMS_Ranking[[#This Row],[FMS ID]],FMS_Input[FMS_ID],FMS_Input[REMPOP100])</f>
        <v>0</v>
      </c>
      <c r="T107" s="82">
        <f>_xlfn.XLOOKUP(FMS_Ranking[[#This Row],[FMS ID]],FMS_Input[FMS_ID],FMS_Input[REMCRITFAC100])</f>
        <v>0</v>
      </c>
      <c r="U107" s="82">
        <f>_xlfn.XLOOKUP(FMS_Ranking[[#This Row],[FMS ID]],FMS_Input[FMS_ID],FMS_Input[REMLWC100])</f>
        <v>0</v>
      </c>
      <c r="V107" s="82">
        <f>_xlfn.XLOOKUP(FMS_Ranking[[#This Row],[FMS ID]],FMS_Input[FMS_ID],FMS_Input[REMROADCLS])</f>
        <v>0</v>
      </c>
      <c r="W107" s="82">
        <f>_xlfn.XLOOKUP(FMS_Ranking[[#This Row],[FMS ID]],FMS_Input[FMS_ID],FMS_Input[REMFRMACRE100])</f>
        <v>0</v>
      </c>
      <c r="X107" s="48">
        <f>_xlfn.XLOOKUP(FMS_Ranking[[#This Row],[FMS ID]],FMS_Input[FMS_ID],FMS_Input[COSTSTRUCT])</f>
        <v>0</v>
      </c>
      <c r="Y107" s="45">
        <f>_xlfn.XLOOKUP(FMS_Ranking[[#This Row],[FMS ID]],FMS_Input[FMS_ID],FMS_Input[NATURE])</f>
        <v>0</v>
      </c>
      <c r="Z107" s="61">
        <f>(((FMS_Ranking[[#This Row],[Percent Nature-Based Raw]]/Y$2)*10)*Y$3)</f>
        <v>0</v>
      </c>
      <c r="AA107" s="5" t="str">
        <f>_xlfn.XLOOKUP(FMS_Ranking[[#This Row],[FMS ID]],FMS_Input[FMS_ID],FMS_Input[WATER_SUP])</f>
        <v>No</v>
      </c>
      <c r="AB107" s="57">
        <f>IF(FMS_Ranking[[#This Row],[Water Supply Raw]]="Yes",1,0)</f>
        <v>0</v>
      </c>
      <c r="AC10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1.414555730231005</v>
      </c>
      <c r="AD107" s="88">
        <f>_xlfn.RANK.EQ(AC107,$AC$6:$AC$380,0)+COUNTIF($AC$6:AC107,AC107)-1</f>
        <v>84</v>
      </c>
      <c r="AE107" s="93">
        <f>(((FMS_Ranking[[#This Row],[Structures Removed 100 Raw]]/Q$2)*100)*Q$3)+(((FMS_Ranking[[#This Row],[Removed Pop Raw]]/S$2)*100)*S$3)</f>
        <v>0</v>
      </c>
      <c r="AF10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1.414555730231005</v>
      </c>
      <c r="AG107" s="87">
        <f t="shared" si="3"/>
        <v>101</v>
      </c>
    </row>
    <row r="108" spans="1:33" ht="15" customHeight="1" x14ac:dyDescent="0.25">
      <c r="A108" s="64" t="s">
        <v>178</v>
      </c>
      <c r="B108" s="64">
        <f>_xlfn.XLOOKUP(FMS_Ranking[[#This Row],[FMS ID]],FMS_Input[FMS_ID],FMS_Input[RFPG_NUM])</f>
        <v>6</v>
      </c>
      <c r="C108" s="63" t="str">
        <f>_xlfn.XLOOKUP(FMS_Ranking[[#This Row],[FMS ID]],FMS_Input[FMS_ID],FMS_Input[FMS_NAME])</f>
        <v>Liberty County Regional Coordination</v>
      </c>
      <c r="D108" s="63" t="str">
        <f>_xlfn.XLOOKUP(FMS_Ranking[[#This Row],[FMS ID]],FMS_Input[FMS_ID],FMS_Input[FMS_DESCR])</f>
        <v>Work with adjoining counties regarding flooding and drainage issues.</v>
      </c>
      <c r="E108" s="60">
        <f>_xlfn.XLOOKUP(FMS_Ranking[[#This Row],[FMS ID]],FMS_Input[FMS_ID],FMS_Input[FMS_COST])</f>
        <v>500000</v>
      </c>
      <c r="F108" s="5" t="str">
        <f>_xlfn.XLOOKUP(FMS_Ranking[[#This Row],[FMS ID]],FMS_Input[FMS_ID],FMS_Input[EMER_NEED])</f>
        <v>No</v>
      </c>
      <c r="G108" s="4">
        <f t="shared" si="2"/>
        <v>0</v>
      </c>
      <c r="H108" s="45">
        <f>_xlfn.XLOOKUP(FMS_Ranking[[#This Row],[FMS ID]],FMS_Input[FMS_ID],FMS_Input[STRUCT_100])</f>
        <v>3619</v>
      </c>
      <c r="I108" s="45">
        <f>_xlfn.XLOOKUP(FMS_Ranking[[#This Row],[FMS ID]],FMS_Input[FMS_ID],FMS_Input[RES_STRUCT100])</f>
        <v>2272</v>
      </c>
      <c r="J108" s="45">
        <f>_xlfn.XLOOKUP(FMS_Ranking[[#This Row],[FMS ID]],FMS_Input[FMS_ID],FMS_Input[POP100])</f>
        <v>4855</v>
      </c>
      <c r="K108" s="45">
        <f>_xlfn.XLOOKUP(FMS_Ranking[[#This Row],[FMS ID]],FMS_Input[FMS_ID],FMS_Input[CRITFAC100])</f>
        <v>8</v>
      </c>
      <c r="L108" s="45">
        <f>_xlfn.XLOOKUP(FMS_Ranking[[#This Row],[FMS ID]],FMS_Input[FMS_ID],FMS_Input[LWC])</f>
        <v>7</v>
      </c>
      <c r="M108" s="45">
        <f>_xlfn.XLOOKUP(FMS_Ranking[[#This Row],[FMS ID]],FMS_Input[FMS_ID],FMS_Input[ROADCLS])</f>
        <v>7</v>
      </c>
      <c r="N108" s="45">
        <f>_xlfn.XLOOKUP(FMS_Ranking[[#This Row],[FMS ID]],FMS_Input[FMS_ID],FMS_Input[ROAD_MILES100])</f>
        <v>144</v>
      </c>
      <c r="O108" s="45">
        <f>_xlfn.XLOOKUP(FMS_Ranking[[#This Row],[FMS ID]],FMS_Input[FMS_ID],FMS_Input[FARMACRE100])</f>
        <v>1379.489990234375</v>
      </c>
      <c r="P108" s="48">
        <f>_xlfn.XLOOKUP(FMS_Ranking[[#This Row],[FMS ID]],FMS_Input[FMS_ID],FMS_Input[REDSTRUCT100])</f>
        <v>0</v>
      </c>
      <c r="Q108" s="48">
        <f>_xlfn.XLOOKUP(FMS_Ranking[[#This Row],[FMS ID]],FMS_Input[FMS_ID],FMS_Input[REMSTRC100])</f>
        <v>0</v>
      </c>
      <c r="R108" s="48">
        <f>_xlfn.XLOOKUP(FMS_Ranking[[#This Row],[FMS ID]],FMS_Input[FMS_ID],FMS_Input[REMRESSTRC100])</f>
        <v>0</v>
      </c>
      <c r="S108" s="82">
        <f>_xlfn.XLOOKUP(FMS_Ranking[[#This Row],[FMS ID]],FMS_Input[FMS_ID],FMS_Input[REMPOP100])</f>
        <v>0</v>
      </c>
      <c r="T108" s="82">
        <f>_xlfn.XLOOKUP(FMS_Ranking[[#This Row],[FMS ID]],FMS_Input[FMS_ID],FMS_Input[REMCRITFAC100])</f>
        <v>0</v>
      </c>
      <c r="U108" s="82">
        <f>_xlfn.XLOOKUP(FMS_Ranking[[#This Row],[FMS ID]],FMS_Input[FMS_ID],FMS_Input[REMLWC100])</f>
        <v>0</v>
      </c>
      <c r="V108" s="82">
        <f>_xlfn.XLOOKUP(FMS_Ranking[[#This Row],[FMS ID]],FMS_Input[FMS_ID],FMS_Input[REMROADCLS])</f>
        <v>0</v>
      </c>
      <c r="W108" s="82">
        <f>_xlfn.XLOOKUP(FMS_Ranking[[#This Row],[FMS ID]],FMS_Input[FMS_ID],FMS_Input[REMFRMACRE100])</f>
        <v>0</v>
      </c>
      <c r="X108" s="48">
        <f>_xlfn.XLOOKUP(FMS_Ranking[[#This Row],[FMS ID]],FMS_Input[FMS_ID],FMS_Input[COSTSTRUCT])</f>
        <v>0</v>
      </c>
      <c r="Y108" s="45">
        <f>_xlfn.XLOOKUP(FMS_Ranking[[#This Row],[FMS ID]],FMS_Input[FMS_ID],FMS_Input[NATURE])</f>
        <v>0</v>
      </c>
      <c r="Z108" s="61">
        <f>(((FMS_Ranking[[#This Row],[Percent Nature-Based Raw]]/Y$2)*10)*Y$3)</f>
        <v>0</v>
      </c>
      <c r="AA108" s="5" t="str">
        <f>_xlfn.XLOOKUP(FMS_Ranking[[#This Row],[FMS ID]],FMS_Input[FMS_ID],FMS_Input[WATER_SUP])</f>
        <v>No</v>
      </c>
      <c r="AB108" s="57">
        <f>IF(FMS_Ranking[[#This Row],[Water Supply Raw]]="Yes",1,0)</f>
        <v>0</v>
      </c>
      <c r="AC10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1.3787866963131072</v>
      </c>
      <c r="AD108" s="88">
        <f>_xlfn.RANK.EQ(AC108,$AC$6:$AC$380,0)+COUNTIF($AC$6:AC108,AC108)-1</f>
        <v>85</v>
      </c>
      <c r="AE108" s="93">
        <f>(((FMS_Ranking[[#This Row],[Structures Removed 100 Raw]]/Q$2)*100)*Q$3)+(((FMS_Ranking[[#This Row],[Removed Pop Raw]]/S$2)*100)*S$3)</f>
        <v>0</v>
      </c>
      <c r="AF10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1.3787866963131072</v>
      </c>
      <c r="AG108" s="87">
        <f t="shared" si="3"/>
        <v>103</v>
      </c>
    </row>
    <row r="109" spans="1:33" ht="15" customHeight="1" x14ac:dyDescent="0.25">
      <c r="A109" s="64" t="s">
        <v>78</v>
      </c>
      <c r="B109" s="64">
        <f>_xlfn.XLOOKUP(FMS_Ranking[[#This Row],[FMS ID]],FMS_Input[FMS_ID],FMS_Input[RFPG_NUM])</f>
        <v>6</v>
      </c>
      <c r="C109" s="63" t="str">
        <f>_xlfn.XLOOKUP(FMS_Ranking[[#This Row],[FMS ID]],FMS_Input[FMS_ID],FMS_Input[FMS_NAME])</f>
        <v>Expand Development of Emergency Notification System in Liberty County</v>
      </c>
      <c r="D109" s="63" t="str">
        <f>_xlfn.XLOOKUP(FMS_Ranking[[#This Row],[FMS ID]],FMS_Input[FMS_ID],FMS_Input[FMS_DESCR])</f>
        <v>Expand development of emergency notification system/work to establish public awareness of emergency notification process.</v>
      </c>
      <c r="E109" s="60">
        <f>_xlfn.XLOOKUP(FMS_Ranking[[#This Row],[FMS ID]],FMS_Input[FMS_ID],FMS_Input[FMS_COST])</f>
        <v>10000</v>
      </c>
      <c r="F109" s="5" t="str">
        <f>_xlfn.XLOOKUP(FMS_Ranking[[#This Row],[FMS ID]],FMS_Input[FMS_ID],FMS_Input[EMER_NEED])</f>
        <v>No</v>
      </c>
      <c r="G109" s="4">
        <f t="shared" si="2"/>
        <v>0</v>
      </c>
      <c r="H109" s="45">
        <f>_xlfn.XLOOKUP(FMS_Ranking[[#This Row],[FMS ID]],FMS_Input[FMS_ID],FMS_Input[STRUCT_100])</f>
        <v>3617</v>
      </c>
      <c r="I109" s="45">
        <f>_xlfn.XLOOKUP(FMS_Ranking[[#This Row],[FMS ID]],FMS_Input[FMS_ID],FMS_Input[RES_STRUCT100])</f>
        <v>2271</v>
      </c>
      <c r="J109" s="45">
        <f>_xlfn.XLOOKUP(FMS_Ranking[[#This Row],[FMS ID]],FMS_Input[FMS_ID],FMS_Input[POP100])</f>
        <v>4854</v>
      </c>
      <c r="K109" s="45">
        <f>_xlfn.XLOOKUP(FMS_Ranking[[#This Row],[FMS ID]],FMS_Input[FMS_ID],FMS_Input[CRITFAC100])</f>
        <v>8</v>
      </c>
      <c r="L109" s="45">
        <f>_xlfn.XLOOKUP(FMS_Ranking[[#This Row],[FMS ID]],FMS_Input[FMS_ID],FMS_Input[LWC])</f>
        <v>7</v>
      </c>
      <c r="M109" s="45">
        <f>_xlfn.XLOOKUP(FMS_Ranking[[#This Row],[FMS ID]],FMS_Input[FMS_ID],FMS_Input[ROADCLS])</f>
        <v>7</v>
      </c>
      <c r="N109" s="45">
        <f>_xlfn.XLOOKUP(FMS_Ranking[[#This Row],[FMS ID]],FMS_Input[FMS_ID],FMS_Input[ROAD_MILES100])</f>
        <v>144</v>
      </c>
      <c r="O109" s="45">
        <f>_xlfn.XLOOKUP(FMS_Ranking[[#This Row],[FMS ID]],FMS_Input[FMS_ID],FMS_Input[FARMACRE100])</f>
        <v>1379.380126953125</v>
      </c>
      <c r="P109" s="48">
        <f>_xlfn.XLOOKUP(FMS_Ranking[[#This Row],[FMS ID]],FMS_Input[FMS_ID],FMS_Input[REDSTRUCT100])</f>
        <v>0</v>
      </c>
      <c r="Q109" s="48">
        <f>_xlfn.XLOOKUP(FMS_Ranking[[#This Row],[FMS ID]],FMS_Input[FMS_ID],FMS_Input[REMSTRC100])</f>
        <v>0</v>
      </c>
      <c r="R109" s="48">
        <f>_xlfn.XLOOKUP(FMS_Ranking[[#This Row],[FMS ID]],FMS_Input[FMS_ID],FMS_Input[REMRESSTRC100])</f>
        <v>0</v>
      </c>
      <c r="S109" s="82">
        <f>_xlfn.XLOOKUP(FMS_Ranking[[#This Row],[FMS ID]],FMS_Input[FMS_ID],FMS_Input[REMPOP100])</f>
        <v>0</v>
      </c>
      <c r="T109" s="82">
        <f>_xlfn.XLOOKUP(FMS_Ranking[[#This Row],[FMS ID]],FMS_Input[FMS_ID],FMS_Input[REMCRITFAC100])</f>
        <v>0</v>
      </c>
      <c r="U109" s="82">
        <f>_xlfn.XLOOKUP(FMS_Ranking[[#This Row],[FMS ID]],FMS_Input[FMS_ID],FMS_Input[REMLWC100])</f>
        <v>0</v>
      </c>
      <c r="V109" s="82">
        <f>_xlfn.XLOOKUP(FMS_Ranking[[#This Row],[FMS ID]],FMS_Input[FMS_ID],FMS_Input[REMROADCLS])</f>
        <v>0</v>
      </c>
      <c r="W109" s="82">
        <f>_xlfn.XLOOKUP(FMS_Ranking[[#This Row],[FMS ID]],FMS_Input[FMS_ID],FMS_Input[REMFRMACRE100])</f>
        <v>0</v>
      </c>
      <c r="X109" s="48">
        <f>_xlfn.XLOOKUP(FMS_Ranking[[#This Row],[FMS ID]],FMS_Input[FMS_ID],FMS_Input[COSTSTRUCT])</f>
        <v>0</v>
      </c>
      <c r="Y109" s="45">
        <f>_xlfn.XLOOKUP(FMS_Ranking[[#This Row],[FMS ID]],FMS_Input[FMS_ID],FMS_Input[NATURE])</f>
        <v>0</v>
      </c>
      <c r="Z109" s="61">
        <f>(((FMS_Ranking[[#This Row],[Percent Nature-Based Raw]]/Y$2)*10)*Y$3)</f>
        <v>0</v>
      </c>
      <c r="AA109" s="5" t="str">
        <f>_xlfn.XLOOKUP(FMS_Ranking[[#This Row],[FMS ID]],FMS_Input[FMS_ID],FMS_Input[WATER_SUP])</f>
        <v>No</v>
      </c>
      <c r="AB109" s="57">
        <f>IF(FMS_Ranking[[#This Row],[Water Supply Raw]]="Yes",1,0)</f>
        <v>0</v>
      </c>
      <c r="AC10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1.3785943105946383</v>
      </c>
      <c r="AD109" s="88">
        <f>_xlfn.RANK.EQ(AC109,$AC$6:$AC$380,0)+COUNTIF($AC$6:AC109,AC109)-1</f>
        <v>86</v>
      </c>
      <c r="AE109" s="93">
        <f>(((FMS_Ranking[[#This Row],[Structures Removed 100 Raw]]/Q$2)*100)*Q$3)+(((FMS_Ranking[[#This Row],[Removed Pop Raw]]/S$2)*100)*S$3)</f>
        <v>0</v>
      </c>
      <c r="AF10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1.3785943105946383</v>
      </c>
      <c r="AG109" s="87">
        <f t="shared" si="3"/>
        <v>104</v>
      </c>
    </row>
    <row r="110" spans="1:33" ht="15" customHeight="1" x14ac:dyDescent="0.25">
      <c r="A110" s="64" t="s">
        <v>1130</v>
      </c>
      <c r="B110" s="64">
        <f>_xlfn.XLOOKUP(FMS_Ranking[[#This Row],[FMS ID]],FMS_Input[FMS_ID],FMS_Input[RFPG_NUM])</f>
        <v>6</v>
      </c>
      <c r="C110" s="63" t="str">
        <f>_xlfn.XLOOKUP(FMS_Ranking[[#This Row],[FMS ID]],FMS_Input[FMS_ID],FMS_Input[FMS_NAME])</f>
        <v>City of League City Property Acquisition and Relocation</v>
      </c>
      <c r="D110" s="63" t="str">
        <f>_xlfn.XLOOKUP(FMS_Ranking[[#This Row],[FMS ID]],FMS_Input[FMS_ID],FMS_Input[FMS_DESCR])</f>
        <v>Buying and removing property from the floodplain will reduce long-term, repetitive flood loss. The open space created by the removal of insured property will facilitate drainage and allow for the creation of recreation areas.</v>
      </c>
      <c r="E110" s="60">
        <f>_xlfn.XLOOKUP(FMS_Ranking[[#This Row],[FMS ID]],FMS_Input[FMS_ID],FMS_Input[FMS_COST])</f>
        <v>300000000</v>
      </c>
      <c r="F110" s="5" t="str">
        <f>_xlfn.XLOOKUP(FMS_Ranking[[#This Row],[FMS ID]],FMS_Input[FMS_ID],FMS_Input[EMER_NEED])</f>
        <v>Yes</v>
      </c>
      <c r="G110" s="4">
        <f t="shared" si="2"/>
        <v>1</v>
      </c>
      <c r="H110" s="45">
        <f>_xlfn.XLOOKUP(FMS_Ranking[[#This Row],[FMS ID]],FMS_Input[FMS_ID],FMS_Input[STRUCT_100])</f>
        <v>5251</v>
      </c>
      <c r="I110" s="45">
        <f>_xlfn.XLOOKUP(FMS_Ranking[[#This Row],[FMS ID]],FMS_Input[FMS_ID],FMS_Input[RES_STRUCT100])</f>
        <v>4835</v>
      </c>
      <c r="J110" s="45">
        <f>_xlfn.XLOOKUP(FMS_Ranking[[#This Row],[FMS ID]],FMS_Input[FMS_ID],FMS_Input[POP100])</f>
        <v>20978</v>
      </c>
      <c r="K110" s="45">
        <f>_xlfn.XLOOKUP(FMS_Ranking[[#This Row],[FMS ID]],FMS_Input[FMS_ID],FMS_Input[CRITFAC100])</f>
        <v>25</v>
      </c>
      <c r="L110" s="45">
        <f>_xlfn.XLOOKUP(FMS_Ranking[[#This Row],[FMS ID]],FMS_Input[FMS_ID],FMS_Input[LWC])</f>
        <v>2</v>
      </c>
      <c r="M110" s="45">
        <f>_xlfn.XLOOKUP(FMS_Ranking[[#This Row],[FMS ID]],FMS_Input[FMS_ID],FMS_Input[ROADCLS])</f>
        <v>2</v>
      </c>
      <c r="N110" s="45">
        <f>_xlfn.XLOOKUP(FMS_Ranking[[#This Row],[FMS ID]],FMS_Input[FMS_ID],FMS_Input[ROAD_MILES100])</f>
        <v>105</v>
      </c>
      <c r="O110" s="45">
        <f>_xlfn.XLOOKUP(FMS_Ranking[[#This Row],[FMS ID]],FMS_Input[FMS_ID],FMS_Input[FARMACRE100])</f>
        <v>1308.191162109375</v>
      </c>
      <c r="P110" s="48">
        <f>_xlfn.XLOOKUP(FMS_Ranking[[#This Row],[FMS ID]],FMS_Input[FMS_ID],FMS_Input[REDSTRUCT100])</f>
        <v>0</v>
      </c>
      <c r="Q110" s="48">
        <f>_xlfn.XLOOKUP(FMS_Ranking[[#This Row],[FMS ID]],FMS_Input[FMS_ID],FMS_Input[REMSTRC100])</f>
        <v>0</v>
      </c>
      <c r="R110" s="48">
        <f>_xlfn.XLOOKUP(FMS_Ranking[[#This Row],[FMS ID]],FMS_Input[FMS_ID],FMS_Input[REMRESSTRC100])</f>
        <v>0</v>
      </c>
      <c r="S110" s="82">
        <f>_xlfn.XLOOKUP(FMS_Ranking[[#This Row],[FMS ID]],FMS_Input[FMS_ID],FMS_Input[REMPOP100])</f>
        <v>0</v>
      </c>
      <c r="T110" s="82">
        <f>_xlfn.XLOOKUP(FMS_Ranking[[#This Row],[FMS ID]],FMS_Input[FMS_ID],FMS_Input[REMCRITFAC100])</f>
        <v>0</v>
      </c>
      <c r="U110" s="82">
        <f>_xlfn.XLOOKUP(FMS_Ranking[[#This Row],[FMS ID]],FMS_Input[FMS_ID],FMS_Input[REMLWC100])</f>
        <v>0</v>
      </c>
      <c r="V110" s="82">
        <f>_xlfn.XLOOKUP(FMS_Ranking[[#This Row],[FMS ID]],FMS_Input[FMS_ID],FMS_Input[REMROADCLS])</f>
        <v>0</v>
      </c>
      <c r="W110" s="82">
        <f>_xlfn.XLOOKUP(FMS_Ranking[[#This Row],[FMS ID]],FMS_Input[FMS_ID],FMS_Input[REMFRMACRE100])</f>
        <v>0</v>
      </c>
      <c r="X110" s="48">
        <f>_xlfn.XLOOKUP(FMS_Ranking[[#This Row],[FMS ID]],FMS_Input[FMS_ID],FMS_Input[COSTSTRUCT])</f>
        <v>0</v>
      </c>
      <c r="Y110" s="45">
        <f>_xlfn.XLOOKUP(FMS_Ranking[[#This Row],[FMS ID]],FMS_Input[FMS_ID],FMS_Input[NATURE])</f>
        <v>0</v>
      </c>
      <c r="Z110" s="61">
        <f>(((FMS_Ranking[[#This Row],[Percent Nature-Based Raw]]/Y$2)*10)*Y$3)</f>
        <v>0</v>
      </c>
      <c r="AA110" s="5" t="str">
        <f>_xlfn.XLOOKUP(FMS_Ranking[[#This Row],[FMS ID]],FMS_Input[FMS_ID],FMS_Input[WATER_SUP])</f>
        <v>No</v>
      </c>
      <c r="AB110" s="57">
        <f>IF(FMS_Ranking[[#This Row],[Water Supply Raw]]="Yes",1,0)</f>
        <v>0</v>
      </c>
      <c r="AC11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1.3623159555831217</v>
      </c>
      <c r="AD110" s="88">
        <f>_xlfn.RANK.EQ(AC110,$AC$6:$AC$380,0)+COUNTIF($AC$6:AC110,AC110)-1</f>
        <v>87</v>
      </c>
      <c r="AE110" s="93">
        <f>(((FMS_Ranking[[#This Row],[Structures Removed 100 Raw]]/Q$2)*100)*Q$3)+(((FMS_Ranking[[#This Row],[Removed Pop Raw]]/S$2)*100)*S$3)</f>
        <v>0</v>
      </c>
      <c r="AF11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1.3623159555831217</v>
      </c>
      <c r="AG110" s="87">
        <f t="shared" si="3"/>
        <v>105</v>
      </c>
    </row>
    <row r="111" spans="1:33" ht="15" customHeight="1" x14ac:dyDescent="0.25">
      <c r="A111" s="64" t="s">
        <v>4937</v>
      </c>
      <c r="B111" s="64">
        <f>_xlfn.XLOOKUP(FMS_Ranking[[#This Row],[FMS ID]],FMS_Input[FMS_ID],FMS_Input[RFPG_NUM])</f>
        <v>15</v>
      </c>
      <c r="C111" s="63" t="str">
        <f>_xlfn.XLOOKUP(FMS_Ranking[[#This Row],[FMS ID]],FMS_Input[FMS_ID],FMS_Input[FMS_NAME])</f>
        <v>Mission #1-1.1</v>
      </c>
      <c r="D111" s="63" t="str">
        <f>_xlfn.XLOOKUP(FMS_Ranking[[#This Row],[FMS ID]],FMS_Input[FMS_ID],FMS_Input[FMS_DESCR])</f>
        <v>Develop Procedures For Mass Notifications To Citizens And Merchants During Natural Hazard Incident.</v>
      </c>
      <c r="E111" s="60">
        <f>_xlfn.XLOOKUP(FMS_Ranking[[#This Row],[FMS ID]],FMS_Input[FMS_ID],FMS_Input[FMS_COST])</f>
        <v>31000</v>
      </c>
      <c r="F111" s="5" t="str">
        <f>_xlfn.XLOOKUP(FMS_Ranking[[#This Row],[FMS ID]],FMS_Input[FMS_ID],FMS_Input[EMER_NEED])</f>
        <v>Yes</v>
      </c>
      <c r="G111" s="4">
        <f t="shared" si="2"/>
        <v>1</v>
      </c>
      <c r="H111" s="45">
        <f>_xlfn.XLOOKUP(FMS_Ranking[[#This Row],[FMS ID]],FMS_Input[FMS_ID],FMS_Input[STRUCT_100])</f>
        <v>5153</v>
      </c>
      <c r="I111" s="45">
        <f>_xlfn.XLOOKUP(FMS_Ranking[[#This Row],[FMS ID]],FMS_Input[FMS_ID],FMS_Input[RES_STRUCT100])</f>
        <v>4376</v>
      </c>
      <c r="J111" s="45">
        <f>_xlfn.XLOOKUP(FMS_Ranking[[#This Row],[FMS ID]],FMS_Input[FMS_ID],FMS_Input[POP100])</f>
        <v>22771</v>
      </c>
      <c r="K111" s="45">
        <f>_xlfn.XLOOKUP(FMS_Ranking[[#This Row],[FMS ID]],FMS_Input[FMS_ID],FMS_Input[CRITFAC100])</f>
        <v>6</v>
      </c>
      <c r="L111" s="45">
        <f>_xlfn.XLOOKUP(FMS_Ranking[[#This Row],[FMS ID]],FMS_Input[FMS_ID],FMS_Input[LWC])</f>
        <v>0</v>
      </c>
      <c r="M111" s="45">
        <f>_xlfn.XLOOKUP(FMS_Ranking[[#This Row],[FMS ID]],FMS_Input[FMS_ID],FMS_Input[ROADCLS])</f>
        <v>0</v>
      </c>
      <c r="N111" s="45">
        <f>_xlfn.XLOOKUP(FMS_Ranking[[#This Row],[FMS ID]],FMS_Input[FMS_ID],FMS_Input[ROAD_MILES100])</f>
        <v>187</v>
      </c>
      <c r="O111" s="45">
        <f>_xlfn.XLOOKUP(FMS_Ranking[[#This Row],[FMS ID]],FMS_Input[FMS_ID],FMS_Input[FARMACRE100])</f>
        <v>0</v>
      </c>
      <c r="P111" s="48">
        <f>_xlfn.XLOOKUP(FMS_Ranking[[#This Row],[FMS ID]],FMS_Input[FMS_ID],FMS_Input[REDSTRUCT100])</f>
        <v>0</v>
      </c>
      <c r="Q111" s="48">
        <f>_xlfn.XLOOKUP(FMS_Ranking[[#This Row],[FMS ID]],FMS_Input[FMS_ID],FMS_Input[REMSTRC100])</f>
        <v>0</v>
      </c>
      <c r="R111" s="48">
        <f>_xlfn.XLOOKUP(FMS_Ranking[[#This Row],[FMS ID]],FMS_Input[FMS_ID],FMS_Input[REMRESSTRC100])</f>
        <v>0</v>
      </c>
      <c r="S111" s="82">
        <f>_xlfn.XLOOKUP(FMS_Ranking[[#This Row],[FMS ID]],FMS_Input[FMS_ID],FMS_Input[REMPOP100])</f>
        <v>0</v>
      </c>
      <c r="T111" s="82">
        <f>_xlfn.XLOOKUP(FMS_Ranking[[#This Row],[FMS ID]],FMS_Input[FMS_ID],FMS_Input[REMCRITFAC100])</f>
        <v>0</v>
      </c>
      <c r="U111" s="82">
        <f>_xlfn.XLOOKUP(FMS_Ranking[[#This Row],[FMS ID]],FMS_Input[FMS_ID],FMS_Input[REMLWC100])</f>
        <v>0</v>
      </c>
      <c r="V111" s="82">
        <f>_xlfn.XLOOKUP(FMS_Ranking[[#This Row],[FMS ID]],FMS_Input[FMS_ID],FMS_Input[REMROADCLS])</f>
        <v>0</v>
      </c>
      <c r="W111" s="82">
        <f>_xlfn.XLOOKUP(FMS_Ranking[[#This Row],[FMS ID]],FMS_Input[FMS_ID],FMS_Input[REMFRMACRE100])</f>
        <v>0</v>
      </c>
      <c r="X111" s="48">
        <f>_xlfn.XLOOKUP(FMS_Ranking[[#This Row],[FMS ID]],FMS_Input[FMS_ID],FMS_Input[COSTSTRUCT])</f>
        <v>0</v>
      </c>
      <c r="Y111" s="45">
        <f>_xlfn.XLOOKUP(FMS_Ranking[[#This Row],[FMS ID]],FMS_Input[FMS_ID],FMS_Input[NATURE])</f>
        <v>0</v>
      </c>
      <c r="Z111" s="61">
        <f>(((FMS_Ranking[[#This Row],[Percent Nature-Based Raw]]/Y$2)*10)*Y$3)</f>
        <v>0</v>
      </c>
      <c r="AA111" s="5" t="str">
        <f>_xlfn.XLOOKUP(FMS_Ranking[[#This Row],[FMS ID]],FMS_Input[FMS_ID],FMS_Input[WATER_SUP])</f>
        <v>No</v>
      </c>
      <c r="AB111" s="57">
        <f>IF(FMS_Ranking[[#This Row],[Water Supply Raw]]="Yes",1,0)</f>
        <v>0</v>
      </c>
      <c r="AC11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1.3577455793780846</v>
      </c>
      <c r="AD111" s="88">
        <f>_xlfn.RANK.EQ(AC111,$AC$6:$AC$380,0)+COUNTIF($AC$6:AC111,AC111)-1</f>
        <v>88</v>
      </c>
      <c r="AE111" s="93">
        <f>(((FMS_Ranking[[#This Row],[Structures Removed 100 Raw]]/Q$2)*100)*Q$3)+(((FMS_Ranking[[#This Row],[Removed Pop Raw]]/S$2)*100)*S$3)</f>
        <v>0</v>
      </c>
      <c r="AF11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1.3577455793780846</v>
      </c>
      <c r="AG111" s="87">
        <f t="shared" si="3"/>
        <v>106</v>
      </c>
    </row>
    <row r="112" spans="1:33" ht="15" customHeight="1" x14ac:dyDescent="0.25">
      <c r="A112" s="64" t="s">
        <v>4941</v>
      </c>
      <c r="B112" s="64">
        <f>_xlfn.XLOOKUP(FMS_Ranking[[#This Row],[FMS ID]],FMS_Input[FMS_ID],FMS_Input[RFPG_NUM])</f>
        <v>15</v>
      </c>
      <c r="C112" s="63" t="str">
        <f>_xlfn.XLOOKUP(FMS_Ranking[[#This Row],[FMS ID]],FMS_Input[FMS_ID],FMS_Input[FMS_NAME])</f>
        <v>Mission #7-1.1</v>
      </c>
      <c r="D112" s="63" t="str">
        <f>_xlfn.XLOOKUP(FMS_Ranking[[#This Row],[FMS ID]],FMS_Input[FMS_ID],FMS_Input[FMS_DESCR])</f>
        <v>Develop a Program To Provide Links To Weather Alerts And Departmental Phone Listings With Contact Personnel For Residents.</v>
      </c>
      <c r="E112" s="60">
        <f>_xlfn.XLOOKUP(FMS_Ranking[[#This Row],[FMS ID]],FMS_Input[FMS_ID],FMS_Input[FMS_COST])</f>
        <v>8500</v>
      </c>
      <c r="F112" s="5" t="str">
        <f>_xlfn.XLOOKUP(FMS_Ranking[[#This Row],[FMS ID]],FMS_Input[FMS_ID],FMS_Input[EMER_NEED])</f>
        <v>Yes</v>
      </c>
      <c r="G112" s="4">
        <f t="shared" si="2"/>
        <v>1</v>
      </c>
      <c r="H112" s="45">
        <f>_xlfn.XLOOKUP(FMS_Ranking[[#This Row],[FMS ID]],FMS_Input[FMS_ID],FMS_Input[STRUCT_100])</f>
        <v>5153</v>
      </c>
      <c r="I112" s="45">
        <f>_xlfn.XLOOKUP(FMS_Ranking[[#This Row],[FMS ID]],FMS_Input[FMS_ID],FMS_Input[RES_STRUCT100])</f>
        <v>4376</v>
      </c>
      <c r="J112" s="45">
        <f>_xlfn.XLOOKUP(FMS_Ranking[[#This Row],[FMS ID]],FMS_Input[FMS_ID],FMS_Input[POP100])</f>
        <v>22771</v>
      </c>
      <c r="K112" s="45">
        <f>_xlfn.XLOOKUP(FMS_Ranking[[#This Row],[FMS ID]],FMS_Input[FMS_ID],FMS_Input[CRITFAC100])</f>
        <v>6</v>
      </c>
      <c r="L112" s="45">
        <f>_xlfn.XLOOKUP(FMS_Ranking[[#This Row],[FMS ID]],FMS_Input[FMS_ID],FMS_Input[LWC])</f>
        <v>0</v>
      </c>
      <c r="M112" s="45">
        <f>_xlfn.XLOOKUP(FMS_Ranking[[#This Row],[FMS ID]],FMS_Input[FMS_ID],FMS_Input[ROADCLS])</f>
        <v>0</v>
      </c>
      <c r="N112" s="45">
        <f>_xlfn.XLOOKUP(FMS_Ranking[[#This Row],[FMS ID]],FMS_Input[FMS_ID],FMS_Input[ROAD_MILES100])</f>
        <v>187</v>
      </c>
      <c r="O112" s="45">
        <f>_xlfn.XLOOKUP(FMS_Ranking[[#This Row],[FMS ID]],FMS_Input[FMS_ID],FMS_Input[FARMACRE100])</f>
        <v>0</v>
      </c>
      <c r="P112" s="48">
        <f>_xlfn.XLOOKUP(FMS_Ranking[[#This Row],[FMS ID]],FMS_Input[FMS_ID],FMS_Input[REDSTRUCT100])</f>
        <v>0</v>
      </c>
      <c r="Q112" s="48">
        <f>_xlfn.XLOOKUP(FMS_Ranking[[#This Row],[FMS ID]],FMS_Input[FMS_ID],FMS_Input[REMSTRC100])</f>
        <v>0</v>
      </c>
      <c r="R112" s="48">
        <f>_xlfn.XLOOKUP(FMS_Ranking[[#This Row],[FMS ID]],FMS_Input[FMS_ID],FMS_Input[REMRESSTRC100])</f>
        <v>0</v>
      </c>
      <c r="S112" s="82">
        <f>_xlfn.XLOOKUP(FMS_Ranking[[#This Row],[FMS ID]],FMS_Input[FMS_ID],FMS_Input[REMPOP100])</f>
        <v>0</v>
      </c>
      <c r="T112" s="82">
        <f>_xlfn.XLOOKUP(FMS_Ranking[[#This Row],[FMS ID]],FMS_Input[FMS_ID],FMS_Input[REMCRITFAC100])</f>
        <v>0</v>
      </c>
      <c r="U112" s="82">
        <f>_xlfn.XLOOKUP(FMS_Ranking[[#This Row],[FMS ID]],FMS_Input[FMS_ID],FMS_Input[REMLWC100])</f>
        <v>0</v>
      </c>
      <c r="V112" s="82">
        <f>_xlfn.XLOOKUP(FMS_Ranking[[#This Row],[FMS ID]],FMS_Input[FMS_ID],FMS_Input[REMROADCLS])</f>
        <v>0</v>
      </c>
      <c r="W112" s="82">
        <f>_xlfn.XLOOKUP(FMS_Ranking[[#This Row],[FMS ID]],FMS_Input[FMS_ID],FMS_Input[REMFRMACRE100])</f>
        <v>0</v>
      </c>
      <c r="X112" s="48">
        <f>_xlfn.XLOOKUP(FMS_Ranking[[#This Row],[FMS ID]],FMS_Input[FMS_ID],FMS_Input[COSTSTRUCT])</f>
        <v>0</v>
      </c>
      <c r="Y112" s="45">
        <f>_xlfn.XLOOKUP(FMS_Ranking[[#This Row],[FMS ID]],FMS_Input[FMS_ID],FMS_Input[NATURE])</f>
        <v>0</v>
      </c>
      <c r="Z112" s="61">
        <f>(((FMS_Ranking[[#This Row],[Percent Nature-Based Raw]]/Y$2)*10)*Y$3)</f>
        <v>0</v>
      </c>
      <c r="AA112" s="5" t="str">
        <f>_xlfn.XLOOKUP(FMS_Ranking[[#This Row],[FMS ID]],FMS_Input[FMS_ID],FMS_Input[WATER_SUP])</f>
        <v>No</v>
      </c>
      <c r="AB112" s="57">
        <f>IF(FMS_Ranking[[#This Row],[Water Supply Raw]]="Yes",1,0)</f>
        <v>0</v>
      </c>
      <c r="AC11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1.3577455793780846</v>
      </c>
      <c r="AD112" s="88">
        <f>_xlfn.RANK.EQ(AC112,$AC$6:$AC$380,0)+COUNTIF($AC$6:AC112,AC112)-1</f>
        <v>89</v>
      </c>
      <c r="AE112" s="93">
        <f>(((FMS_Ranking[[#This Row],[Structures Removed 100 Raw]]/Q$2)*100)*Q$3)+(((FMS_Ranking[[#This Row],[Removed Pop Raw]]/S$2)*100)*S$3)</f>
        <v>0</v>
      </c>
      <c r="AF11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1.3577455793780846</v>
      </c>
      <c r="AG112" s="87">
        <f t="shared" si="3"/>
        <v>106</v>
      </c>
    </row>
    <row r="113" spans="1:33" ht="15" customHeight="1" x14ac:dyDescent="0.25">
      <c r="A113" s="64" t="s">
        <v>1732</v>
      </c>
      <c r="B113" s="64">
        <f>_xlfn.XLOOKUP(FMS_Ranking[[#This Row],[FMS ID]],FMS_Input[FMS_ID],FMS_Input[RFPG_NUM])</f>
        <v>2</v>
      </c>
      <c r="C113" s="63" t="str">
        <f>_xlfn.XLOOKUP(FMS_Ranking[[#This Row],[FMS ID]],FMS_Input[FMS_ID],FMS_Input[FMS_NAME])</f>
        <v>Grayson County NFIP Involvement</v>
      </c>
      <c r="D113" s="63" t="str">
        <f>_xlfn.XLOOKUP(FMS_Ranking[[#This Row],[FMS ID]],FMS_Input[FMS_ID],FMS_Input[FMS_DESCR])</f>
        <v xml:space="preserve">Application to join NFIP or adoption of equivalent standards </v>
      </c>
      <c r="E113" s="60">
        <f>_xlfn.XLOOKUP(FMS_Ranking[[#This Row],[FMS ID]],FMS_Input[FMS_ID],FMS_Input[FMS_COST])</f>
        <v>100000</v>
      </c>
      <c r="F113" s="5" t="str">
        <f>_xlfn.XLOOKUP(FMS_Ranking[[#This Row],[FMS ID]],FMS_Input[FMS_ID],FMS_Input[EMER_NEED])</f>
        <v>No</v>
      </c>
      <c r="G113" s="4">
        <f t="shared" si="2"/>
        <v>0</v>
      </c>
      <c r="H113" s="45">
        <f>_xlfn.XLOOKUP(FMS_Ranking[[#This Row],[FMS ID]],FMS_Input[FMS_ID],FMS_Input[STRUCT_100])</f>
        <v>2569</v>
      </c>
      <c r="I113" s="45">
        <f>_xlfn.XLOOKUP(FMS_Ranking[[#This Row],[FMS ID]],FMS_Input[FMS_ID],FMS_Input[RES_STRUCT100])</f>
        <v>1511</v>
      </c>
      <c r="J113" s="45">
        <f>_xlfn.XLOOKUP(FMS_Ranking[[#This Row],[FMS ID]],FMS_Input[FMS_ID],FMS_Input[POP100])</f>
        <v>12470</v>
      </c>
      <c r="K113" s="45">
        <f>_xlfn.XLOOKUP(FMS_Ranking[[#This Row],[FMS ID]],FMS_Input[FMS_ID],FMS_Input[CRITFAC100])</f>
        <v>23</v>
      </c>
      <c r="L113" s="45">
        <f>_xlfn.XLOOKUP(FMS_Ranking[[#This Row],[FMS ID]],FMS_Input[FMS_ID],FMS_Input[LWC])</f>
        <v>8</v>
      </c>
      <c r="M113" s="45">
        <f>_xlfn.XLOOKUP(FMS_Ranking[[#This Row],[FMS ID]],FMS_Input[FMS_ID],FMS_Input[ROADCLS])</f>
        <v>0</v>
      </c>
      <c r="N113" s="45">
        <f>_xlfn.XLOOKUP(FMS_Ranking[[#This Row],[FMS ID]],FMS_Input[FMS_ID],FMS_Input[ROAD_MILES100])</f>
        <v>181</v>
      </c>
      <c r="O113" s="45">
        <f>_xlfn.XLOOKUP(FMS_Ranking[[#This Row],[FMS ID]],FMS_Input[FMS_ID],FMS_Input[FARMACRE100])</f>
        <v>10335.0703125</v>
      </c>
      <c r="P113" s="48">
        <f>_xlfn.XLOOKUP(FMS_Ranking[[#This Row],[FMS ID]],FMS_Input[FMS_ID],FMS_Input[REDSTRUCT100])</f>
        <v>0</v>
      </c>
      <c r="Q113" s="48">
        <f>_xlfn.XLOOKUP(FMS_Ranking[[#This Row],[FMS ID]],FMS_Input[FMS_ID],FMS_Input[REMSTRC100])</f>
        <v>0</v>
      </c>
      <c r="R113" s="48">
        <f>_xlfn.XLOOKUP(FMS_Ranking[[#This Row],[FMS ID]],FMS_Input[FMS_ID],FMS_Input[REMRESSTRC100])</f>
        <v>0</v>
      </c>
      <c r="S113" s="82">
        <f>_xlfn.XLOOKUP(FMS_Ranking[[#This Row],[FMS ID]],FMS_Input[FMS_ID],FMS_Input[REMPOP100])</f>
        <v>0</v>
      </c>
      <c r="T113" s="82">
        <f>_xlfn.XLOOKUP(FMS_Ranking[[#This Row],[FMS ID]],FMS_Input[FMS_ID],FMS_Input[REMCRITFAC100])</f>
        <v>0</v>
      </c>
      <c r="U113" s="82">
        <f>_xlfn.XLOOKUP(FMS_Ranking[[#This Row],[FMS ID]],FMS_Input[FMS_ID],FMS_Input[REMLWC100])</f>
        <v>0</v>
      </c>
      <c r="V113" s="82">
        <f>_xlfn.XLOOKUP(FMS_Ranking[[#This Row],[FMS ID]],FMS_Input[FMS_ID],FMS_Input[REMROADCLS])</f>
        <v>0</v>
      </c>
      <c r="W113" s="82">
        <f>_xlfn.XLOOKUP(FMS_Ranking[[#This Row],[FMS ID]],FMS_Input[FMS_ID],FMS_Input[REMFRMACRE100])</f>
        <v>0</v>
      </c>
      <c r="X113" s="48">
        <f>_xlfn.XLOOKUP(FMS_Ranking[[#This Row],[FMS ID]],FMS_Input[FMS_ID],FMS_Input[COSTSTRUCT])</f>
        <v>0</v>
      </c>
      <c r="Y113" s="45">
        <f>_xlfn.XLOOKUP(FMS_Ranking[[#This Row],[FMS ID]],FMS_Input[FMS_ID],FMS_Input[NATURE])</f>
        <v>0</v>
      </c>
      <c r="Z113" s="61">
        <f>(((FMS_Ranking[[#This Row],[Percent Nature-Based Raw]]/Y$2)*10)*Y$3)</f>
        <v>0</v>
      </c>
      <c r="AA113" s="5" t="str">
        <f>_xlfn.XLOOKUP(FMS_Ranking[[#This Row],[FMS ID]],FMS_Input[FMS_ID],FMS_Input[WATER_SUP])</f>
        <v>No</v>
      </c>
      <c r="AB113" s="57">
        <f>IF(FMS_Ranking[[#This Row],[Water Supply Raw]]="Yes",1,0)</f>
        <v>0</v>
      </c>
      <c r="AC11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1.2732523608111874</v>
      </c>
      <c r="AD113" s="94">
        <f>_xlfn.RANK.EQ(AC113,$AC$6:$AC$380,0)+COUNTIF($AC$6:AC113,AC113)-1</f>
        <v>90</v>
      </c>
      <c r="AE113" s="93">
        <f>(((FMS_Ranking[[#This Row],[Structures Removed 100 Raw]]/Q$2)*100)*Q$3)+(((FMS_Ranking[[#This Row],[Removed Pop Raw]]/S$2)*100)*S$3)</f>
        <v>0</v>
      </c>
      <c r="AF11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1.2732523608111874</v>
      </c>
      <c r="AG113" s="95">
        <f t="shared" si="3"/>
        <v>108</v>
      </c>
    </row>
    <row r="114" spans="1:33" ht="15" customHeight="1" x14ac:dyDescent="0.25">
      <c r="A114" s="64" t="s">
        <v>1823</v>
      </c>
      <c r="B114" s="64">
        <f>_xlfn.XLOOKUP(FMS_Ranking[[#This Row],[FMS ID]],FMS_Input[FMS_ID],FMS_Input[RFPG_NUM])</f>
        <v>2</v>
      </c>
      <c r="C114" s="63" t="str">
        <f>_xlfn.XLOOKUP(FMS_Ranking[[#This Row],[FMS ID]],FMS_Input[FMS_ID],FMS_Input[FMS_NAME])</f>
        <v>Grayson County Flood Warning and Public Safety Improvements</v>
      </c>
      <c r="D114" s="63" t="str">
        <f>_xlfn.XLOOKUP(FMS_Ranking[[#This Row],[FMS ID]],FMS_Input[FMS_ID],FMS_Input[FMS_DESCR])</f>
        <v>Create an improved gauge notification system. Increase public awareness before occurrences and during flooding.</v>
      </c>
      <c r="E114" s="60">
        <f>_xlfn.XLOOKUP(FMS_Ranking[[#This Row],[FMS ID]],FMS_Input[FMS_ID],FMS_Input[FMS_COST])</f>
        <v>250000</v>
      </c>
      <c r="F114" s="5" t="str">
        <f>_xlfn.XLOOKUP(FMS_Ranking[[#This Row],[FMS ID]],FMS_Input[FMS_ID],FMS_Input[EMER_NEED])</f>
        <v>No</v>
      </c>
      <c r="G114" s="4">
        <f t="shared" si="2"/>
        <v>0</v>
      </c>
      <c r="H114" s="45">
        <f>_xlfn.XLOOKUP(FMS_Ranking[[#This Row],[FMS ID]],FMS_Input[FMS_ID],FMS_Input[STRUCT_100])</f>
        <v>2569</v>
      </c>
      <c r="I114" s="45">
        <f>_xlfn.XLOOKUP(FMS_Ranking[[#This Row],[FMS ID]],FMS_Input[FMS_ID],FMS_Input[RES_STRUCT100])</f>
        <v>1511</v>
      </c>
      <c r="J114" s="45">
        <f>_xlfn.XLOOKUP(FMS_Ranking[[#This Row],[FMS ID]],FMS_Input[FMS_ID],FMS_Input[POP100])</f>
        <v>12470</v>
      </c>
      <c r="K114" s="45">
        <f>_xlfn.XLOOKUP(FMS_Ranking[[#This Row],[FMS ID]],FMS_Input[FMS_ID],FMS_Input[CRITFAC100])</f>
        <v>23</v>
      </c>
      <c r="L114" s="45">
        <f>_xlfn.XLOOKUP(FMS_Ranking[[#This Row],[FMS ID]],FMS_Input[FMS_ID],FMS_Input[LWC])</f>
        <v>8</v>
      </c>
      <c r="M114" s="45">
        <f>_xlfn.XLOOKUP(FMS_Ranking[[#This Row],[FMS ID]],FMS_Input[FMS_ID],FMS_Input[ROADCLS])</f>
        <v>0</v>
      </c>
      <c r="N114" s="45">
        <f>_xlfn.XLOOKUP(FMS_Ranking[[#This Row],[FMS ID]],FMS_Input[FMS_ID],FMS_Input[ROAD_MILES100])</f>
        <v>181</v>
      </c>
      <c r="O114" s="45">
        <f>_xlfn.XLOOKUP(FMS_Ranking[[#This Row],[FMS ID]],FMS_Input[FMS_ID],FMS_Input[FARMACRE100])</f>
        <v>10335.0703125</v>
      </c>
      <c r="P114" s="48">
        <f>_xlfn.XLOOKUP(FMS_Ranking[[#This Row],[FMS ID]],FMS_Input[FMS_ID],FMS_Input[REDSTRUCT100])</f>
        <v>0</v>
      </c>
      <c r="Q114" s="48">
        <f>_xlfn.XLOOKUP(FMS_Ranking[[#This Row],[FMS ID]],FMS_Input[FMS_ID],FMS_Input[REMSTRC100])</f>
        <v>0</v>
      </c>
      <c r="R114" s="48">
        <f>_xlfn.XLOOKUP(FMS_Ranking[[#This Row],[FMS ID]],FMS_Input[FMS_ID],FMS_Input[REMRESSTRC100])</f>
        <v>0</v>
      </c>
      <c r="S114" s="82">
        <f>_xlfn.XLOOKUP(FMS_Ranking[[#This Row],[FMS ID]],FMS_Input[FMS_ID],FMS_Input[REMPOP100])</f>
        <v>0</v>
      </c>
      <c r="T114" s="82">
        <f>_xlfn.XLOOKUP(FMS_Ranking[[#This Row],[FMS ID]],FMS_Input[FMS_ID],FMS_Input[REMCRITFAC100])</f>
        <v>0</v>
      </c>
      <c r="U114" s="82">
        <f>_xlfn.XLOOKUP(FMS_Ranking[[#This Row],[FMS ID]],FMS_Input[FMS_ID],FMS_Input[REMLWC100])</f>
        <v>0</v>
      </c>
      <c r="V114" s="82">
        <f>_xlfn.XLOOKUP(FMS_Ranking[[#This Row],[FMS ID]],FMS_Input[FMS_ID],FMS_Input[REMROADCLS])</f>
        <v>0</v>
      </c>
      <c r="W114" s="82">
        <f>_xlfn.XLOOKUP(FMS_Ranking[[#This Row],[FMS ID]],FMS_Input[FMS_ID],FMS_Input[REMFRMACRE100])</f>
        <v>0</v>
      </c>
      <c r="X114" s="48">
        <f>_xlfn.XLOOKUP(FMS_Ranking[[#This Row],[FMS ID]],FMS_Input[FMS_ID],FMS_Input[COSTSTRUCT])</f>
        <v>0</v>
      </c>
      <c r="Y114" s="45">
        <f>_xlfn.XLOOKUP(FMS_Ranking[[#This Row],[FMS ID]],FMS_Input[FMS_ID],FMS_Input[NATURE])</f>
        <v>0</v>
      </c>
      <c r="Z114" s="61">
        <f>(((FMS_Ranking[[#This Row],[Percent Nature-Based Raw]]/Y$2)*10)*Y$3)</f>
        <v>0</v>
      </c>
      <c r="AA114" s="5" t="str">
        <f>_xlfn.XLOOKUP(FMS_Ranking[[#This Row],[FMS ID]],FMS_Input[FMS_ID],FMS_Input[WATER_SUP])</f>
        <v>No</v>
      </c>
      <c r="AB114" s="57">
        <f>IF(FMS_Ranking[[#This Row],[Water Supply Raw]]="Yes",1,0)</f>
        <v>0</v>
      </c>
      <c r="AC11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1.2732523608111874</v>
      </c>
      <c r="AD114" s="94">
        <f>_xlfn.RANK.EQ(AC114,$AC$6:$AC$380,0)+COUNTIF($AC$6:AC114,AC114)-1</f>
        <v>91</v>
      </c>
      <c r="AE114" s="93">
        <f>(((FMS_Ranking[[#This Row],[Structures Removed 100 Raw]]/Q$2)*100)*Q$3)+(((FMS_Ranking[[#This Row],[Removed Pop Raw]]/S$2)*100)*S$3)</f>
        <v>0</v>
      </c>
      <c r="AF11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1.2732523608111874</v>
      </c>
      <c r="AG114" s="95">
        <f t="shared" si="3"/>
        <v>108</v>
      </c>
    </row>
    <row r="115" spans="1:33" ht="15" customHeight="1" x14ac:dyDescent="0.25">
      <c r="A115" s="64" t="s">
        <v>2153</v>
      </c>
      <c r="B115" s="64">
        <f>_xlfn.XLOOKUP(FMS_Ranking[[#This Row],[FMS ID]],FMS_Input[FMS_ID],FMS_Input[RFPG_NUM])</f>
        <v>3</v>
      </c>
      <c r="C115" s="63" t="str">
        <f>_xlfn.XLOOKUP(FMS_Ranking[[#This Row],[FMS ID]],FMS_Input[FMS_ID],FMS_Input[FMS_NAME])</f>
        <v>Wise County Repetitive Flood Loss Buyout Program</v>
      </c>
      <c r="D115" s="63" t="str">
        <f>_xlfn.XLOOKUP(FMS_Ranking[[#This Row],[FMS ID]],FMS_Input[FMS_ID],FMS_Input[FMS_DESCR])</f>
        <v>Develop a buyout program for repetitive flood loss areas within the county</v>
      </c>
      <c r="E115" s="60">
        <f>_xlfn.XLOOKUP(FMS_Ranking[[#This Row],[FMS ID]],FMS_Input[FMS_ID],FMS_Input[FMS_COST])</f>
        <v>5000000</v>
      </c>
      <c r="F115" s="5" t="str">
        <f>_xlfn.XLOOKUP(FMS_Ranking[[#This Row],[FMS ID]],FMS_Input[FMS_ID],FMS_Input[EMER_NEED])</f>
        <v>No</v>
      </c>
      <c r="G115" s="4">
        <f t="shared" si="2"/>
        <v>0</v>
      </c>
      <c r="H115" s="45">
        <f>_xlfn.XLOOKUP(FMS_Ranking[[#This Row],[FMS ID]],FMS_Input[FMS_ID],FMS_Input[STRUCT_100])</f>
        <v>1118</v>
      </c>
      <c r="I115" s="45">
        <f>_xlfn.XLOOKUP(FMS_Ranking[[#This Row],[FMS ID]],FMS_Input[FMS_ID],FMS_Input[RES_STRUCT100])</f>
        <v>888</v>
      </c>
      <c r="J115" s="45">
        <f>_xlfn.XLOOKUP(FMS_Ranking[[#This Row],[FMS ID]],FMS_Input[FMS_ID],FMS_Input[POP100])</f>
        <v>1558</v>
      </c>
      <c r="K115" s="45">
        <f>_xlfn.XLOOKUP(FMS_Ranking[[#This Row],[FMS ID]],FMS_Input[FMS_ID],FMS_Input[CRITFAC100])</f>
        <v>11</v>
      </c>
      <c r="L115" s="45">
        <f>_xlfn.XLOOKUP(FMS_Ranking[[#This Row],[FMS ID]],FMS_Input[FMS_ID],FMS_Input[LWC])</f>
        <v>16</v>
      </c>
      <c r="M115" s="45">
        <f>_xlfn.XLOOKUP(FMS_Ranking[[#This Row],[FMS ID]],FMS_Input[FMS_ID],FMS_Input[ROADCLS])</f>
        <v>0</v>
      </c>
      <c r="N115" s="45">
        <f>_xlfn.XLOOKUP(FMS_Ranking[[#This Row],[FMS ID]],FMS_Input[FMS_ID],FMS_Input[ROAD_MILES100])</f>
        <v>100</v>
      </c>
      <c r="O115" s="45">
        <f>_xlfn.XLOOKUP(FMS_Ranking[[#This Row],[FMS ID]],FMS_Input[FMS_ID],FMS_Input[FARMACRE100])</f>
        <v>35896.37109375</v>
      </c>
      <c r="P115" s="48">
        <f>_xlfn.XLOOKUP(FMS_Ranking[[#This Row],[FMS ID]],FMS_Input[FMS_ID],FMS_Input[REDSTRUCT100])</f>
        <v>0</v>
      </c>
      <c r="Q115" s="48">
        <f>_xlfn.XLOOKUP(FMS_Ranking[[#This Row],[FMS ID]],FMS_Input[FMS_ID],FMS_Input[REMSTRC100])</f>
        <v>0</v>
      </c>
      <c r="R115" s="48">
        <f>_xlfn.XLOOKUP(FMS_Ranking[[#This Row],[FMS ID]],FMS_Input[FMS_ID],FMS_Input[REMRESSTRC100])</f>
        <v>0</v>
      </c>
      <c r="S115" s="82">
        <f>_xlfn.XLOOKUP(FMS_Ranking[[#This Row],[FMS ID]],FMS_Input[FMS_ID],FMS_Input[REMPOP100])</f>
        <v>0</v>
      </c>
      <c r="T115" s="82">
        <f>_xlfn.XLOOKUP(FMS_Ranking[[#This Row],[FMS ID]],FMS_Input[FMS_ID],FMS_Input[REMCRITFAC100])</f>
        <v>0</v>
      </c>
      <c r="U115" s="82">
        <f>_xlfn.XLOOKUP(FMS_Ranking[[#This Row],[FMS ID]],FMS_Input[FMS_ID],FMS_Input[REMLWC100])</f>
        <v>0</v>
      </c>
      <c r="V115" s="82">
        <f>_xlfn.XLOOKUP(FMS_Ranking[[#This Row],[FMS ID]],FMS_Input[FMS_ID],FMS_Input[REMROADCLS])</f>
        <v>0</v>
      </c>
      <c r="W115" s="82">
        <f>_xlfn.XLOOKUP(FMS_Ranking[[#This Row],[FMS ID]],FMS_Input[FMS_ID],FMS_Input[REMFRMACRE100])</f>
        <v>0</v>
      </c>
      <c r="X115" s="48">
        <f>_xlfn.XLOOKUP(FMS_Ranking[[#This Row],[FMS ID]],FMS_Input[FMS_ID],FMS_Input[COSTSTRUCT])</f>
        <v>0</v>
      </c>
      <c r="Y115" s="45">
        <f>_xlfn.XLOOKUP(FMS_Ranking[[#This Row],[FMS ID]],FMS_Input[FMS_ID],FMS_Input[NATURE])</f>
        <v>0</v>
      </c>
      <c r="Z115" s="61">
        <f>(((FMS_Ranking[[#This Row],[Percent Nature-Based Raw]]/Y$2)*10)*Y$3)</f>
        <v>0</v>
      </c>
      <c r="AA115" s="5" t="str">
        <f>_xlfn.XLOOKUP(FMS_Ranking[[#This Row],[FMS ID]],FMS_Input[FMS_ID],FMS_Input[WATER_SUP])</f>
        <v>No</v>
      </c>
      <c r="AB115" s="57">
        <f>IF(FMS_Ranking[[#This Row],[Water Supply Raw]]="Yes",1,0)</f>
        <v>0</v>
      </c>
      <c r="AC11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1.2169291738354344</v>
      </c>
      <c r="AD115" s="94">
        <f>_xlfn.RANK.EQ(AC115,$AC$6:$AC$380,0)+COUNTIF($AC$6:AC115,AC115)-1</f>
        <v>92</v>
      </c>
      <c r="AE115" s="93">
        <f>(((FMS_Ranking[[#This Row],[Structures Removed 100 Raw]]/Q$2)*100)*Q$3)+(((FMS_Ranking[[#This Row],[Removed Pop Raw]]/S$2)*100)*S$3)</f>
        <v>0</v>
      </c>
      <c r="AF11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1.2169291738354344</v>
      </c>
      <c r="AG115" s="95">
        <f t="shared" si="3"/>
        <v>110</v>
      </c>
    </row>
    <row r="116" spans="1:33" ht="15" customHeight="1" x14ac:dyDescent="0.25">
      <c r="A116" s="64" t="s">
        <v>2184</v>
      </c>
      <c r="B116" s="64">
        <f>_xlfn.XLOOKUP(FMS_Ranking[[#This Row],[FMS ID]],FMS_Input[FMS_ID],FMS_Input[RFPG_NUM])</f>
        <v>3</v>
      </c>
      <c r="C116" s="63" t="str">
        <f>_xlfn.XLOOKUP(FMS_Ranking[[#This Row],[FMS ID]],FMS_Input[FMS_ID],FMS_Input[FMS_NAME])</f>
        <v>Parker County Flood and Dam Education</v>
      </c>
      <c r="D116" s="63" t="str">
        <f>_xlfn.XLOOKUP(FMS_Ranking[[#This Row],[FMS ID]],FMS_Input[FMS_ID],FMS_Input[FMS_DESCR])</f>
        <v>Create and implement a community-wide educational campaign to educate residents about the NFIP and dam safety</v>
      </c>
      <c r="E116" s="60">
        <f>_xlfn.XLOOKUP(FMS_Ranking[[#This Row],[FMS ID]],FMS_Input[FMS_ID],FMS_Input[FMS_COST])</f>
        <v>50000</v>
      </c>
      <c r="F116" s="5" t="str">
        <f>_xlfn.XLOOKUP(FMS_Ranking[[#This Row],[FMS ID]],FMS_Input[FMS_ID],FMS_Input[EMER_NEED])</f>
        <v>No</v>
      </c>
      <c r="G116" s="4">
        <f t="shared" si="2"/>
        <v>0</v>
      </c>
      <c r="H116" s="45">
        <f>_xlfn.XLOOKUP(FMS_Ranking[[#This Row],[FMS ID]],FMS_Input[FMS_ID],FMS_Input[STRUCT_100])</f>
        <v>1953</v>
      </c>
      <c r="I116" s="45">
        <f>_xlfn.XLOOKUP(FMS_Ranking[[#This Row],[FMS ID]],FMS_Input[FMS_ID],FMS_Input[RES_STRUCT100])</f>
        <v>1485</v>
      </c>
      <c r="J116" s="45">
        <f>_xlfn.XLOOKUP(FMS_Ranking[[#This Row],[FMS ID]],FMS_Input[FMS_ID],FMS_Input[POP100])</f>
        <v>6748</v>
      </c>
      <c r="K116" s="45">
        <f>_xlfn.XLOOKUP(FMS_Ranking[[#This Row],[FMS ID]],FMS_Input[FMS_ID],FMS_Input[CRITFAC100])</f>
        <v>18</v>
      </c>
      <c r="L116" s="45">
        <f>_xlfn.XLOOKUP(FMS_Ranking[[#This Row],[FMS ID]],FMS_Input[FMS_ID],FMS_Input[LWC])</f>
        <v>22</v>
      </c>
      <c r="M116" s="45">
        <f>_xlfn.XLOOKUP(FMS_Ranking[[#This Row],[FMS ID]],FMS_Input[FMS_ID],FMS_Input[ROADCLS])</f>
        <v>0</v>
      </c>
      <c r="N116" s="45">
        <f>_xlfn.XLOOKUP(FMS_Ranking[[#This Row],[FMS ID]],FMS_Input[FMS_ID],FMS_Input[ROAD_MILES100])</f>
        <v>61</v>
      </c>
      <c r="O116" s="45">
        <f>_xlfn.XLOOKUP(FMS_Ranking[[#This Row],[FMS ID]],FMS_Input[FMS_ID],FMS_Input[FARMACRE100])</f>
        <v>25501.05078125</v>
      </c>
      <c r="P116" s="48">
        <f>_xlfn.XLOOKUP(FMS_Ranking[[#This Row],[FMS ID]],FMS_Input[FMS_ID],FMS_Input[REDSTRUCT100])</f>
        <v>0</v>
      </c>
      <c r="Q116" s="48">
        <f>_xlfn.XLOOKUP(FMS_Ranking[[#This Row],[FMS ID]],FMS_Input[FMS_ID],FMS_Input[REMSTRC100])</f>
        <v>0</v>
      </c>
      <c r="R116" s="48">
        <f>_xlfn.XLOOKUP(FMS_Ranking[[#This Row],[FMS ID]],FMS_Input[FMS_ID],FMS_Input[REMRESSTRC100])</f>
        <v>0</v>
      </c>
      <c r="S116" s="82">
        <f>_xlfn.XLOOKUP(FMS_Ranking[[#This Row],[FMS ID]],FMS_Input[FMS_ID],FMS_Input[REMPOP100])</f>
        <v>0</v>
      </c>
      <c r="T116" s="82">
        <f>_xlfn.XLOOKUP(FMS_Ranking[[#This Row],[FMS ID]],FMS_Input[FMS_ID],FMS_Input[REMCRITFAC100])</f>
        <v>0</v>
      </c>
      <c r="U116" s="82">
        <f>_xlfn.XLOOKUP(FMS_Ranking[[#This Row],[FMS ID]],FMS_Input[FMS_ID],FMS_Input[REMLWC100])</f>
        <v>0</v>
      </c>
      <c r="V116" s="82">
        <f>_xlfn.XLOOKUP(FMS_Ranking[[#This Row],[FMS ID]],FMS_Input[FMS_ID],FMS_Input[REMROADCLS])</f>
        <v>0</v>
      </c>
      <c r="W116" s="82">
        <f>_xlfn.XLOOKUP(FMS_Ranking[[#This Row],[FMS ID]],FMS_Input[FMS_ID],FMS_Input[REMFRMACRE100])</f>
        <v>0</v>
      </c>
      <c r="X116" s="48">
        <f>_xlfn.XLOOKUP(FMS_Ranking[[#This Row],[FMS ID]],FMS_Input[FMS_ID],FMS_Input[COSTSTRUCT])</f>
        <v>0</v>
      </c>
      <c r="Y116" s="45">
        <f>_xlfn.XLOOKUP(FMS_Ranking[[#This Row],[FMS ID]],FMS_Input[FMS_ID],FMS_Input[NATURE])</f>
        <v>0</v>
      </c>
      <c r="Z116" s="61">
        <f>(((FMS_Ranking[[#This Row],[Percent Nature-Based Raw]]/Y$2)*10)*Y$3)</f>
        <v>0</v>
      </c>
      <c r="AA116" s="5" t="str">
        <f>_xlfn.XLOOKUP(FMS_Ranking[[#This Row],[FMS ID]],FMS_Input[FMS_ID],FMS_Input[WATER_SUP])</f>
        <v>No</v>
      </c>
      <c r="AB116" s="57">
        <f>IF(FMS_Ranking[[#This Row],[Water Supply Raw]]="Yes",1,0)</f>
        <v>0</v>
      </c>
      <c r="AC11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1.2128194776181118</v>
      </c>
      <c r="AD116" s="94">
        <f>_xlfn.RANK.EQ(AC116,$AC$6:$AC$380,0)+COUNTIF($AC$6:AC116,AC116)-1</f>
        <v>94</v>
      </c>
      <c r="AE116" s="93">
        <f>(((FMS_Ranking[[#This Row],[Structures Removed 100 Raw]]/Q$2)*100)*Q$3)+(((FMS_Ranking[[#This Row],[Removed Pop Raw]]/S$2)*100)*S$3)</f>
        <v>0</v>
      </c>
      <c r="AF11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1.2128194776181118</v>
      </c>
      <c r="AG116" s="95">
        <f t="shared" si="3"/>
        <v>111</v>
      </c>
    </row>
    <row r="117" spans="1:33" ht="15" customHeight="1" x14ac:dyDescent="0.25">
      <c r="A117" s="64" t="s">
        <v>2420</v>
      </c>
      <c r="B117" s="64">
        <f>_xlfn.XLOOKUP(FMS_Ranking[[#This Row],[FMS ID]],FMS_Input[FMS_ID],FMS_Input[RFPG_NUM])</f>
        <v>3</v>
      </c>
      <c r="C117" s="63" t="str">
        <f>_xlfn.XLOOKUP(FMS_Ranking[[#This Row],[FMS ID]],FMS_Input[FMS_ID],FMS_Input[FMS_NAME])</f>
        <v>Leon County Property Acquisition Program</v>
      </c>
      <c r="D117" s="63" t="str">
        <f>_xlfn.XLOOKUP(FMS_Ranking[[#This Row],[FMS ID]],FMS_Input[FMS_ID],FMS_Input[FMS_DESCR])</f>
        <v>Acquire any repetitive loss structures located below the high hazard dams and homes located in the floodplain.</v>
      </c>
      <c r="E117" s="60">
        <f>_xlfn.XLOOKUP(FMS_Ranking[[#This Row],[FMS ID]],FMS_Input[FMS_ID],FMS_Input[FMS_COST])</f>
        <v>5000000</v>
      </c>
      <c r="F117" s="5" t="str">
        <f>_xlfn.XLOOKUP(FMS_Ranking[[#This Row],[FMS ID]],FMS_Input[FMS_ID],FMS_Input[EMER_NEED])</f>
        <v>No</v>
      </c>
      <c r="G117" s="4">
        <f t="shared" si="2"/>
        <v>0</v>
      </c>
      <c r="H117" s="45">
        <f>_xlfn.XLOOKUP(FMS_Ranking[[#This Row],[FMS ID]],FMS_Input[FMS_ID],FMS_Input[STRUCT_100])</f>
        <v>428</v>
      </c>
      <c r="I117" s="45">
        <f>_xlfn.XLOOKUP(FMS_Ranking[[#This Row],[FMS ID]],FMS_Input[FMS_ID],FMS_Input[RES_STRUCT100])</f>
        <v>292</v>
      </c>
      <c r="J117" s="45">
        <f>_xlfn.XLOOKUP(FMS_Ranking[[#This Row],[FMS ID]],FMS_Input[FMS_ID],FMS_Input[POP100])</f>
        <v>636</v>
      </c>
      <c r="K117" s="45">
        <f>_xlfn.XLOOKUP(FMS_Ranking[[#This Row],[FMS ID]],FMS_Input[FMS_ID],FMS_Input[CRITFAC100])</f>
        <v>6</v>
      </c>
      <c r="L117" s="45">
        <f>_xlfn.XLOOKUP(FMS_Ranking[[#This Row],[FMS ID]],FMS_Input[FMS_ID],FMS_Input[LWC])</f>
        <v>5</v>
      </c>
      <c r="M117" s="45">
        <f>_xlfn.XLOOKUP(FMS_Ranking[[#This Row],[FMS ID]],FMS_Input[FMS_ID],FMS_Input[ROADCLS])</f>
        <v>0</v>
      </c>
      <c r="N117" s="45">
        <f>_xlfn.XLOOKUP(FMS_Ranking[[#This Row],[FMS ID]],FMS_Input[FMS_ID],FMS_Input[ROAD_MILES100])</f>
        <v>100</v>
      </c>
      <c r="O117" s="45">
        <f>_xlfn.XLOOKUP(FMS_Ranking[[#This Row],[FMS ID]],FMS_Input[FMS_ID],FMS_Input[FARMACRE100])</f>
        <v>54925.91015625</v>
      </c>
      <c r="P117" s="48">
        <f>_xlfn.XLOOKUP(FMS_Ranking[[#This Row],[FMS ID]],FMS_Input[FMS_ID],FMS_Input[REDSTRUCT100])</f>
        <v>0</v>
      </c>
      <c r="Q117" s="48">
        <f>_xlfn.XLOOKUP(FMS_Ranking[[#This Row],[FMS ID]],FMS_Input[FMS_ID],FMS_Input[REMSTRC100])</f>
        <v>0</v>
      </c>
      <c r="R117" s="48">
        <f>_xlfn.XLOOKUP(FMS_Ranking[[#This Row],[FMS ID]],FMS_Input[FMS_ID],FMS_Input[REMRESSTRC100])</f>
        <v>0</v>
      </c>
      <c r="S117" s="82">
        <f>_xlfn.XLOOKUP(FMS_Ranking[[#This Row],[FMS ID]],FMS_Input[FMS_ID],FMS_Input[REMPOP100])</f>
        <v>0</v>
      </c>
      <c r="T117" s="82">
        <f>_xlfn.XLOOKUP(FMS_Ranking[[#This Row],[FMS ID]],FMS_Input[FMS_ID],FMS_Input[REMCRITFAC100])</f>
        <v>0</v>
      </c>
      <c r="U117" s="82">
        <f>_xlfn.XLOOKUP(FMS_Ranking[[#This Row],[FMS ID]],FMS_Input[FMS_ID],FMS_Input[REMLWC100])</f>
        <v>0</v>
      </c>
      <c r="V117" s="82">
        <f>_xlfn.XLOOKUP(FMS_Ranking[[#This Row],[FMS ID]],FMS_Input[FMS_ID],FMS_Input[REMROADCLS])</f>
        <v>0</v>
      </c>
      <c r="W117" s="82">
        <f>_xlfn.XLOOKUP(FMS_Ranking[[#This Row],[FMS ID]],FMS_Input[FMS_ID],FMS_Input[REMFRMACRE100])</f>
        <v>0</v>
      </c>
      <c r="X117" s="48">
        <f>_xlfn.XLOOKUP(FMS_Ranking[[#This Row],[FMS ID]],FMS_Input[FMS_ID],FMS_Input[COSTSTRUCT])</f>
        <v>0</v>
      </c>
      <c r="Y117" s="45">
        <f>_xlfn.XLOOKUP(FMS_Ranking[[#This Row],[FMS ID]],FMS_Input[FMS_ID],FMS_Input[NATURE])</f>
        <v>0</v>
      </c>
      <c r="Z117" s="61">
        <f>(((FMS_Ranking[[#This Row],[Percent Nature-Based Raw]]/Y$2)*10)*Y$3)</f>
        <v>0</v>
      </c>
      <c r="AA117" s="5" t="str">
        <f>_xlfn.XLOOKUP(FMS_Ranking[[#This Row],[FMS ID]],FMS_Input[FMS_ID],FMS_Input[WATER_SUP])</f>
        <v>No</v>
      </c>
      <c r="AB117" s="57">
        <f>IF(FMS_Ranking[[#This Row],[Water Supply Raw]]="Yes",1,0)</f>
        <v>0</v>
      </c>
      <c r="AC11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1.2110460664901128</v>
      </c>
      <c r="AD117" s="94">
        <f>_xlfn.RANK.EQ(AC117,$AC$6:$AC$380,0)+COUNTIF($AC$6:AC117,AC117)-1</f>
        <v>95</v>
      </c>
      <c r="AE117" s="93">
        <f>(((FMS_Ranking[[#This Row],[Structures Removed 100 Raw]]/Q$2)*100)*Q$3)+(((FMS_Ranking[[#This Row],[Removed Pop Raw]]/S$2)*100)*S$3)</f>
        <v>0</v>
      </c>
      <c r="AF11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1.2110460664901128</v>
      </c>
      <c r="AG117" s="95">
        <f t="shared" si="3"/>
        <v>112</v>
      </c>
    </row>
    <row r="118" spans="1:33" ht="15" customHeight="1" x14ac:dyDescent="0.25">
      <c r="A118" s="64" t="s">
        <v>3350</v>
      </c>
      <c r="B118" s="64">
        <f>_xlfn.XLOOKUP(FMS_Ranking[[#This Row],[FMS ID]],FMS_Input[FMS_ID],FMS_Input[RFPG_NUM])</f>
        <v>5</v>
      </c>
      <c r="C118" s="63" t="str">
        <f>_xlfn.XLOOKUP(FMS_Ranking[[#This Row],[FMS ID]],FMS_Input[FMS_ID],FMS_Input[FMS_NAME])</f>
        <v>Chambers County Property Protection</v>
      </c>
      <c r="D118" s="63" t="str">
        <f>_xlfn.XLOOKUP(FMS_Ranking[[#This Row],[FMS ID]],FMS_Input[FMS_ID],FMS_Input[FMS_DESCR])</f>
        <v>Project will clear obstacles, widen and reshape ditches, and upgrade culverts to restore adequate drainage to mitigate flooding throughout all participating jurisdictions</v>
      </c>
      <c r="E118" s="60">
        <f>_xlfn.XLOOKUP(FMS_Ranking[[#This Row],[FMS ID]],FMS_Input[FMS_ID],FMS_Input[FMS_COST])</f>
        <v>1000000</v>
      </c>
      <c r="F118" s="5" t="str">
        <f>_xlfn.XLOOKUP(FMS_Ranking[[#This Row],[FMS ID]],FMS_Input[FMS_ID],FMS_Input[EMER_NEED])</f>
        <v>Yes</v>
      </c>
      <c r="G118" s="4">
        <f t="shared" si="2"/>
        <v>1</v>
      </c>
      <c r="H118" s="45">
        <f>_xlfn.XLOOKUP(FMS_Ranking[[#This Row],[FMS ID]],FMS_Input[FMS_ID],FMS_Input[STRUCT_100])</f>
        <v>1175</v>
      </c>
      <c r="I118" s="45">
        <f>_xlfn.XLOOKUP(FMS_Ranking[[#This Row],[FMS ID]],FMS_Input[FMS_ID],FMS_Input[RES_STRUCT100])</f>
        <v>459</v>
      </c>
      <c r="J118" s="45">
        <f>_xlfn.XLOOKUP(FMS_Ranking[[#This Row],[FMS ID]],FMS_Input[FMS_ID],FMS_Input[POP100])</f>
        <v>1431</v>
      </c>
      <c r="K118" s="45">
        <f>_xlfn.XLOOKUP(FMS_Ranking[[#This Row],[FMS ID]],FMS_Input[FMS_ID],FMS_Input[CRITFAC100])</f>
        <v>0</v>
      </c>
      <c r="L118" s="45">
        <f>_xlfn.XLOOKUP(FMS_Ranking[[#This Row],[FMS ID]],FMS_Input[FMS_ID],FMS_Input[LWC])</f>
        <v>0</v>
      </c>
      <c r="M118" s="45">
        <f>_xlfn.XLOOKUP(FMS_Ranking[[#This Row],[FMS ID]],FMS_Input[FMS_ID],FMS_Input[ROADCLS])</f>
        <v>0</v>
      </c>
      <c r="N118" s="45">
        <f>_xlfn.XLOOKUP(FMS_Ranking[[#This Row],[FMS ID]],FMS_Input[FMS_ID],FMS_Input[ROAD_MILES100])</f>
        <v>162</v>
      </c>
      <c r="O118" s="45">
        <f>_xlfn.XLOOKUP(FMS_Ranking[[#This Row],[FMS ID]],FMS_Input[FMS_ID],FMS_Input[FARMACRE100])</f>
        <v>36932.59375</v>
      </c>
      <c r="P118" s="48">
        <f>_xlfn.XLOOKUP(FMS_Ranking[[#This Row],[FMS ID]],FMS_Input[FMS_ID],FMS_Input[REDSTRUCT100])</f>
        <v>0</v>
      </c>
      <c r="Q118" s="48">
        <f>_xlfn.XLOOKUP(FMS_Ranking[[#This Row],[FMS ID]],FMS_Input[FMS_ID],FMS_Input[REMSTRC100])</f>
        <v>0</v>
      </c>
      <c r="R118" s="48">
        <f>_xlfn.XLOOKUP(FMS_Ranking[[#This Row],[FMS ID]],FMS_Input[FMS_ID],FMS_Input[REMRESSTRC100])</f>
        <v>0</v>
      </c>
      <c r="S118" s="82">
        <f>_xlfn.XLOOKUP(FMS_Ranking[[#This Row],[FMS ID]],FMS_Input[FMS_ID],FMS_Input[REMPOP100])</f>
        <v>0</v>
      </c>
      <c r="T118" s="82">
        <f>_xlfn.XLOOKUP(FMS_Ranking[[#This Row],[FMS ID]],FMS_Input[FMS_ID],FMS_Input[REMCRITFAC100])</f>
        <v>0</v>
      </c>
      <c r="U118" s="82">
        <f>_xlfn.XLOOKUP(FMS_Ranking[[#This Row],[FMS ID]],FMS_Input[FMS_ID],FMS_Input[REMLWC100])</f>
        <v>0</v>
      </c>
      <c r="V118" s="82">
        <f>_xlfn.XLOOKUP(FMS_Ranking[[#This Row],[FMS ID]],FMS_Input[FMS_ID],FMS_Input[REMROADCLS])</f>
        <v>0</v>
      </c>
      <c r="W118" s="82">
        <f>_xlfn.XLOOKUP(FMS_Ranking[[#This Row],[FMS ID]],FMS_Input[FMS_ID],FMS_Input[REMFRMACRE100])</f>
        <v>0</v>
      </c>
      <c r="X118" s="48">
        <f>_xlfn.XLOOKUP(FMS_Ranking[[#This Row],[FMS ID]],FMS_Input[FMS_ID],FMS_Input[COSTSTRUCT])</f>
        <v>0</v>
      </c>
      <c r="Y118" s="45">
        <f>_xlfn.XLOOKUP(FMS_Ranking[[#This Row],[FMS ID]],FMS_Input[FMS_ID],FMS_Input[NATURE])</f>
        <v>0</v>
      </c>
      <c r="Z118" s="61">
        <f>(((FMS_Ranking[[#This Row],[Percent Nature-Based Raw]]/Y$2)*10)*Y$3)</f>
        <v>0</v>
      </c>
      <c r="AA118" s="5" t="str">
        <f>_xlfn.XLOOKUP(FMS_Ranking[[#This Row],[FMS ID]],FMS_Input[FMS_ID],FMS_Input[WATER_SUP])</f>
        <v>No</v>
      </c>
      <c r="AB118" s="57">
        <f>IF(FMS_Ranking[[#This Row],[Water Supply Raw]]="Yes",1,0)</f>
        <v>0</v>
      </c>
      <c r="AC11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1.1123475244786734</v>
      </c>
      <c r="AD118" s="94">
        <f>_xlfn.RANK.EQ(AC118,$AC$6:$AC$380,0)+COUNTIF($AC$6:AC118,AC118)-1</f>
        <v>96</v>
      </c>
      <c r="AE118" s="93">
        <f>(((FMS_Ranking[[#This Row],[Structures Removed 100 Raw]]/Q$2)*100)*Q$3)+(((FMS_Ranking[[#This Row],[Removed Pop Raw]]/S$2)*100)*S$3)</f>
        <v>0</v>
      </c>
      <c r="AF11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1.1123475244786734</v>
      </c>
      <c r="AG118" s="95">
        <f t="shared" si="3"/>
        <v>113</v>
      </c>
    </row>
    <row r="119" spans="1:33" ht="15" customHeight="1" x14ac:dyDescent="0.25">
      <c r="A119" s="64" t="s">
        <v>1777</v>
      </c>
      <c r="B119" s="64">
        <f>_xlfn.XLOOKUP(FMS_Ranking[[#This Row],[FMS ID]],FMS_Input[FMS_ID],FMS_Input[RFPG_NUM])</f>
        <v>2</v>
      </c>
      <c r="C119" s="63" t="str">
        <f>_xlfn.XLOOKUP(FMS_Ranking[[#This Row],[FMS ID]],FMS_Input[FMS_ID],FMS_Input[FMS_NAME])</f>
        <v>Red River County NFIP Involvement</v>
      </c>
      <c r="D119" s="63" t="str">
        <f>_xlfn.XLOOKUP(FMS_Ranking[[#This Row],[FMS ID]],FMS_Input[FMS_ID],FMS_Input[FMS_DESCR])</f>
        <v xml:space="preserve">Application to join NFIP or adoption of equivalent standards </v>
      </c>
      <c r="E119" s="60">
        <f>_xlfn.XLOOKUP(FMS_Ranking[[#This Row],[FMS ID]],FMS_Input[FMS_ID],FMS_Input[FMS_COST])</f>
        <v>100000</v>
      </c>
      <c r="F119" s="5" t="str">
        <f>_xlfn.XLOOKUP(FMS_Ranking[[#This Row],[FMS ID]],FMS_Input[FMS_ID],FMS_Input[EMER_NEED])</f>
        <v>No</v>
      </c>
      <c r="G119" s="4">
        <f t="shared" si="2"/>
        <v>0</v>
      </c>
      <c r="H119" s="45">
        <f>_xlfn.XLOOKUP(FMS_Ranking[[#This Row],[FMS ID]],FMS_Input[FMS_ID],FMS_Input[STRUCT_100])</f>
        <v>391</v>
      </c>
      <c r="I119" s="45">
        <f>_xlfn.XLOOKUP(FMS_Ranking[[#This Row],[FMS ID]],FMS_Input[FMS_ID],FMS_Input[RES_STRUCT100])</f>
        <v>138</v>
      </c>
      <c r="J119" s="45">
        <f>_xlfn.XLOOKUP(FMS_Ranking[[#This Row],[FMS ID]],FMS_Input[FMS_ID],FMS_Input[POP100])</f>
        <v>374</v>
      </c>
      <c r="K119" s="45">
        <f>_xlfn.XLOOKUP(FMS_Ranking[[#This Row],[FMS ID]],FMS_Input[FMS_ID],FMS_Input[CRITFAC100])</f>
        <v>5</v>
      </c>
      <c r="L119" s="45">
        <f>_xlfn.XLOOKUP(FMS_Ranking[[#This Row],[FMS ID]],FMS_Input[FMS_ID],FMS_Input[LWC])</f>
        <v>16</v>
      </c>
      <c r="M119" s="45">
        <f>_xlfn.XLOOKUP(FMS_Ranking[[#This Row],[FMS ID]],FMS_Input[FMS_ID],FMS_Input[ROADCLS])</f>
        <v>0</v>
      </c>
      <c r="N119" s="45">
        <f>_xlfn.XLOOKUP(FMS_Ranking[[#This Row],[FMS ID]],FMS_Input[FMS_ID],FMS_Input[ROAD_MILES100])</f>
        <v>157</v>
      </c>
      <c r="O119" s="45">
        <f>_xlfn.XLOOKUP(FMS_Ranking[[#This Row],[FMS ID]],FMS_Input[FMS_ID],FMS_Input[FARMACRE100])</f>
        <v>24044.99609375</v>
      </c>
      <c r="P119" s="48">
        <f>_xlfn.XLOOKUP(FMS_Ranking[[#This Row],[FMS ID]],FMS_Input[FMS_ID],FMS_Input[REDSTRUCT100])</f>
        <v>0</v>
      </c>
      <c r="Q119" s="48">
        <f>_xlfn.XLOOKUP(FMS_Ranking[[#This Row],[FMS ID]],FMS_Input[FMS_ID],FMS_Input[REMSTRC100])</f>
        <v>0</v>
      </c>
      <c r="R119" s="48">
        <f>_xlfn.XLOOKUP(FMS_Ranking[[#This Row],[FMS ID]],FMS_Input[FMS_ID],FMS_Input[REMRESSTRC100])</f>
        <v>0</v>
      </c>
      <c r="S119" s="82">
        <f>_xlfn.XLOOKUP(FMS_Ranking[[#This Row],[FMS ID]],FMS_Input[FMS_ID],FMS_Input[REMPOP100])</f>
        <v>0</v>
      </c>
      <c r="T119" s="82">
        <f>_xlfn.XLOOKUP(FMS_Ranking[[#This Row],[FMS ID]],FMS_Input[FMS_ID],FMS_Input[REMCRITFAC100])</f>
        <v>0</v>
      </c>
      <c r="U119" s="82">
        <f>_xlfn.XLOOKUP(FMS_Ranking[[#This Row],[FMS ID]],FMS_Input[FMS_ID],FMS_Input[REMLWC100])</f>
        <v>0</v>
      </c>
      <c r="V119" s="82">
        <f>_xlfn.XLOOKUP(FMS_Ranking[[#This Row],[FMS ID]],FMS_Input[FMS_ID],FMS_Input[REMROADCLS])</f>
        <v>0</v>
      </c>
      <c r="W119" s="82">
        <f>_xlfn.XLOOKUP(FMS_Ranking[[#This Row],[FMS ID]],FMS_Input[FMS_ID],FMS_Input[REMFRMACRE100])</f>
        <v>0</v>
      </c>
      <c r="X119" s="48">
        <f>_xlfn.XLOOKUP(FMS_Ranking[[#This Row],[FMS ID]],FMS_Input[FMS_ID],FMS_Input[COSTSTRUCT])</f>
        <v>0</v>
      </c>
      <c r="Y119" s="45">
        <f>_xlfn.XLOOKUP(FMS_Ranking[[#This Row],[FMS ID]],FMS_Input[FMS_ID],FMS_Input[NATURE])</f>
        <v>0</v>
      </c>
      <c r="Z119" s="61">
        <f>(((FMS_Ranking[[#This Row],[Percent Nature-Based Raw]]/Y$2)*10)*Y$3)</f>
        <v>0</v>
      </c>
      <c r="AA119" s="5" t="str">
        <f>_xlfn.XLOOKUP(FMS_Ranking[[#This Row],[FMS ID]],FMS_Input[FMS_ID],FMS_Input[WATER_SUP])</f>
        <v>No</v>
      </c>
      <c r="AB119" s="57">
        <f>IF(FMS_Ranking[[#This Row],[Water Supply Raw]]="Yes",1,0)</f>
        <v>0</v>
      </c>
      <c r="AC11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1.1033417473655531</v>
      </c>
      <c r="AD119" s="94">
        <f>_xlfn.RANK.EQ(AC119,$AC$6:$AC$380,0)+COUNTIF($AC$6:AC119,AC119)-1</f>
        <v>97</v>
      </c>
      <c r="AE119" s="93">
        <f>(((FMS_Ranking[[#This Row],[Structures Removed 100 Raw]]/Q$2)*100)*Q$3)+(((FMS_Ranking[[#This Row],[Removed Pop Raw]]/S$2)*100)*S$3)</f>
        <v>0</v>
      </c>
      <c r="AF11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1.1033417473655531</v>
      </c>
      <c r="AG119" s="95">
        <f t="shared" si="3"/>
        <v>114</v>
      </c>
    </row>
    <row r="120" spans="1:33" ht="15" customHeight="1" x14ac:dyDescent="0.25">
      <c r="A120" s="64" t="s">
        <v>282</v>
      </c>
      <c r="B120" s="64">
        <f>_xlfn.XLOOKUP(FMS_Ranking[[#This Row],[FMS ID]],FMS_Input[FMS_ID],FMS_Input[RFPG_NUM])</f>
        <v>6</v>
      </c>
      <c r="C120" s="63" t="str">
        <f>_xlfn.XLOOKUP(FMS_Ranking[[#This Row],[FMS ID]],FMS_Input[FMS_ID],FMS_Input[FMS_NAME])</f>
        <v xml:space="preserve">City of Pearland SRL and RL Property Acquisition </v>
      </c>
      <c r="D120" s="63" t="str">
        <f>_xlfn.XLOOKUP(FMS_Ranking[[#This Row],[FMS ID]],FMS_Input[FMS_ID],FMS_Input[FMS_DESCR])</f>
        <v xml:space="preserve">Continue working with County and State officials to identify repetitive loss and severe repetitive loss properties, and pursue mitigation projects to reduce risk. </v>
      </c>
      <c r="E120" s="60">
        <f>_xlfn.XLOOKUP(FMS_Ranking[[#This Row],[FMS ID]],FMS_Input[FMS_ID],FMS_Input[FMS_COST])</f>
        <v>100000</v>
      </c>
      <c r="F120" s="5" t="str">
        <f>_xlfn.XLOOKUP(FMS_Ranking[[#This Row],[FMS ID]],FMS_Input[FMS_ID],FMS_Input[EMER_NEED])</f>
        <v>Yes</v>
      </c>
      <c r="G120" s="4">
        <f t="shared" si="2"/>
        <v>1</v>
      </c>
      <c r="H120" s="45">
        <f>_xlfn.XLOOKUP(FMS_Ranking[[#This Row],[FMS ID]],FMS_Input[FMS_ID],FMS_Input[STRUCT_100])</f>
        <v>4791</v>
      </c>
      <c r="I120" s="45">
        <f>_xlfn.XLOOKUP(FMS_Ranking[[#This Row],[FMS ID]],FMS_Input[FMS_ID],FMS_Input[RES_STRUCT100])</f>
        <v>3666</v>
      </c>
      <c r="J120" s="45">
        <f>_xlfn.XLOOKUP(FMS_Ranking[[#This Row],[FMS ID]],FMS_Input[FMS_ID],FMS_Input[POP100])</f>
        <v>20157</v>
      </c>
      <c r="K120" s="45">
        <f>_xlfn.XLOOKUP(FMS_Ranking[[#This Row],[FMS ID]],FMS_Input[FMS_ID],FMS_Input[CRITFAC100])</f>
        <v>22</v>
      </c>
      <c r="L120" s="45">
        <f>_xlfn.XLOOKUP(FMS_Ranking[[#This Row],[FMS ID]],FMS_Input[FMS_ID],FMS_Input[LWC])</f>
        <v>0</v>
      </c>
      <c r="M120" s="45">
        <f>_xlfn.XLOOKUP(FMS_Ranking[[#This Row],[FMS ID]],FMS_Input[FMS_ID],FMS_Input[ROADCLS])</f>
        <v>0</v>
      </c>
      <c r="N120" s="45">
        <f>_xlfn.XLOOKUP(FMS_Ranking[[#This Row],[FMS ID]],FMS_Input[FMS_ID],FMS_Input[ROAD_MILES100])</f>
        <v>76</v>
      </c>
      <c r="O120" s="45">
        <f>_xlfn.XLOOKUP(FMS_Ranking[[#This Row],[FMS ID]],FMS_Input[FMS_ID],FMS_Input[FARMACRE100])</f>
        <v>137.4742126464844</v>
      </c>
      <c r="P120" s="48">
        <f>_xlfn.XLOOKUP(FMS_Ranking[[#This Row],[FMS ID]],FMS_Input[FMS_ID],FMS_Input[REDSTRUCT100])</f>
        <v>0</v>
      </c>
      <c r="Q120" s="48">
        <f>_xlfn.XLOOKUP(FMS_Ranking[[#This Row],[FMS ID]],FMS_Input[FMS_ID],FMS_Input[REMSTRC100])</f>
        <v>0</v>
      </c>
      <c r="R120" s="48">
        <f>_xlfn.XLOOKUP(FMS_Ranking[[#This Row],[FMS ID]],FMS_Input[FMS_ID],FMS_Input[REMRESSTRC100])</f>
        <v>0</v>
      </c>
      <c r="S120" s="82">
        <f>_xlfn.XLOOKUP(FMS_Ranking[[#This Row],[FMS ID]],FMS_Input[FMS_ID],FMS_Input[REMPOP100])</f>
        <v>0</v>
      </c>
      <c r="T120" s="82">
        <f>_xlfn.XLOOKUP(FMS_Ranking[[#This Row],[FMS ID]],FMS_Input[FMS_ID],FMS_Input[REMCRITFAC100])</f>
        <v>0</v>
      </c>
      <c r="U120" s="82">
        <f>_xlfn.XLOOKUP(FMS_Ranking[[#This Row],[FMS ID]],FMS_Input[FMS_ID],FMS_Input[REMLWC100])</f>
        <v>0</v>
      </c>
      <c r="V120" s="82">
        <f>_xlfn.XLOOKUP(FMS_Ranking[[#This Row],[FMS ID]],FMS_Input[FMS_ID],FMS_Input[REMROADCLS])</f>
        <v>0</v>
      </c>
      <c r="W120" s="82">
        <f>_xlfn.XLOOKUP(FMS_Ranking[[#This Row],[FMS ID]],FMS_Input[FMS_ID],FMS_Input[REMFRMACRE100])</f>
        <v>0</v>
      </c>
      <c r="X120" s="48">
        <f>_xlfn.XLOOKUP(FMS_Ranking[[#This Row],[FMS ID]],FMS_Input[FMS_ID],FMS_Input[COSTSTRUCT])</f>
        <v>0</v>
      </c>
      <c r="Y120" s="45">
        <f>_xlfn.XLOOKUP(FMS_Ranking[[#This Row],[FMS ID]],FMS_Input[FMS_ID],FMS_Input[NATURE])</f>
        <v>0</v>
      </c>
      <c r="Z120" s="61">
        <f>(((FMS_Ranking[[#This Row],[Percent Nature-Based Raw]]/Y$2)*10)*Y$3)</f>
        <v>0</v>
      </c>
      <c r="AA120" s="5" t="str">
        <f>_xlfn.XLOOKUP(FMS_Ranking[[#This Row],[FMS ID]],FMS_Input[FMS_ID],FMS_Input[WATER_SUP])</f>
        <v>No</v>
      </c>
      <c r="AB120" s="57">
        <f>IF(FMS_Ranking[[#This Row],[Water Supply Raw]]="Yes",1,0)</f>
        <v>0</v>
      </c>
      <c r="AC12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1.0150775174078173</v>
      </c>
      <c r="AD120" s="88">
        <f>_xlfn.RANK.EQ(AC120,$AC$6:$AC$380,0)+COUNTIF($AC$6:AC120,AC120)-1</f>
        <v>98</v>
      </c>
      <c r="AE120" s="93">
        <f>(((FMS_Ranking[[#This Row],[Structures Removed 100 Raw]]/Q$2)*100)*Q$3)+(((FMS_Ranking[[#This Row],[Removed Pop Raw]]/S$2)*100)*S$3)</f>
        <v>0</v>
      </c>
      <c r="AF12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1.0150775174078173</v>
      </c>
      <c r="AG120" s="87">
        <f t="shared" si="3"/>
        <v>115</v>
      </c>
    </row>
    <row r="121" spans="1:33" ht="15" customHeight="1" x14ac:dyDescent="0.25">
      <c r="A121" s="64" t="s">
        <v>3457</v>
      </c>
      <c r="B121" s="64">
        <f>_xlfn.XLOOKUP(FMS_Ranking[[#This Row],[FMS ID]],FMS_Input[FMS_ID],FMS_Input[RFPG_NUM])</f>
        <v>5</v>
      </c>
      <c r="C121" s="63" t="str">
        <f>_xlfn.XLOOKUP(FMS_Ranking[[#This Row],[FMS ID]],FMS_Input[FMS_ID],FMS_Input[FMS_NAME])</f>
        <v>Cherokee County Culvert Upgrades</v>
      </c>
      <c r="D121" s="63" t="str">
        <f>_xlfn.XLOOKUP(FMS_Ranking[[#This Row],[FMS ID]],FMS_Input[FMS_ID],FMS_Input[FMS_DESCR])</f>
        <v>Develop plan to upgrade major culvert areas which are prone to flooding.</v>
      </c>
      <c r="E121" s="60">
        <f>_xlfn.XLOOKUP(FMS_Ranking[[#This Row],[FMS ID]],FMS_Input[FMS_ID],FMS_Input[FMS_COST])</f>
        <v>2000000</v>
      </c>
      <c r="F121" s="5" t="str">
        <f>_xlfn.XLOOKUP(FMS_Ranking[[#This Row],[FMS ID]],FMS_Input[FMS_ID],FMS_Input[EMER_NEED])</f>
        <v>Yes</v>
      </c>
      <c r="G121" s="4">
        <f t="shared" si="2"/>
        <v>1</v>
      </c>
      <c r="H121" s="45">
        <f>_xlfn.XLOOKUP(FMS_Ranking[[#This Row],[FMS ID]],FMS_Input[FMS_ID],FMS_Input[STRUCT_100])</f>
        <v>672</v>
      </c>
      <c r="I121" s="45">
        <f>_xlfn.XLOOKUP(FMS_Ranking[[#This Row],[FMS ID]],FMS_Input[FMS_ID],FMS_Input[RES_STRUCT100])</f>
        <v>302</v>
      </c>
      <c r="J121" s="45">
        <f>_xlfn.XLOOKUP(FMS_Ranking[[#This Row],[FMS ID]],FMS_Input[FMS_ID],FMS_Input[POP100])</f>
        <v>1382</v>
      </c>
      <c r="K121" s="45">
        <f>_xlfn.XLOOKUP(FMS_Ranking[[#This Row],[FMS ID]],FMS_Input[FMS_ID],FMS_Input[CRITFAC100])</f>
        <v>1</v>
      </c>
      <c r="L121" s="45">
        <f>_xlfn.XLOOKUP(FMS_Ranking[[#This Row],[FMS ID]],FMS_Input[FMS_ID],FMS_Input[LWC])</f>
        <v>10</v>
      </c>
      <c r="M121" s="45">
        <f>_xlfn.XLOOKUP(FMS_Ranking[[#This Row],[FMS ID]],FMS_Input[FMS_ID],FMS_Input[ROADCLS])</f>
        <v>10</v>
      </c>
      <c r="N121" s="45">
        <f>_xlfn.XLOOKUP(FMS_Ranking[[#This Row],[FMS ID]],FMS_Input[FMS_ID],FMS_Input[ROAD_MILES100])</f>
        <v>49</v>
      </c>
      <c r="O121" s="45">
        <f>_xlfn.XLOOKUP(FMS_Ranking[[#This Row],[FMS ID]],FMS_Input[FMS_ID],FMS_Input[FARMACRE100])</f>
        <v>919.81884765625</v>
      </c>
      <c r="P121" s="48">
        <f>_xlfn.XLOOKUP(FMS_Ranking[[#This Row],[FMS ID]],FMS_Input[FMS_ID],FMS_Input[REDSTRUCT100])</f>
        <v>0</v>
      </c>
      <c r="Q121" s="48">
        <f>_xlfn.XLOOKUP(FMS_Ranking[[#This Row],[FMS ID]],FMS_Input[FMS_ID],FMS_Input[REMSTRC100])</f>
        <v>0</v>
      </c>
      <c r="R121" s="48">
        <f>_xlfn.XLOOKUP(FMS_Ranking[[#This Row],[FMS ID]],FMS_Input[FMS_ID],FMS_Input[REMRESSTRC100])</f>
        <v>0</v>
      </c>
      <c r="S121" s="82">
        <f>_xlfn.XLOOKUP(FMS_Ranking[[#This Row],[FMS ID]],FMS_Input[FMS_ID],FMS_Input[REMPOP100])</f>
        <v>0</v>
      </c>
      <c r="T121" s="82">
        <f>_xlfn.XLOOKUP(FMS_Ranking[[#This Row],[FMS ID]],FMS_Input[FMS_ID],FMS_Input[REMCRITFAC100])</f>
        <v>0</v>
      </c>
      <c r="U121" s="82">
        <f>_xlfn.XLOOKUP(FMS_Ranking[[#This Row],[FMS ID]],FMS_Input[FMS_ID],FMS_Input[REMLWC100])</f>
        <v>0</v>
      </c>
      <c r="V121" s="82">
        <f>_xlfn.XLOOKUP(FMS_Ranking[[#This Row],[FMS ID]],FMS_Input[FMS_ID],FMS_Input[REMROADCLS])</f>
        <v>0</v>
      </c>
      <c r="W121" s="82">
        <f>_xlfn.XLOOKUP(FMS_Ranking[[#This Row],[FMS ID]],FMS_Input[FMS_ID],FMS_Input[REMFRMACRE100])</f>
        <v>0</v>
      </c>
      <c r="X121" s="48">
        <f>_xlfn.XLOOKUP(FMS_Ranking[[#This Row],[FMS ID]],FMS_Input[FMS_ID],FMS_Input[COSTSTRUCT])</f>
        <v>0</v>
      </c>
      <c r="Y121" s="45">
        <f>_xlfn.XLOOKUP(FMS_Ranking[[#This Row],[FMS ID]],FMS_Input[FMS_ID],FMS_Input[NATURE])</f>
        <v>0</v>
      </c>
      <c r="Z121" s="61">
        <f>(((FMS_Ranking[[#This Row],[Percent Nature-Based Raw]]/Y$2)*10)*Y$3)</f>
        <v>0</v>
      </c>
      <c r="AA121" s="5" t="str">
        <f>_xlfn.XLOOKUP(FMS_Ranking[[#This Row],[FMS ID]],FMS_Input[FMS_ID],FMS_Input[WATER_SUP])</f>
        <v>No</v>
      </c>
      <c r="AB121" s="57">
        <f>IF(FMS_Ranking[[#This Row],[Water Supply Raw]]="Yes",1,0)</f>
        <v>0</v>
      </c>
      <c r="AC12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0.95005601022078157</v>
      </c>
      <c r="AD121" s="94">
        <f>_xlfn.RANK.EQ(AC121,$AC$6:$AC$380,0)+COUNTIF($AC$6:AC121,AC121)-1</f>
        <v>99</v>
      </c>
      <c r="AE121" s="93">
        <f>(((FMS_Ranking[[#This Row],[Structures Removed 100 Raw]]/Q$2)*100)*Q$3)+(((FMS_Ranking[[#This Row],[Removed Pop Raw]]/S$2)*100)*S$3)</f>
        <v>0</v>
      </c>
      <c r="AF12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0.95005601022078157</v>
      </c>
      <c r="AG121" s="95">
        <f t="shared" si="3"/>
        <v>116</v>
      </c>
    </row>
    <row r="122" spans="1:33" ht="15" customHeight="1" x14ac:dyDescent="0.25">
      <c r="A122" s="64" t="s">
        <v>2367</v>
      </c>
      <c r="B122" s="64">
        <f>_xlfn.XLOOKUP(FMS_Ranking[[#This Row],[FMS ID]],FMS_Input[FMS_ID],FMS_Input[RFPG_NUM])</f>
        <v>3</v>
      </c>
      <c r="C122" s="63" t="str">
        <f>_xlfn.XLOOKUP(FMS_Ranking[[#This Row],[FMS ID]],FMS_Input[FMS_ID],FMS_Input[FMS_NAME])</f>
        <v>Rowlett Creek Tributary Maintenance Program</v>
      </c>
      <c r="D122" s="63" t="str">
        <f>_xlfn.XLOOKUP(FMS_Ranking[[#This Row],[FMS ID]],FMS_Input[FMS_ID],FMS_Input[FMS_DESCR])</f>
        <v>Develop a maintenance program including routine channel maintenance and erosion control for Rowlett Creek Tributary (Stream 2D13). Keep creek and inlets clear of debris and overgrown vegetation.</v>
      </c>
      <c r="E122" s="60">
        <f>_xlfn.XLOOKUP(FMS_Ranking[[#This Row],[FMS ID]],FMS_Input[FMS_ID],FMS_Input[FMS_COST])</f>
        <v>250000</v>
      </c>
      <c r="F122" s="5" t="str">
        <f>_xlfn.XLOOKUP(FMS_Ranking[[#This Row],[FMS ID]],FMS_Input[FMS_ID],FMS_Input[EMER_NEED])</f>
        <v>No</v>
      </c>
      <c r="G122" s="4">
        <f t="shared" si="2"/>
        <v>0</v>
      </c>
      <c r="H122" s="45">
        <f>_xlfn.XLOOKUP(FMS_Ranking[[#This Row],[FMS ID]],FMS_Input[FMS_ID],FMS_Input[STRUCT_100])</f>
        <v>1005</v>
      </c>
      <c r="I122" s="45">
        <f>_xlfn.XLOOKUP(FMS_Ranking[[#This Row],[FMS ID]],FMS_Input[FMS_ID],FMS_Input[RES_STRUCT100])</f>
        <v>944</v>
      </c>
      <c r="J122" s="45">
        <f>_xlfn.XLOOKUP(FMS_Ranking[[#This Row],[FMS ID]],FMS_Input[FMS_ID],FMS_Input[POP100])</f>
        <v>7586</v>
      </c>
      <c r="K122" s="45">
        <f>_xlfn.XLOOKUP(FMS_Ranking[[#This Row],[FMS ID]],FMS_Input[FMS_ID],FMS_Input[CRITFAC100])</f>
        <v>10</v>
      </c>
      <c r="L122" s="45">
        <f>_xlfn.XLOOKUP(FMS_Ranking[[#This Row],[FMS ID]],FMS_Input[FMS_ID],FMS_Input[LWC])</f>
        <v>39</v>
      </c>
      <c r="M122" s="45">
        <f>_xlfn.XLOOKUP(FMS_Ranking[[#This Row],[FMS ID]],FMS_Input[FMS_ID],FMS_Input[ROADCLS])</f>
        <v>0</v>
      </c>
      <c r="N122" s="45">
        <f>_xlfn.XLOOKUP(FMS_Ranking[[#This Row],[FMS ID]],FMS_Input[FMS_ID],FMS_Input[ROAD_MILES100])</f>
        <v>30</v>
      </c>
      <c r="O122" s="45">
        <f>_xlfn.XLOOKUP(FMS_Ranking[[#This Row],[FMS ID]],FMS_Input[FMS_ID],FMS_Input[FARMACRE100])</f>
        <v>627.4970703125</v>
      </c>
      <c r="P122" s="48">
        <f>_xlfn.XLOOKUP(FMS_Ranking[[#This Row],[FMS ID]],FMS_Input[FMS_ID],FMS_Input[REDSTRUCT100])</f>
        <v>0</v>
      </c>
      <c r="Q122" s="48">
        <f>_xlfn.XLOOKUP(FMS_Ranking[[#This Row],[FMS ID]],FMS_Input[FMS_ID],FMS_Input[REMSTRC100])</f>
        <v>0</v>
      </c>
      <c r="R122" s="48">
        <f>_xlfn.XLOOKUP(FMS_Ranking[[#This Row],[FMS ID]],FMS_Input[FMS_ID],FMS_Input[REMRESSTRC100])</f>
        <v>0</v>
      </c>
      <c r="S122" s="82">
        <f>_xlfn.XLOOKUP(FMS_Ranking[[#This Row],[FMS ID]],FMS_Input[FMS_ID],FMS_Input[REMPOP100])</f>
        <v>0</v>
      </c>
      <c r="T122" s="82">
        <f>_xlfn.XLOOKUP(FMS_Ranking[[#This Row],[FMS ID]],FMS_Input[FMS_ID],FMS_Input[REMCRITFAC100])</f>
        <v>0</v>
      </c>
      <c r="U122" s="82">
        <f>_xlfn.XLOOKUP(FMS_Ranking[[#This Row],[FMS ID]],FMS_Input[FMS_ID],FMS_Input[REMLWC100])</f>
        <v>0</v>
      </c>
      <c r="V122" s="82">
        <f>_xlfn.XLOOKUP(FMS_Ranking[[#This Row],[FMS ID]],FMS_Input[FMS_ID],FMS_Input[REMROADCLS])</f>
        <v>0</v>
      </c>
      <c r="W122" s="82">
        <f>_xlfn.XLOOKUP(FMS_Ranking[[#This Row],[FMS ID]],FMS_Input[FMS_ID],FMS_Input[REMFRMACRE100])</f>
        <v>0</v>
      </c>
      <c r="X122" s="48">
        <f>_xlfn.XLOOKUP(FMS_Ranking[[#This Row],[FMS ID]],FMS_Input[FMS_ID],FMS_Input[COSTSTRUCT])</f>
        <v>0</v>
      </c>
      <c r="Y122" s="45">
        <f>_xlfn.XLOOKUP(FMS_Ranking[[#This Row],[FMS ID]],FMS_Input[FMS_ID],FMS_Input[NATURE])</f>
        <v>0</v>
      </c>
      <c r="Z122" s="61">
        <f>(((FMS_Ranking[[#This Row],[Percent Nature-Based Raw]]/Y$2)*10)*Y$3)</f>
        <v>0</v>
      </c>
      <c r="AA122" s="5" t="str">
        <f>_xlfn.XLOOKUP(FMS_Ranking[[#This Row],[FMS ID]],FMS_Input[FMS_ID],FMS_Input[WATER_SUP])</f>
        <v>No</v>
      </c>
      <c r="AB122" s="57">
        <f>IF(FMS_Ranking[[#This Row],[Water Supply Raw]]="Yes",1,0)</f>
        <v>0</v>
      </c>
      <c r="AC12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0.91799013548997577</v>
      </c>
      <c r="AD122" s="94">
        <f>_xlfn.RANK.EQ(AC122,$AC$6:$AC$380,0)+COUNTIF($AC$6:AC122,AC122)-1</f>
        <v>100</v>
      </c>
      <c r="AE122" s="93">
        <f>(((FMS_Ranking[[#This Row],[Structures Removed 100 Raw]]/Q$2)*100)*Q$3)+(((FMS_Ranking[[#This Row],[Removed Pop Raw]]/S$2)*100)*S$3)</f>
        <v>0</v>
      </c>
      <c r="AF12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0.91799013548997577</v>
      </c>
      <c r="AG122" s="95">
        <f t="shared" si="3"/>
        <v>117</v>
      </c>
    </row>
    <row r="123" spans="1:33" ht="15" customHeight="1" x14ac:dyDescent="0.25">
      <c r="A123" s="64" t="s">
        <v>2752</v>
      </c>
      <c r="B123" s="64">
        <f>_xlfn.XLOOKUP(FMS_Ranking[[#This Row],[FMS ID]],FMS_Input[FMS_ID],FMS_Input[RFPG_NUM])</f>
        <v>3</v>
      </c>
      <c r="C123" s="63" t="str">
        <f>_xlfn.XLOOKUP(FMS_Ranking[[#This Row],[FMS ID]],FMS_Input[FMS_ID],FMS_Input[FMS_NAME])</f>
        <v xml:space="preserve">Drainage improvement projects throughout the City of Garland. </v>
      </c>
      <c r="D123" s="63" t="str">
        <f>_xlfn.XLOOKUP(FMS_Ranking[[#This Row],[FMS ID]],FMS_Input[FMS_ID],FMS_Input[FMS_DESCR])</f>
        <v>Drainage improvement projects throughout the City of Garland</v>
      </c>
      <c r="E123" s="60">
        <f>_xlfn.XLOOKUP(FMS_Ranking[[#This Row],[FMS ID]],FMS_Input[FMS_ID],FMS_Input[FMS_COST])</f>
        <v>105000000</v>
      </c>
      <c r="F123" s="5" t="str">
        <f>_xlfn.XLOOKUP(FMS_Ranking[[#This Row],[FMS ID]],FMS_Input[FMS_ID],FMS_Input[EMER_NEED])</f>
        <v>No</v>
      </c>
      <c r="G123" s="4">
        <f t="shared" si="2"/>
        <v>0</v>
      </c>
      <c r="H123" s="45">
        <f>_xlfn.XLOOKUP(FMS_Ranking[[#This Row],[FMS ID]],FMS_Input[FMS_ID],FMS_Input[STRUCT_100])</f>
        <v>1005</v>
      </c>
      <c r="I123" s="45">
        <f>_xlfn.XLOOKUP(FMS_Ranking[[#This Row],[FMS ID]],FMS_Input[FMS_ID],FMS_Input[RES_STRUCT100])</f>
        <v>944</v>
      </c>
      <c r="J123" s="45">
        <f>_xlfn.XLOOKUP(FMS_Ranking[[#This Row],[FMS ID]],FMS_Input[FMS_ID],FMS_Input[POP100])</f>
        <v>7586</v>
      </c>
      <c r="K123" s="45">
        <f>_xlfn.XLOOKUP(FMS_Ranking[[#This Row],[FMS ID]],FMS_Input[FMS_ID],FMS_Input[CRITFAC100])</f>
        <v>10</v>
      </c>
      <c r="L123" s="45">
        <f>_xlfn.XLOOKUP(FMS_Ranking[[#This Row],[FMS ID]],FMS_Input[FMS_ID],FMS_Input[LWC])</f>
        <v>39</v>
      </c>
      <c r="M123" s="45">
        <f>_xlfn.XLOOKUP(FMS_Ranking[[#This Row],[FMS ID]],FMS_Input[FMS_ID],FMS_Input[ROADCLS])</f>
        <v>0</v>
      </c>
      <c r="N123" s="45">
        <f>_xlfn.XLOOKUP(FMS_Ranking[[#This Row],[FMS ID]],FMS_Input[FMS_ID],FMS_Input[ROAD_MILES100])</f>
        <v>30</v>
      </c>
      <c r="O123" s="45">
        <f>_xlfn.XLOOKUP(FMS_Ranking[[#This Row],[FMS ID]],FMS_Input[FMS_ID],FMS_Input[FARMACRE100])</f>
        <v>627.4970703125</v>
      </c>
      <c r="P123" s="48">
        <f>_xlfn.XLOOKUP(FMS_Ranking[[#This Row],[FMS ID]],FMS_Input[FMS_ID],FMS_Input[REDSTRUCT100])</f>
        <v>0</v>
      </c>
      <c r="Q123" s="48">
        <f>_xlfn.XLOOKUP(FMS_Ranking[[#This Row],[FMS ID]],FMS_Input[FMS_ID],FMS_Input[REMSTRC100])</f>
        <v>0</v>
      </c>
      <c r="R123" s="48">
        <f>_xlfn.XLOOKUP(FMS_Ranking[[#This Row],[FMS ID]],FMS_Input[FMS_ID],FMS_Input[REMRESSTRC100])</f>
        <v>0</v>
      </c>
      <c r="S123" s="82">
        <f>_xlfn.XLOOKUP(FMS_Ranking[[#This Row],[FMS ID]],FMS_Input[FMS_ID],FMS_Input[REMPOP100])</f>
        <v>0</v>
      </c>
      <c r="T123" s="82">
        <f>_xlfn.XLOOKUP(FMS_Ranking[[#This Row],[FMS ID]],FMS_Input[FMS_ID],FMS_Input[REMCRITFAC100])</f>
        <v>0</v>
      </c>
      <c r="U123" s="82">
        <f>_xlfn.XLOOKUP(FMS_Ranking[[#This Row],[FMS ID]],FMS_Input[FMS_ID],FMS_Input[REMLWC100])</f>
        <v>0</v>
      </c>
      <c r="V123" s="82">
        <f>_xlfn.XLOOKUP(FMS_Ranking[[#This Row],[FMS ID]],FMS_Input[FMS_ID],FMS_Input[REMROADCLS])</f>
        <v>0</v>
      </c>
      <c r="W123" s="82">
        <f>_xlfn.XLOOKUP(FMS_Ranking[[#This Row],[FMS ID]],FMS_Input[FMS_ID],FMS_Input[REMFRMACRE100])</f>
        <v>0</v>
      </c>
      <c r="X123" s="48">
        <f>_xlfn.XLOOKUP(FMS_Ranking[[#This Row],[FMS ID]],FMS_Input[FMS_ID],FMS_Input[COSTSTRUCT])</f>
        <v>0</v>
      </c>
      <c r="Y123" s="45">
        <f>_xlfn.XLOOKUP(FMS_Ranking[[#This Row],[FMS ID]],FMS_Input[FMS_ID],FMS_Input[NATURE])</f>
        <v>0</v>
      </c>
      <c r="Z123" s="61">
        <f>(((FMS_Ranking[[#This Row],[Percent Nature-Based Raw]]/Y$2)*10)*Y$3)</f>
        <v>0</v>
      </c>
      <c r="AA123" s="5" t="str">
        <f>_xlfn.XLOOKUP(FMS_Ranking[[#This Row],[FMS ID]],FMS_Input[FMS_ID],FMS_Input[WATER_SUP])</f>
        <v>No</v>
      </c>
      <c r="AB123" s="57">
        <f>IF(FMS_Ranking[[#This Row],[Water Supply Raw]]="Yes",1,0)</f>
        <v>0</v>
      </c>
      <c r="AC12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0.91799013548997577</v>
      </c>
      <c r="AD123" s="94">
        <f>_xlfn.RANK.EQ(AC123,$AC$6:$AC$380,0)+COUNTIF($AC$6:AC123,AC123)-1</f>
        <v>101</v>
      </c>
      <c r="AE123" s="93">
        <f>(((FMS_Ranking[[#This Row],[Structures Removed 100 Raw]]/Q$2)*100)*Q$3)+(((FMS_Ranking[[#This Row],[Removed Pop Raw]]/S$2)*100)*S$3)</f>
        <v>0</v>
      </c>
      <c r="AF12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0.91799013548997577</v>
      </c>
      <c r="AG123" s="95">
        <f t="shared" si="3"/>
        <v>117</v>
      </c>
    </row>
    <row r="124" spans="1:33" ht="15" customHeight="1" x14ac:dyDescent="0.25">
      <c r="A124" s="64" t="s">
        <v>2205</v>
      </c>
      <c r="B124" s="64">
        <f>_xlfn.XLOOKUP(FMS_Ranking[[#This Row],[FMS ID]],FMS_Input[FMS_ID],FMS_Input[RFPG_NUM])</f>
        <v>3</v>
      </c>
      <c r="C124" s="63" t="str">
        <f>_xlfn.XLOOKUP(FMS_Ranking[[#This Row],[FMS ID]],FMS_Input[FMS_ID],FMS_Input[FMS_NAME])</f>
        <v>Acquisition of Repetitive Loss Properties in the Deep River Plantation Subdivision</v>
      </c>
      <c r="D124" s="63" t="str">
        <f>_xlfn.XLOOKUP(FMS_Ranking[[#This Row],[FMS ID]],FMS_Input[FMS_ID],FMS_Input[FMS_DESCR])</f>
        <v>Acquire repetitive flood loss properties and properties prone to flooding in the Deep River Plantation Subdivision</v>
      </c>
      <c r="E124" s="60">
        <f>_xlfn.XLOOKUP(FMS_Ranking[[#This Row],[FMS ID]],FMS_Input[FMS_ID],FMS_Input[FMS_COST])</f>
        <v>5000000</v>
      </c>
      <c r="F124" s="5" t="str">
        <f>_xlfn.XLOOKUP(FMS_Ranking[[#This Row],[FMS ID]],FMS_Input[FMS_ID],FMS_Input[EMER_NEED])</f>
        <v>No</v>
      </c>
      <c r="G124" s="4">
        <f t="shared" si="2"/>
        <v>0</v>
      </c>
      <c r="H124" s="45">
        <f>_xlfn.XLOOKUP(FMS_Ranking[[#This Row],[FMS ID]],FMS_Input[FMS_ID],FMS_Input[STRUCT_100])</f>
        <v>1654</v>
      </c>
      <c r="I124" s="45">
        <f>_xlfn.XLOOKUP(FMS_Ranking[[#This Row],[FMS ID]],FMS_Input[FMS_ID],FMS_Input[RES_STRUCT100])</f>
        <v>1480</v>
      </c>
      <c r="J124" s="45">
        <f>_xlfn.XLOOKUP(FMS_Ranking[[#This Row],[FMS ID]],FMS_Input[FMS_ID],FMS_Input[POP100])</f>
        <v>4303</v>
      </c>
      <c r="K124" s="45">
        <f>_xlfn.XLOOKUP(FMS_Ranking[[#This Row],[FMS ID]],FMS_Input[FMS_ID],FMS_Input[CRITFAC100])</f>
        <v>11</v>
      </c>
      <c r="L124" s="45">
        <f>_xlfn.XLOOKUP(FMS_Ranking[[#This Row],[FMS ID]],FMS_Input[FMS_ID],FMS_Input[LWC])</f>
        <v>5</v>
      </c>
      <c r="M124" s="45">
        <f>_xlfn.XLOOKUP(FMS_Ranking[[#This Row],[FMS ID]],FMS_Input[FMS_ID],FMS_Input[ROADCLS])</f>
        <v>0</v>
      </c>
      <c r="N124" s="45">
        <f>_xlfn.XLOOKUP(FMS_Ranking[[#This Row],[FMS ID]],FMS_Input[FMS_ID],FMS_Input[ROAD_MILES100])</f>
        <v>59</v>
      </c>
      <c r="O124" s="45">
        <f>_xlfn.XLOOKUP(FMS_Ranking[[#This Row],[FMS ID]],FMS_Input[FMS_ID],FMS_Input[FARMACRE100])</f>
        <v>28691.5</v>
      </c>
      <c r="P124" s="48">
        <f>_xlfn.XLOOKUP(FMS_Ranking[[#This Row],[FMS ID]],FMS_Input[FMS_ID],FMS_Input[REDSTRUCT100])</f>
        <v>0</v>
      </c>
      <c r="Q124" s="48">
        <f>_xlfn.XLOOKUP(FMS_Ranking[[#This Row],[FMS ID]],FMS_Input[FMS_ID],FMS_Input[REMSTRC100])</f>
        <v>0</v>
      </c>
      <c r="R124" s="48">
        <f>_xlfn.XLOOKUP(FMS_Ranking[[#This Row],[FMS ID]],FMS_Input[FMS_ID],FMS_Input[REMRESSTRC100])</f>
        <v>0</v>
      </c>
      <c r="S124" s="82">
        <f>_xlfn.XLOOKUP(FMS_Ranking[[#This Row],[FMS ID]],FMS_Input[FMS_ID],FMS_Input[REMPOP100])</f>
        <v>0</v>
      </c>
      <c r="T124" s="82">
        <f>_xlfn.XLOOKUP(FMS_Ranking[[#This Row],[FMS ID]],FMS_Input[FMS_ID],FMS_Input[REMCRITFAC100])</f>
        <v>0</v>
      </c>
      <c r="U124" s="82">
        <f>_xlfn.XLOOKUP(FMS_Ranking[[#This Row],[FMS ID]],FMS_Input[FMS_ID],FMS_Input[REMLWC100])</f>
        <v>0</v>
      </c>
      <c r="V124" s="82">
        <f>_xlfn.XLOOKUP(FMS_Ranking[[#This Row],[FMS ID]],FMS_Input[FMS_ID],FMS_Input[REMROADCLS])</f>
        <v>0</v>
      </c>
      <c r="W124" s="82">
        <f>_xlfn.XLOOKUP(FMS_Ranking[[#This Row],[FMS ID]],FMS_Input[FMS_ID],FMS_Input[REMFRMACRE100])</f>
        <v>0</v>
      </c>
      <c r="X124" s="48">
        <f>_xlfn.XLOOKUP(FMS_Ranking[[#This Row],[FMS ID]],FMS_Input[FMS_ID],FMS_Input[COSTSTRUCT])</f>
        <v>0</v>
      </c>
      <c r="Y124" s="45">
        <f>_xlfn.XLOOKUP(FMS_Ranking[[#This Row],[FMS ID]],FMS_Input[FMS_ID],FMS_Input[NATURE])</f>
        <v>0</v>
      </c>
      <c r="Z124" s="61">
        <f>(((FMS_Ranking[[#This Row],[Percent Nature-Based Raw]]/Y$2)*10)*Y$3)</f>
        <v>0</v>
      </c>
      <c r="AA124" s="5" t="str">
        <f>_xlfn.XLOOKUP(FMS_Ranking[[#This Row],[FMS ID]],FMS_Input[FMS_ID],FMS_Input[WATER_SUP])</f>
        <v>No</v>
      </c>
      <c r="AB124" s="57">
        <f>IF(FMS_Ranking[[#This Row],[Water Supply Raw]]="Yes",1,0)</f>
        <v>0</v>
      </c>
      <c r="AC12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0.91786470836061285</v>
      </c>
      <c r="AD124" s="94">
        <f>_xlfn.RANK.EQ(AC124,$AC$6:$AC$380,0)+COUNTIF($AC$6:AC124,AC124)-1</f>
        <v>102</v>
      </c>
      <c r="AE124" s="93">
        <f>(((FMS_Ranking[[#This Row],[Structures Removed 100 Raw]]/Q$2)*100)*Q$3)+(((FMS_Ranking[[#This Row],[Removed Pop Raw]]/S$2)*100)*S$3)</f>
        <v>0</v>
      </c>
      <c r="AF12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0.91786470836061285</v>
      </c>
      <c r="AG124" s="95">
        <f t="shared" si="3"/>
        <v>119</v>
      </c>
    </row>
    <row r="125" spans="1:33" ht="15" customHeight="1" x14ac:dyDescent="0.25">
      <c r="A125" s="64" t="s">
        <v>1905</v>
      </c>
      <c r="B125" s="64">
        <f>_xlfn.XLOOKUP(FMS_Ranking[[#This Row],[FMS ID]],FMS_Input[FMS_ID],FMS_Input[RFPG_NUM])</f>
        <v>3</v>
      </c>
      <c r="C125" s="63" t="str">
        <f>_xlfn.XLOOKUP(FMS_Ranking[[#This Row],[FMS ID]],FMS_Input[FMS_ID],FMS_Input[FMS_NAME])</f>
        <v>Anderson County Flood Education Program</v>
      </c>
      <c r="D125" s="63" t="str">
        <f>_xlfn.XLOOKUP(FMS_Ranking[[#This Row],[FMS ID]],FMS_Input[FMS_ID],FMS_Input[FMS_DESCR])</f>
        <v>Coordinate and implement a natural hazards public awareness campaign. Educate community on the dangers of low water crossings through the installation of warning signs and promotion of “Turn Around, Don’t Drown” Program.</v>
      </c>
      <c r="E125" s="60">
        <f>_xlfn.XLOOKUP(FMS_Ranking[[#This Row],[FMS ID]],FMS_Input[FMS_ID],FMS_Input[FMS_COST])</f>
        <v>50000</v>
      </c>
      <c r="F125" s="5" t="str">
        <f>_xlfn.XLOOKUP(FMS_Ranking[[#This Row],[FMS ID]],FMS_Input[FMS_ID],FMS_Input[EMER_NEED])</f>
        <v>No</v>
      </c>
      <c r="G125" s="4">
        <f t="shared" si="2"/>
        <v>0</v>
      </c>
      <c r="H125" s="45">
        <f>_xlfn.XLOOKUP(FMS_Ranking[[#This Row],[FMS ID]],FMS_Input[FMS_ID],FMS_Input[STRUCT_100])</f>
        <v>667</v>
      </c>
      <c r="I125" s="45">
        <f>_xlfn.XLOOKUP(FMS_Ranking[[#This Row],[FMS ID]],FMS_Input[FMS_ID],FMS_Input[RES_STRUCT100])</f>
        <v>416</v>
      </c>
      <c r="J125" s="45">
        <f>_xlfn.XLOOKUP(FMS_Ranking[[#This Row],[FMS ID]],FMS_Input[FMS_ID],FMS_Input[POP100])</f>
        <v>1408</v>
      </c>
      <c r="K125" s="45">
        <f>_xlfn.XLOOKUP(FMS_Ranking[[#This Row],[FMS ID]],FMS_Input[FMS_ID],FMS_Input[CRITFAC100])</f>
        <v>6</v>
      </c>
      <c r="L125" s="45">
        <f>_xlfn.XLOOKUP(FMS_Ranking[[#This Row],[FMS ID]],FMS_Input[FMS_ID],FMS_Input[LWC])</f>
        <v>6</v>
      </c>
      <c r="M125" s="45">
        <f>_xlfn.XLOOKUP(FMS_Ranking[[#This Row],[FMS ID]],FMS_Input[FMS_ID],FMS_Input[ROADCLS])</f>
        <v>0</v>
      </c>
      <c r="N125" s="45">
        <f>_xlfn.XLOOKUP(FMS_Ranking[[#This Row],[FMS ID]],FMS_Input[FMS_ID],FMS_Input[ROAD_MILES100])</f>
        <v>73</v>
      </c>
      <c r="O125" s="45">
        <f>_xlfn.XLOOKUP(FMS_Ranking[[#This Row],[FMS ID]],FMS_Input[FMS_ID],FMS_Input[FARMACRE100])</f>
        <v>36103.83984375</v>
      </c>
      <c r="P125" s="48">
        <f>_xlfn.XLOOKUP(FMS_Ranking[[#This Row],[FMS ID]],FMS_Input[FMS_ID],FMS_Input[REDSTRUCT100])</f>
        <v>0</v>
      </c>
      <c r="Q125" s="48">
        <f>_xlfn.XLOOKUP(FMS_Ranking[[#This Row],[FMS ID]],FMS_Input[FMS_ID],FMS_Input[REMSTRC100])</f>
        <v>0</v>
      </c>
      <c r="R125" s="48">
        <f>_xlfn.XLOOKUP(FMS_Ranking[[#This Row],[FMS ID]],FMS_Input[FMS_ID],FMS_Input[REMRESSTRC100])</f>
        <v>0</v>
      </c>
      <c r="S125" s="82">
        <f>_xlfn.XLOOKUP(FMS_Ranking[[#This Row],[FMS ID]],FMS_Input[FMS_ID],FMS_Input[REMPOP100])</f>
        <v>0</v>
      </c>
      <c r="T125" s="82">
        <f>_xlfn.XLOOKUP(FMS_Ranking[[#This Row],[FMS ID]],FMS_Input[FMS_ID],FMS_Input[REMCRITFAC100])</f>
        <v>0</v>
      </c>
      <c r="U125" s="82">
        <f>_xlfn.XLOOKUP(FMS_Ranking[[#This Row],[FMS ID]],FMS_Input[FMS_ID],FMS_Input[REMLWC100])</f>
        <v>0</v>
      </c>
      <c r="V125" s="82">
        <f>_xlfn.XLOOKUP(FMS_Ranking[[#This Row],[FMS ID]],FMS_Input[FMS_ID],FMS_Input[REMROADCLS])</f>
        <v>0</v>
      </c>
      <c r="W125" s="82">
        <f>_xlfn.XLOOKUP(FMS_Ranking[[#This Row],[FMS ID]],FMS_Input[FMS_ID],FMS_Input[REMFRMACRE100])</f>
        <v>0</v>
      </c>
      <c r="X125" s="48">
        <f>_xlfn.XLOOKUP(FMS_Ranking[[#This Row],[FMS ID]],FMS_Input[FMS_ID],FMS_Input[COSTSTRUCT])</f>
        <v>0</v>
      </c>
      <c r="Y125" s="45">
        <f>_xlfn.XLOOKUP(FMS_Ranking[[#This Row],[FMS ID]],FMS_Input[FMS_ID],FMS_Input[NATURE])</f>
        <v>0</v>
      </c>
      <c r="Z125" s="61">
        <f>(((FMS_Ranking[[#This Row],[Percent Nature-Based Raw]]/Y$2)*10)*Y$3)</f>
        <v>0</v>
      </c>
      <c r="AA125" s="5" t="str">
        <f>_xlfn.XLOOKUP(FMS_Ranking[[#This Row],[FMS ID]],FMS_Input[FMS_ID],FMS_Input[WATER_SUP])</f>
        <v>No</v>
      </c>
      <c r="AB125" s="57">
        <f>IF(FMS_Ranking[[#This Row],[Water Supply Raw]]="Yes",1,0)</f>
        <v>0</v>
      </c>
      <c r="AC12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0.91389600794335357</v>
      </c>
      <c r="AD125" s="94">
        <f>_xlfn.RANK.EQ(AC125,$AC$6:$AC$380,0)+COUNTIF($AC$6:AC125,AC125)-1</f>
        <v>104</v>
      </c>
      <c r="AE125" s="93">
        <f>(((FMS_Ranking[[#This Row],[Structures Removed 100 Raw]]/Q$2)*100)*Q$3)+(((FMS_Ranking[[#This Row],[Removed Pop Raw]]/S$2)*100)*S$3)</f>
        <v>0</v>
      </c>
      <c r="AF12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0.91389600794335357</v>
      </c>
      <c r="AG125" s="95">
        <f t="shared" si="3"/>
        <v>120</v>
      </c>
    </row>
    <row r="126" spans="1:33" ht="15" customHeight="1" x14ac:dyDescent="0.25">
      <c r="A126" s="64" t="s">
        <v>1910</v>
      </c>
      <c r="B126" s="64">
        <f>_xlfn.XLOOKUP(FMS_Ranking[[#This Row],[FMS ID]],FMS_Input[FMS_ID],FMS_Input[RFPG_NUM])</f>
        <v>3</v>
      </c>
      <c r="C126" s="63" t="str">
        <f>_xlfn.XLOOKUP(FMS_Ranking[[#This Row],[FMS ID]],FMS_Input[FMS_ID],FMS_Input[FMS_NAME])</f>
        <v>Anderson County Structure Permitting Requirement Update</v>
      </c>
      <c r="D126" s="63" t="str">
        <f>_xlfn.XLOOKUP(FMS_Ranking[[#This Row],[FMS ID]],FMS_Input[FMS_ID],FMS_Input[FMS_DESCR])</f>
        <v>Increase freeboard requirements for permitting structures in the SFHA; Adopt a “no-rise” in BFE in the 100-year floodplain; Update local flood ordinance to prohibit granting of variance in SFHA</v>
      </c>
      <c r="E126" s="60">
        <f>_xlfn.XLOOKUP(FMS_Ranking[[#This Row],[FMS ID]],FMS_Input[FMS_ID],FMS_Input[FMS_COST])</f>
        <v>100000</v>
      </c>
      <c r="F126" s="5" t="str">
        <f>_xlfn.XLOOKUP(FMS_Ranking[[#This Row],[FMS ID]],FMS_Input[FMS_ID],FMS_Input[EMER_NEED])</f>
        <v>No</v>
      </c>
      <c r="G126" s="4">
        <f t="shared" si="2"/>
        <v>0</v>
      </c>
      <c r="H126" s="45">
        <f>_xlfn.XLOOKUP(FMS_Ranking[[#This Row],[FMS ID]],FMS_Input[FMS_ID],FMS_Input[STRUCT_100])</f>
        <v>667</v>
      </c>
      <c r="I126" s="45">
        <f>_xlfn.XLOOKUP(FMS_Ranking[[#This Row],[FMS ID]],FMS_Input[FMS_ID],FMS_Input[RES_STRUCT100])</f>
        <v>416</v>
      </c>
      <c r="J126" s="45">
        <f>_xlfn.XLOOKUP(FMS_Ranking[[#This Row],[FMS ID]],FMS_Input[FMS_ID],FMS_Input[POP100])</f>
        <v>1408</v>
      </c>
      <c r="K126" s="45">
        <f>_xlfn.XLOOKUP(FMS_Ranking[[#This Row],[FMS ID]],FMS_Input[FMS_ID],FMS_Input[CRITFAC100])</f>
        <v>6</v>
      </c>
      <c r="L126" s="45">
        <f>_xlfn.XLOOKUP(FMS_Ranking[[#This Row],[FMS ID]],FMS_Input[FMS_ID],FMS_Input[LWC])</f>
        <v>6</v>
      </c>
      <c r="M126" s="45">
        <f>_xlfn.XLOOKUP(FMS_Ranking[[#This Row],[FMS ID]],FMS_Input[FMS_ID],FMS_Input[ROADCLS])</f>
        <v>0</v>
      </c>
      <c r="N126" s="45">
        <f>_xlfn.XLOOKUP(FMS_Ranking[[#This Row],[FMS ID]],FMS_Input[FMS_ID],FMS_Input[ROAD_MILES100])</f>
        <v>73</v>
      </c>
      <c r="O126" s="45">
        <f>_xlfn.XLOOKUP(FMS_Ranking[[#This Row],[FMS ID]],FMS_Input[FMS_ID],FMS_Input[FARMACRE100])</f>
        <v>36103.83984375</v>
      </c>
      <c r="P126" s="48">
        <f>_xlfn.XLOOKUP(FMS_Ranking[[#This Row],[FMS ID]],FMS_Input[FMS_ID],FMS_Input[REDSTRUCT100])</f>
        <v>0</v>
      </c>
      <c r="Q126" s="48">
        <f>_xlfn.XLOOKUP(FMS_Ranking[[#This Row],[FMS ID]],FMS_Input[FMS_ID],FMS_Input[REMSTRC100])</f>
        <v>0</v>
      </c>
      <c r="R126" s="48">
        <f>_xlfn.XLOOKUP(FMS_Ranking[[#This Row],[FMS ID]],FMS_Input[FMS_ID],FMS_Input[REMRESSTRC100])</f>
        <v>0</v>
      </c>
      <c r="S126" s="82">
        <f>_xlfn.XLOOKUP(FMS_Ranking[[#This Row],[FMS ID]],FMS_Input[FMS_ID],FMS_Input[REMPOP100])</f>
        <v>0</v>
      </c>
      <c r="T126" s="82">
        <f>_xlfn.XLOOKUP(FMS_Ranking[[#This Row],[FMS ID]],FMS_Input[FMS_ID],FMS_Input[REMCRITFAC100])</f>
        <v>0</v>
      </c>
      <c r="U126" s="82">
        <f>_xlfn.XLOOKUP(FMS_Ranking[[#This Row],[FMS ID]],FMS_Input[FMS_ID],FMS_Input[REMLWC100])</f>
        <v>0</v>
      </c>
      <c r="V126" s="82">
        <f>_xlfn.XLOOKUP(FMS_Ranking[[#This Row],[FMS ID]],FMS_Input[FMS_ID],FMS_Input[REMROADCLS])</f>
        <v>0</v>
      </c>
      <c r="W126" s="82">
        <f>_xlfn.XLOOKUP(FMS_Ranking[[#This Row],[FMS ID]],FMS_Input[FMS_ID],FMS_Input[REMFRMACRE100])</f>
        <v>0</v>
      </c>
      <c r="X126" s="48">
        <f>_xlfn.XLOOKUP(FMS_Ranking[[#This Row],[FMS ID]],FMS_Input[FMS_ID],FMS_Input[COSTSTRUCT])</f>
        <v>0</v>
      </c>
      <c r="Y126" s="45">
        <f>_xlfn.XLOOKUP(FMS_Ranking[[#This Row],[FMS ID]],FMS_Input[FMS_ID],FMS_Input[NATURE])</f>
        <v>0</v>
      </c>
      <c r="Z126" s="61">
        <f>(((FMS_Ranking[[#This Row],[Percent Nature-Based Raw]]/Y$2)*10)*Y$3)</f>
        <v>0</v>
      </c>
      <c r="AA126" s="5" t="str">
        <f>_xlfn.XLOOKUP(FMS_Ranking[[#This Row],[FMS ID]],FMS_Input[FMS_ID],FMS_Input[WATER_SUP])</f>
        <v>No</v>
      </c>
      <c r="AB126" s="57">
        <f>IF(FMS_Ranking[[#This Row],[Water Supply Raw]]="Yes",1,0)</f>
        <v>0</v>
      </c>
      <c r="AC12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0.91389600794335357</v>
      </c>
      <c r="AD126" s="94">
        <f>_xlfn.RANK.EQ(AC126,$AC$6:$AC$380,0)+COUNTIF($AC$6:AC126,AC126)-1</f>
        <v>105</v>
      </c>
      <c r="AE126" s="93">
        <f>(((FMS_Ranking[[#This Row],[Structures Removed 100 Raw]]/Q$2)*100)*Q$3)+(((FMS_Ranking[[#This Row],[Removed Pop Raw]]/S$2)*100)*S$3)</f>
        <v>0</v>
      </c>
      <c r="AF12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0.91389600794335357</v>
      </c>
      <c r="AG126" s="95">
        <f t="shared" si="3"/>
        <v>120</v>
      </c>
    </row>
    <row r="127" spans="1:33" ht="15" customHeight="1" x14ac:dyDescent="0.25">
      <c r="A127" s="64" t="s">
        <v>2166</v>
      </c>
      <c r="B127" s="64">
        <f>_xlfn.XLOOKUP(FMS_Ranking[[#This Row],[FMS ID]],FMS_Input[FMS_ID],FMS_Input[RFPG_NUM])</f>
        <v>3</v>
      </c>
      <c r="C127" s="63" t="str">
        <f>_xlfn.XLOOKUP(FMS_Ranking[[#This Row],[FMS ID]],FMS_Input[FMS_ID],FMS_Input[FMS_NAME])</f>
        <v xml:space="preserve">Hazard Hardening Retrofit for Polk County Facilities </v>
      </c>
      <c r="D127" s="63" t="str">
        <f>_xlfn.XLOOKUP(FMS_Ranking[[#This Row],[FMS ID]],FMS_Input[FMS_ID],FMS_Input[FMS_DESCR])</f>
        <v>Flood-proofing, impact resistant windows, storm shutters, roof straps, structural bracing, low-flow plumbing fixtures, roll-up door reinforcement, grounding systems, surge-protection, data back-up systems, plumbing reinforcement and insulation, heat resi</v>
      </c>
      <c r="E127" s="60">
        <f>_xlfn.XLOOKUP(FMS_Ranking[[#This Row],[FMS ID]],FMS_Input[FMS_ID],FMS_Input[FMS_COST])</f>
        <v>30000000</v>
      </c>
      <c r="F127" s="5" t="str">
        <f>_xlfn.XLOOKUP(FMS_Ranking[[#This Row],[FMS ID]],FMS_Input[FMS_ID],FMS_Input[EMER_NEED])</f>
        <v>No</v>
      </c>
      <c r="G127" s="4">
        <f t="shared" si="2"/>
        <v>0</v>
      </c>
      <c r="H127" s="45">
        <f>_xlfn.XLOOKUP(FMS_Ranking[[#This Row],[FMS ID]],FMS_Input[FMS_ID],FMS_Input[STRUCT_100])</f>
        <v>1797</v>
      </c>
      <c r="I127" s="45">
        <f>_xlfn.XLOOKUP(FMS_Ranking[[#This Row],[FMS ID]],FMS_Input[FMS_ID],FMS_Input[RES_STRUCT100])</f>
        <v>1654</v>
      </c>
      <c r="J127" s="45">
        <f>_xlfn.XLOOKUP(FMS_Ranking[[#This Row],[FMS ID]],FMS_Input[FMS_ID],FMS_Input[POP100])</f>
        <v>2681</v>
      </c>
      <c r="K127" s="45">
        <f>_xlfn.XLOOKUP(FMS_Ranking[[#This Row],[FMS ID]],FMS_Input[FMS_ID],FMS_Input[CRITFAC100])</f>
        <v>31</v>
      </c>
      <c r="L127" s="45">
        <f>_xlfn.XLOOKUP(FMS_Ranking[[#This Row],[FMS ID]],FMS_Input[FMS_ID],FMS_Input[LWC])</f>
        <v>3</v>
      </c>
      <c r="M127" s="45">
        <f>_xlfn.XLOOKUP(FMS_Ranking[[#This Row],[FMS ID]],FMS_Input[FMS_ID],FMS_Input[ROADCLS])</f>
        <v>0</v>
      </c>
      <c r="N127" s="45">
        <f>_xlfn.XLOOKUP(FMS_Ranking[[#This Row],[FMS ID]],FMS_Input[FMS_ID],FMS_Input[ROAD_MILES100])</f>
        <v>95</v>
      </c>
      <c r="O127" s="45">
        <f>_xlfn.XLOOKUP(FMS_Ranking[[#This Row],[FMS ID]],FMS_Input[FMS_ID],FMS_Input[FARMACRE100])</f>
        <v>13977.25</v>
      </c>
      <c r="P127" s="48">
        <f>_xlfn.XLOOKUP(FMS_Ranking[[#This Row],[FMS ID]],FMS_Input[FMS_ID],FMS_Input[REDSTRUCT100])</f>
        <v>0</v>
      </c>
      <c r="Q127" s="48">
        <f>_xlfn.XLOOKUP(FMS_Ranking[[#This Row],[FMS ID]],FMS_Input[FMS_ID],FMS_Input[REMSTRC100])</f>
        <v>0</v>
      </c>
      <c r="R127" s="48">
        <f>_xlfn.XLOOKUP(FMS_Ranking[[#This Row],[FMS ID]],FMS_Input[FMS_ID],FMS_Input[REMRESSTRC100])</f>
        <v>0</v>
      </c>
      <c r="S127" s="82">
        <f>_xlfn.XLOOKUP(FMS_Ranking[[#This Row],[FMS ID]],FMS_Input[FMS_ID],FMS_Input[REMPOP100])</f>
        <v>0</v>
      </c>
      <c r="T127" s="82">
        <f>_xlfn.XLOOKUP(FMS_Ranking[[#This Row],[FMS ID]],FMS_Input[FMS_ID],FMS_Input[REMCRITFAC100])</f>
        <v>0</v>
      </c>
      <c r="U127" s="82">
        <f>_xlfn.XLOOKUP(FMS_Ranking[[#This Row],[FMS ID]],FMS_Input[FMS_ID],FMS_Input[REMLWC100])</f>
        <v>0</v>
      </c>
      <c r="V127" s="82">
        <f>_xlfn.XLOOKUP(FMS_Ranking[[#This Row],[FMS ID]],FMS_Input[FMS_ID],FMS_Input[REMROADCLS])</f>
        <v>0</v>
      </c>
      <c r="W127" s="82">
        <f>_xlfn.XLOOKUP(FMS_Ranking[[#This Row],[FMS ID]],FMS_Input[FMS_ID],FMS_Input[REMFRMACRE100])</f>
        <v>0</v>
      </c>
      <c r="X127" s="48">
        <f>_xlfn.XLOOKUP(FMS_Ranking[[#This Row],[FMS ID]],FMS_Input[FMS_ID],FMS_Input[COSTSTRUCT])</f>
        <v>0</v>
      </c>
      <c r="Y127" s="45">
        <f>_xlfn.XLOOKUP(FMS_Ranking[[#This Row],[FMS ID]],FMS_Input[FMS_ID],FMS_Input[NATURE])</f>
        <v>0</v>
      </c>
      <c r="Z127" s="61">
        <f>(((FMS_Ranking[[#This Row],[Percent Nature-Based Raw]]/Y$2)*10)*Y$3)</f>
        <v>0</v>
      </c>
      <c r="AA127" s="5" t="str">
        <f>_xlfn.XLOOKUP(FMS_Ranking[[#This Row],[FMS ID]],FMS_Input[FMS_ID],FMS_Input[WATER_SUP])</f>
        <v>No</v>
      </c>
      <c r="AB127" s="57">
        <f>IF(FMS_Ranking[[#This Row],[Water Supply Raw]]="Yes",1,0)</f>
        <v>0</v>
      </c>
      <c r="AC12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0.87732371543912513</v>
      </c>
      <c r="AD127" s="94">
        <f>_xlfn.RANK.EQ(AC127,$AC$6:$AC$380,0)+COUNTIF($AC$6:AC127,AC127)-1</f>
        <v>106</v>
      </c>
      <c r="AE127" s="93">
        <f>(((FMS_Ranking[[#This Row],[Structures Removed 100 Raw]]/Q$2)*100)*Q$3)+(((FMS_Ranking[[#This Row],[Removed Pop Raw]]/S$2)*100)*S$3)</f>
        <v>0</v>
      </c>
      <c r="AF12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0.87732371543912513</v>
      </c>
      <c r="AG127" s="95">
        <f t="shared" si="3"/>
        <v>122</v>
      </c>
    </row>
    <row r="128" spans="1:33" ht="15" customHeight="1" x14ac:dyDescent="0.25">
      <c r="A128" s="64" t="s">
        <v>4831</v>
      </c>
      <c r="B128" s="64">
        <f>_xlfn.XLOOKUP(FMS_Ranking[[#This Row],[FMS ID]],FMS_Input[FMS_ID],FMS_Input[RFPG_NUM])</f>
        <v>15</v>
      </c>
      <c r="C128" s="63" t="str">
        <f>_xlfn.XLOOKUP(FMS_Ranking[[#This Row],[FMS ID]],FMS_Input[FMS_ID],FMS_Input[FMS_NAME])</f>
        <v>Alamo # 4-1.1</v>
      </c>
      <c r="D128" s="63" t="str">
        <f>_xlfn.XLOOKUP(FMS_Ranking[[#This Row],[FMS ID]],FMS_Input[FMS_ID],FMS_Input[FMS_DESCR])</f>
        <v>Develop plan to create A Working Evacuation List For Emergency Situations.  Prioritize Flood Prone Areas</v>
      </c>
      <c r="E128" s="60">
        <f>_xlfn.XLOOKUP(FMS_Ranking[[#This Row],[FMS ID]],FMS_Input[FMS_ID],FMS_Input[FMS_COST])</f>
        <v>1000</v>
      </c>
      <c r="F128" s="5" t="str">
        <f>_xlfn.XLOOKUP(FMS_Ranking[[#This Row],[FMS ID]],FMS_Input[FMS_ID],FMS_Input[EMER_NEED])</f>
        <v>Yes</v>
      </c>
      <c r="G128" s="4">
        <f t="shared" si="2"/>
        <v>1</v>
      </c>
      <c r="H128" s="45">
        <f>_xlfn.XLOOKUP(FMS_Ranking[[#This Row],[FMS ID]],FMS_Input[FMS_ID],FMS_Input[STRUCT_100])</f>
        <v>2756</v>
      </c>
      <c r="I128" s="45">
        <f>_xlfn.XLOOKUP(FMS_Ranking[[#This Row],[FMS ID]],FMS_Input[FMS_ID],FMS_Input[RES_STRUCT100])</f>
        <v>2203</v>
      </c>
      <c r="J128" s="45">
        <f>_xlfn.XLOOKUP(FMS_Ranking[[#This Row],[FMS ID]],FMS_Input[FMS_ID],FMS_Input[POP100])</f>
        <v>13746</v>
      </c>
      <c r="K128" s="45">
        <f>_xlfn.XLOOKUP(FMS_Ranking[[#This Row],[FMS ID]],FMS_Input[FMS_ID],FMS_Input[CRITFAC100])</f>
        <v>4</v>
      </c>
      <c r="L128" s="45">
        <f>_xlfn.XLOOKUP(FMS_Ranking[[#This Row],[FMS ID]],FMS_Input[FMS_ID],FMS_Input[LWC])</f>
        <v>0</v>
      </c>
      <c r="M128" s="45">
        <f>_xlfn.XLOOKUP(FMS_Ranking[[#This Row],[FMS ID]],FMS_Input[FMS_ID],FMS_Input[ROADCLS])</f>
        <v>0</v>
      </c>
      <c r="N128" s="45">
        <f>_xlfn.XLOOKUP(FMS_Ranking[[#This Row],[FMS ID]],FMS_Input[FMS_ID],FMS_Input[ROAD_MILES100])</f>
        <v>127</v>
      </c>
      <c r="O128" s="45">
        <f>_xlfn.XLOOKUP(FMS_Ranking[[#This Row],[FMS ID]],FMS_Input[FMS_ID],FMS_Input[FARMACRE100])</f>
        <v>0</v>
      </c>
      <c r="P128" s="48">
        <f>_xlfn.XLOOKUP(FMS_Ranking[[#This Row],[FMS ID]],FMS_Input[FMS_ID],FMS_Input[REDSTRUCT100])</f>
        <v>0</v>
      </c>
      <c r="Q128" s="48">
        <f>_xlfn.XLOOKUP(FMS_Ranking[[#This Row],[FMS ID]],FMS_Input[FMS_ID],FMS_Input[REMSTRC100])</f>
        <v>0</v>
      </c>
      <c r="R128" s="48">
        <f>_xlfn.XLOOKUP(FMS_Ranking[[#This Row],[FMS ID]],FMS_Input[FMS_ID],FMS_Input[REMRESSTRC100])</f>
        <v>0</v>
      </c>
      <c r="S128" s="82">
        <f>_xlfn.XLOOKUP(FMS_Ranking[[#This Row],[FMS ID]],FMS_Input[FMS_ID],FMS_Input[REMPOP100])</f>
        <v>0</v>
      </c>
      <c r="T128" s="82">
        <f>_xlfn.XLOOKUP(FMS_Ranking[[#This Row],[FMS ID]],FMS_Input[FMS_ID],FMS_Input[REMCRITFAC100])</f>
        <v>0</v>
      </c>
      <c r="U128" s="82">
        <f>_xlfn.XLOOKUP(FMS_Ranking[[#This Row],[FMS ID]],FMS_Input[FMS_ID],FMS_Input[REMLWC100])</f>
        <v>0</v>
      </c>
      <c r="V128" s="82">
        <f>_xlfn.XLOOKUP(FMS_Ranking[[#This Row],[FMS ID]],FMS_Input[FMS_ID],FMS_Input[REMROADCLS])</f>
        <v>0</v>
      </c>
      <c r="W128" s="82">
        <f>_xlfn.XLOOKUP(FMS_Ranking[[#This Row],[FMS ID]],FMS_Input[FMS_ID],FMS_Input[REMFRMACRE100])</f>
        <v>0</v>
      </c>
      <c r="X128" s="48">
        <f>_xlfn.XLOOKUP(FMS_Ranking[[#This Row],[FMS ID]],FMS_Input[FMS_ID],FMS_Input[COSTSTRUCT])</f>
        <v>0</v>
      </c>
      <c r="Y128" s="45">
        <f>_xlfn.XLOOKUP(FMS_Ranking[[#This Row],[FMS ID]],FMS_Input[FMS_ID],FMS_Input[NATURE])</f>
        <v>0</v>
      </c>
      <c r="Z128" s="61">
        <f>(((FMS_Ranking[[#This Row],[Percent Nature-Based Raw]]/Y$2)*10)*Y$3)</f>
        <v>0</v>
      </c>
      <c r="AA128" s="5" t="str">
        <f>_xlfn.XLOOKUP(FMS_Ranking[[#This Row],[FMS ID]],FMS_Input[FMS_ID],FMS_Input[WATER_SUP])</f>
        <v>No</v>
      </c>
      <c r="AB128" s="57">
        <f>IF(FMS_Ranking[[#This Row],[Water Supply Raw]]="Yes",1,0)</f>
        <v>0</v>
      </c>
      <c r="AC12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0.82059329361293054</v>
      </c>
      <c r="AD128" s="88">
        <f>_xlfn.RANK.EQ(AC128,$AC$6:$AC$380,0)+COUNTIF($AC$6:AC128,AC128)-1</f>
        <v>107</v>
      </c>
      <c r="AE128" s="93">
        <f>(((FMS_Ranking[[#This Row],[Structures Removed 100 Raw]]/Q$2)*100)*Q$3)+(((FMS_Ranking[[#This Row],[Removed Pop Raw]]/S$2)*100)*S$3)</f>
        <v>0</v>
      </c>
      <c r="AF12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0.82059329361293054</v>
      </c>
      <c r="AG128" s="87">
        <f t="shared" si="3"/>
        <v>123</v>
      </c>
    </row>
    <row r="129" spans="1:33" ht="15" customHeight="1" x14ac:dyDescent="0.25">
      <c r="A129" s="64" t="s">
        <v>4837</v>
      </c>
      <c r="B129" s="64">
        <f>_xlfn.XLOOKUP(FMS_Ranking[[#This Row],[FMS ID]],FMS_Input[FMS_ID],FMS_Input[RFPG_NUM])</f>
        <v>15</v>
      </c>
      <c r="C129" s="63" t="str">
        <f>_xlfn.XLOOKUP(FMS_Ranking[[#This Row],[FMS ID]],FMS_Input[FMS_ID],FMS_Input[FMS_NAME])</f>
        <v>Alamo #5-1.1</v>
      </c>
      <c r="D129" s="63" t="str">
        <f>_xlfn.XLOOKUP(FMS_Ranking[[#This Row],[FMS ID]],FMS_Input[FMS_ID],FMS_Input[FMS_DESCR])</f>
        <v>Develop a Program To Provide Links To Weather Alerts And Departmental Phone Listings With Contact Personnel For Residents.</v>
      </c>
      <c r="E129" s="60">
        <f>_xlfn.XLOOKUP(FMS_Ranking[[#This Row],[FMS ID]],FMS_Input[FMS_ID],FMS_Input[FMS_COST])</f>
        <v>2000</v>
      </c>
      <c r="F129" s="5" t="str">
        <f>_xlfn.XLOOKUP(FMS_Ranking[[#This Row],[FMS ID]],FMS_Input[FMS_ID],FMS_Input[EMER_NEED])</f>
        <v>Yes</v>
      </c>
      <c r="G129" s="4">
        <f t="shared" si="2"/>
        <v>1</v>
      </c>
      <c r="H129" s="45">
        <f>_xlfn.XLOOKUP(FMS_Ranking[[#This Row],[FMS ID]],FMS_Input[FMS_ID],FMS_Input[STRUCT_100])</f>
        <v>2756</v>
      </c>
      <c r="I129" s="45">
        <f>_xlfn.XLOOKUP(FMS_Ranking[[#This Row],[FMS ID]],FMS_Input[FMS_ID],FMS_Input[RES_STRUCT100])</f>
        <v>2203</v>
      </c>
      <c r="J129" s="45">
        <f>_xlfn.XLOOKUP(FMS_Ranking[[#This Row],[FMS ID]],FMS_Input[FMS_ID],FMS_Input[POP100])</f>
        <v>13746</v>
      </c>
      <c r="K129" s="45">
        <f>_xlfn.XLOOKUP(FMS_Ranking[[#This Row],[FMS ID]],FMS_Input[FMS_ID],FMS_Input[CRITFAC100])</f>
        <v>4</v>
      </c>
      <c r="L129" s="45">
        <f>_xlfn.XLOOKUP(FMS_Ranking[[#This Row],[FMS ID]],FMS_Input[FMS_ID],FMS_Input[LWC])</f>
        <v>0</v>
      </c>
      <c r="M129" s="45">
        <f>_xlfn.XLOOKUP(FMS_Ranking[[#This Row],[FMS ID]],FMS_Input[FMS_ID],FMS_Input[ROADCLS])</f>
        <v>0</v>
      </c>
      <c r="N129" s="45">
        <f>_xlfn.XLOOKUP(FMS_Ranking[[#This Row],[FMS ID]],FMS_Input[FMS_ID],FMS_Input[ROAD_MILES100])</f>
        <v>127</v>
      </c>
      <c r="O129" s="45">
        <f>_xlfn.XLOOKUP(FMS_Ranking[[#This Row],[FMS ID]],FMS_Input[FMS_ID],FMS_Input[FARMACRE100])</f>
        <v>0</v>
      </c>
      <c r="P129" s="48">
        <f>_xlfn.XLOOKUP(FMS_Ranking[[#This Row],[FMS ID]],FMS_Input[FMS_ID],FMS_Input[REDSTRUCT100])</f>
        <v>0</v>
      </c>
      <c r="Q129" s="48">
        <f>_xlfn.XLOOKUP(FMS_Ranking[[#This Row],[FMS ID]],FMS_Input[FMS_ID],FMS_Input[REMSTRC100])</f>
        <v>0</v>
      </c>
      <c r="R129" s="48">
        <f>_xlfn.XLOOKUP(FMS_Ranking[[#This Row],[FMS ID]],FMS_Input[FMS_ID],FMS_Input[REMRESSTRC100])</f>
        <v>0</v>
      </c>
      <c r="S129" s="82">
        <f>_xlfn.XLOOKUP(FMS_Ranking[[#This Row],[FMS ID]],FMS_Input[FMS_ID],FMS_Input[REMPOP100])</f>
        <v>0</v>
      </c>
      <c r="T129" s="82">
        <f>_xlfn.XLOOKUP(FMS_Ranking[[#This Row],[FMS ID]],FMS_Input[FMS_ID],FMS_Input[REMCRITFAC100])</f>
        <v>0</v>
      </c>
      <c r="U129" s="82">
        <f>_xlfn.XLOOKUP(FMS_Ranking[[#This Row],[FMS ID]],FMS_Input[FMS_ID],FMS_Input[REMLWC100])</f>
        <v>0</v>
      </c>
      <c r="V129" s="82">
        <f>_xlfn.XLOOKUP(FMS_Ranking[[#This Row],[FMS ID]],FMS_Input[FMS_ID],FMS_Input[REMROADCLS])</f>
        <v>0</v>
      </c>
      <c r="W129" s="82">
        <f>_xlfn.XLOOKUP(FMS_Ranking[[#This Row],[FMS ID]],FMS_Input[FMS_ID],FMS_Input[REMFRMACRE100])</f>
        <v>0</v>
      </c>
      <c r="X129" s="48">
        <f>_xlfn.XLOOKUP(FMS_Ranking[[#This Row],[FMS ID]],FMS_Input[FMS_ID],FMS_Input[COSTSTRUCT])</f>
        <v>0</v>
      </c>
      <c r="Y129" s="45">
        <f>_xlfn.XLOOKUP(FMS_Ranking[[#This Row],[FMS ID]],FMS_Input[FMS_ID],FMS_Input[NATURE])</f>
        <v>0</v>
      </c>
      <c r="Z129" s="61">
        <f>(((FMS_Ranking[[#This Row],[Percent Nature-Based Raw]]/Y$2)*10)*Y$3)</f>
        <v>0</v>
      </c>
      <c r="AA129" s="5" t="str">
        <f>_xlfn.XLOOKUP(FMS_Ranking[[#This Row],[FMS ID]],FMS_Input[FMS_ID],FMS_Input[WATER_SUP])</f>
        <v>No</v>
      </c>
      <c r="AB129" s="57">
        <f>IF(FMS_Ranking[[#This Row],[Water Supply Raw]]="Yes",1,0)</f>
        <v>0</v>
      </c>
      <c r="AC12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0.82059329361293054</v>
      </c>
      <c r="AD129" s="88">
        <f>_xlfn.RANK.EQ(AC129,$AC$6:$AC$380,0)+COUNTIF($AC$6:AC129,AC129)-1</f>
        <v>108</v>
      </c>
      <c r="AE129" s="93">
        <f>(((FMS_Ranking[[#This Row],[Structures Removed 100 Raw]]/Q$2)*100)*Q$3)+(((FMS_Ranking[[#This Row],[Removed Pop Raw]]/S$2)*100)*S$3)</f>
        <v>0</v>
      </c>
      <c r="AF12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0.82059329361293054</v>
      </c>
      <c r="AG129" s="87">
        <f t="shared" si="3"/>
        <v>123</v>
      </c>
    </row>
    <row r="130" spans="1:33" ht="15" customHeight="1" x14ac:dyDescent="0.25">
      <c r="A130" s="64" t="s">
        <v>4842</v>
      </c>
      <c r="B130" s="64">
        <f>_xlfn.XLOOKUP(FMS_Ranking[[#This Row],[FMS ID]],FMS_Input[FMS_ID],FMS_Input[RFPG_NUM])</f>
        <v>15</v>
      </c>
      <c r="C130" s="63" t="str">
        <f>_xlfn.XLOOKUP(FMS_Ranking[[#This Row],[FMS ID]],FMS_Input[FMS_ID],FMS_Input[FMS_NAME])</f>
        <v>Alamo # 4-1.2</v>
      </c>
      <c r="D130" s="63" t="str">
        <f>_xlfn.XLOOKUP(FMS_Ranking[[#This Row],[FMS ID]],FMS_Input[FMS_ID],FMS_Input[FMS_DESCR])</f>
        <v>Develop a plan to Provide Traffic Control And Evacuation Assistance During Emergency Situations</v>
      </c>
      <c r="E130" s="60">
        <f>_xlfn.XLOOKUP(FMS_Ranking[[#This Row],[FMS ID]],FMS_Input[FMS_ID],FMS_Input[FMS_COST])</f>
        <v>10000</v>
      </c>
      <c r="F130" s="5" t="str">
        <f>_xlfn.XLOOKUP(FMS_Ranking[[#This Row],[FMS ID]],FMS_Input[FMS_ID],FMS_Input[EMER_NEED])</f>
        <v>Yes</v>
      </c>
      <c r="G130" s="4">
        <f t="shared" si="2"/>
        <v>1</v>
      </c>
      <c r="H130" s="45">
        <f>_xlfn.XLOOKUP(FMS_Ranking[[#This Row],[FMS ID]],FMS_Input[FMS_ID],FMS_Input[STRUCT_100])</f>
        <v>2756</v>
      </c>
      <c r="I130" s="45">
        <f>_xlfn.XLOOKUP(FMS_Ranking[[#This Row],[FMS ID]],FMS_Input[FMS_ID],FMS_Input[RES_STRUCT100])</f>
        <v>2203</v>
      </c>
      <c r="J130" s="45">
        <f>_xlfn.XLOOKUP(FMS_Ranking[[#This Row],[FMS ID]],FMS_Input[FMS_ID],FMS_Input[POP100])</f>
        <v>13746</v>
      </c>
      <c r="K130" s="45">
        <f>_xlfn.XLOOKUP(FMS_Ranking[[#This Row],[FMS ID]],FMS_Input[FMS_ID],FMS_Input[CRITFAC100])</f>
        <v>4</v>
      </c>
      <c r="L130" s="45">
        <f>_xlfn.XLOOKUP(FMS_Ranking[[#This Row],[FMS ID]],FMS_Input[FMS_ID],FMS_Input[LWC])</f>
        <v>0</v>
      </c>
      <c r="M130" s="45">
        <f>_xlfn.XLOOKUP(FMS_Ranking[[#This Row],[FMS ID]],FMS_Input[FMS_ID],FMS_Input[ROADCLS])</f>
        <v>0</v>
      </c>
      <c r="N130" s="45">
        <f>_xlfn.XLOOKUP(FMS_Ranking[[#This Row],[FMS ID]],FMS_Input[FMS_ID],FMS_Input[ROAD_MILES100])</f>
        <v>127</v>
      </c>
      <c r="O130" s="45">
        <f>_xlfn.XLOOKUP(FMS_Ranking[[#This Row],[FMS ID]],FMS_Input[FMS_ID],FMS_Input[FARMACRE100])</f>
        <v>0</v>
      </c>
      <c r="P130" s="48">
        <f>_xlfn.XLOOKUP(FMS_Ranking[[#This Row],[FMS ID]],FMS_Input[FMS_ID],FMS_Input[REDSTRUCT100])</f>
        <v>0</v>
      </c>
      <c r="Q130" s="48">
        <f>_xlfn.XLOOKUP(FMS_Ranking[[#This Row],[FMS ID]],FMS_Input[FMS_ID],FMS_Input[REMSTRC100])</f>
        <v>0</v>
      </c>
      <c r="R130" s="48">
        <f>_xlfn.XLOOKUP(FMS_Ranking[[#This Row],[FMS ID]],FMS_Input[FMS_ID],FMS_Input[REMRESSTRC100])</f>
        <v>0</v>
      </c>
      <c r="S130" s="82">
        <f>_xlfn.XLOOKUP(FMS_Ranking[[#This Row],[FMS ID]],FMS_Input[FMS_ID],FMS_Input[REMPOP100])</f>
        <v>0</v>
      </c>
      <c r="T130" s="82">
        <f>_xlfn.XLOOKUP(FMS_Ranking[[#This Row],[FMS ID]],FMS_Input[FMS_ID],FMS_Input[REMCRITFAC100])</f>
        <v>0</v>
      </c>
      <c r="U130" s="82">
        <f>_xlfn.XLOOKUP(FMS_Ranking[[#This Row],[FMS ID]],FMS_Input[FMS_ID],FMS_Input[REMLWC100])</f>
        <v>0</v>
      </c>
      <c r="V130" s="82">
        <f>_xlfn.XLOOKUP(FMS_Ranking[[#This Row],[FMS ID]],FMS_Input[FMS_ID],FMS_Input[REMROADCLS])</f>
        <v>0</v>
      </c>
      <c r="W130" s="82">
        <f>_xlfn.XLOOKUP(FMS_Ranking[[#This Row],[FMS ID]],FMS_Input[FMS_ID],FMS_Input[REMFRMACRE100])</f>
        <v>0</v>
      </c>
      <c r="X130" s="48">
        <f>_xlfn.XLOOKUP(FMS_Ranking[[#This Row],[FMS ID]],FMS_Input[FMS_ID],FMS_Input[COSTSTRUCT])</f>
        <v>0</v>
      </c>
      <c r="Y130" s="45">
        <f>_xlfn.XLOOKUP(FMS_Ranking[[#This Row],[FMS ID]],FMS_Input[FMS_ID],FMS_Input[NATURE])</f>
        <v>0</v>
      </c>
      <c r="Z130" s="61">
        <f>(((FMS_Ranking[[#This Row],[Percent Nature-Based Raw]]/Y$2)*10)*Y$3)</f>
        <v>0</v>
      </c>
      <c r="AA130" s="5" t="str">
        <f>_xlfn.XLOOKUP(FMS_Ranking[[#This Row],[FMS ID]],FMS_Input[FMS_ID],FMS_Input[WATER_SUP])</f>
        <v>No</v>
      </c>
      <c r="AB130" s="57">
        <f>IF(FMS_Ranking[[#This Row],[Water Supply Raw]]="Yes",1,0)</f>
        <v>0</v>
      </c>
      <c r="AC13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0.82059329361293054</v>
      </c>
      <c r="AD130" s="88">
        <f>_xlfn.RANK.EQ(AC130,$AC$6:$AC$380,0)+COUNTIF($AC$6:AC130,AC130)-1</f>
        <v>109</v>
      </c>
      <c r="AE130" s="93">
        <f>(((FMS_Ranking[[#This Row],[Structures Removed 100 Raw]]/Q$2)*100)*Q$3)+(((FMS_Ranking[[#This Row],[Removed Pop Raw]]/S$2)*100)*S$3)</f>
        <v>0</v>
      </c>
      <c r="AF13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0.82059329361293054</v>
      </c>
      <c r="AG130" s="87">
        <f t="shared" si="3"/>
        <v>123</v>
      </c>
    </row>
    <row r="131" spans="1:33" ht="15" customHeight="1" x14ac:dyDescent="0.25">
      <c r="A131" s="64" t="s">
        <v>275</v>
      </c>
      <c r="B131" s="64">
        <f>_xlfn.XLOOKUP(FMS_Ranking[[#This Row],[FMS ID]],FMS_Input[FMS_ID],FMS_Input[RFPG_NUM])</f>
        <v>6</v>
      </c>
      <c r="C131" s="63" t="str">
        <f>_xlfn.XLOOKUP(FMS_Ranking[[#This Row],[FMS ID]],FMS_Input[FMS_ID],FMS_Input[FMS_NAME])</f>
        <v xml:space="preserve">City of Alvin Full Time Floodplain Administrator </v>
      </c>
      <c r="D131" s="63" t="str">
        <f>_xlfn.XLOOKUP(FMS_Ranking[[#This Row],[FMS ID]],FMS_Input[FMS_ID],FMS_Input[FMS_DESCR])</f>
        <v>Hire a full-time floodplain administrator who can support CRS application, NFIP, mapping and community floodplain support.  A dedicated employee could help the community obtain CRS status and full time flood plain support.</v>
      </c>
      <c r="E131" s="60">
        <f>_xlfn.XLOOKUP(FMS_Ranking[[#This Row],[FMS ID]],FMS_Input[FMS_ID],FMS_Input[FMS_COST])</f>
        <v>100000</v>
      </c>
      <c r="F131" s="5" t="str">
        <f>_xlfn.XLOOKUP(FMS_Ranking[[#This Row],[FMS ID]],FMS_Input[FMS_ID],FMS_Input[EMER_NEED])</f>
        <v>No</v>
      </c>
      <c r="G131" s="4">
        <f t="shared" si="2"/>
        <v>0</v>
      </c>
      <c r="H131" s="45">
        <f>_xlfn.XLOOKUP(FMS_Ranking[[#This Row],[FMS ID]],FMS_Input[FMS_ID],FMS_Input[STRUCT_100])</f>
        <v>3445</v>
      </c>
      <c r="I131" s="45">
        <f>_xlfn.XLOOKUP(FMS_Ranking[[#This Row],[FMS ID]],FMS_Input[FMS_ID],FMS_Input[RES_STRUCT100])</f>
        <v>2605</v>
      </c>
      <c r="J131" s="45">
        <f>_xlfn.XLOOKUP(FMS_Ranking[[#This Row],[FMS ID]],FMS_Input[FMS_ID],FMS_Input[POP100])</f>
        <v>21569</v>
      </c>
      <c r="K131" s="45">
        <f>_xlfn.XLOOKUP(FMS_Ranking[[#This Row],[FMS ID]],FMS_Input[FMS_ID],FMS_Input[CRITFAC100])</f>
        <v>18</v>
      </c>
      <c r="L131" s="45">
        <f>_xlfn.XLOOKUP(FMS_Ranking[[#This Row],[FMS ID]],FMS_Input[FMS_ID],FMS_Input[LWC])</f>
        <v>0</v>
      </c>
      <c r="M131" s="45">
        <f>_xlfn.XLOOKUP(FMS_Ranking[[#This Row],[FMS ID]],FMS_Input[FMS_ID],FMS_Input[ROADCLS])</f>
        <v>0</v>
      </c>
      <c r="N131" s="45">
        <f>_xlfn.XLOOKUP(FMS_Ranking[[#This Row],[FMS ID]],FMS_Input[FMS_ID],FMS_Input[ROAD_MILES100])</f>
        <v>57</v>
      </c>
      <c r="O131" s="45">
        <f>_xlfn.XLOOKUP(FMS_Ranking[[#This Row],[FMS ID]],FMS_Input[FMS_ID],FMS_Input[FARMACRE100])</f>
        <v>262.29559326171881</v>
      </c>
      <c r="P131" s="48">
        <f>_xlfn.XLOOKUP(FMS_Ranking[[#This Row],[FMS ID]],FMS_Input[FMS_ID],FMS_Input[REDSTRUCT100])</f>
        <v>0</v>
      </c>
      <c r="Q131" s="48">
        <f>_xlfn.XLOOKUP(FMS_Ranking[[#This Row],[FMS ID]],FMS_Input[FMS_ID],FMS_Input[REMSTRC100])</f>
        <v>0</v>
      </c>
      <c r="R131" s="48">
        <f>_xlfn.XLOOKUP(FMS_Ranking[[#This Row],[FMS ID]],FMS_Input[FMS_ID],FMS_Input[REMRESSTRC100])</f>
        <v>0</v>
      </c>
      <c r="S131" s="82">
        <f>_xlfn.XLOOKUP(FMS_Ranking[[#This Row],[FMS ID]],FMS_Input[FMS_ID],FMS_Input[REMPOP100])</f>
        <v>0</v>
      </c>
      <c r="T131" s="82">
        <f>_xlfn.XLOOKUP(FMS_Ranking[[#This Row],[FMS ID]],FMS_Input[FMS_ID],FMS_Input[REMCRITFAC100])</f>
        <v>0</v>
      </c>
      <c r="U131" s="82">
        <f>_xlfn.XLOOKUP(FMS_Ranking[[#This Row],[FMS ID]],FMS_Input[FMS_ID],FMS_Input[REMLWC100])</f>
        <v>0</v>
      </c>
      <c r="V131" s="82">
        <f>_xlfn.XLOOKUP(FMS_Ranking[[#This Row],[FMS ID]],FMS_Input[FMS_ID],FMS_Input[REMROADCLS])</f>
        <v>0</v>
      </c>
      <c r="W131" s="82">
        <f>_xlfn.XLOOKUP(FMS_Ranking[[#This Row],[FMS ID]],FMS_Input[FMS_ID],FMS_Input[REMFRMACRE100])</f>
        <v>0</v>
      </c>
      <c r="X131" s="48">
        <f>_xlfn.XLOOKUP(FMS_Ranking[[#This Row],[FMS ID]],FMS_Input[FMS_ID],FMS_Input[COSTSTRUCT])</f>
        <v>0</v>
      </c>
      <c r="Y131" s="45">
        <f>_xlfn.XLOOKUP(FMS_Ranking[[#This Row],[FMS ID]],FMS_Input[FMS_ID],FMS_Input[NATURE])</f>
        <v>0</v>
      </c>
      <c r="Z131" s="61">
        <f>(((FMS_Ranking[[#This Row],[Percent Nature-Based Raw]]/Y$2)*10)*Y$3)</f>
        <v>0</v>
      </c>
      <c r="AA131" s="5" t="str">
        <f>_xlfn.XLOOKUP(FMS_Ranking[[#This Row],[FMS ID]],FMS_Input[FMS_ID],FMS_Input[WATER_SUP])</f>
        <v>No</v>
      </c>
      <c r="AB131" s="57">
        <f>IF(FMS_Ranking[[#This Row],[Water Supply Raw]]="Yes",1,0)</f>
        <v>0</v>
      </c>
      <c r="AC13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0.81969327587802132</v>
      </c>
      <c r="AD131" s="88">
        <f>_xlfn.RANK.EQ(AC131,$AC$6:$AC$380,0)+COUNTIF($AC$6:AC131,AC131)-1</f>
        <v>110</v>
      </c>
      <c r="AE131" s="93">
        <f>(((FMS_Ranking[[#This Row],[Structures Removed 100 Raw]]/Q$2)*100)*Q$3)+(((FMS_Ranking[[#This Row],[Removed Pop Raw]]/S$2)*100)*S$3)</f>
        <v>0</v>
      </c>
      <c r="AF13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0.81969327587802132</v>
      </c>
      <c r="AG131" s="87">
        <f t="shared" si="3"/>
        <v>126</v>
      </c>
    </row>
    <row r="132" spans="1:33" ht="15" customHeight="1" x14ac:dyDescent="0.25">
      <c r="A132" s="64" t="s">
        <v>2372</v>
      </c>
      <c r="B132" s="64">
        <f>_xlfn.XLOOKUP(FMS_Ranking[[#This Row],[FMS ID]],FMS_Input[FMS_ID],FMS_Input[RFPG_NUM])</f>
        <v>3</v>
      </c>
      <c r="C132" s="63" t="str">
        <f>_xlfn.XLOOKUP(FMS_Ranking[[#This Row],[FMS ID]],FMS_Input[FMS_ID],FMS_Input[FMS_NAME])</f>
        <v>Addison-Carrollton Debris Cleaning Program</v>
      </c>
      <c r="D132" s="63" t="str">
        <f>_xlfn.XLOOKUP(FMS_Ranking[[#This Row],[FMS ID]],FMS_Input[FMS_ID],FMS_Input[FMS_DESCR])</f>
        <v>Develop and implement a program for clearing debris from bridges, drains and culverts.</v>
      </c>
      <c r="E132" s="60">
        <f>_xlfn.XLOOKUP(FMS_Ranking[[#This Row],[FMS ID]],FMS_Input[FMS_ID],FMS_Input[FMS_COST])</f>
        <v>100000</v>
      </c>
      <c r="F132" s="5" t="str">
        <f>_xlfn.XLOOKUP(FMS_Ranking[[#This Row],[FMS ID]],FMS_Input[FMS_ID],FMS_Input[EMER_NEED])</f>
        <v>No</v>
      </c>
      <c r="G132" s="4">
        <f t="shared" si="2"/>
        <v>0</v>
      </c>
      <c r="H132" s="45">
        <f>_xlfn.XLOOKUP(FMS_Ranking[[#This Row],[FMS ID]],FMS_Input[FMS_ID],FMS_Input[STRUCT_100])</f>
        <v>1081</v>
      </c>
      <c r="I132" s="45">
        <f>_xlfn.XLOOKUP(FMS_Ranking[[#This Row],[FMS ID]],FMS_Input[FMS_ID],FMS_Input[RES_STRUCT100])</f>
        <v>943</v>
      </c>
      <c r="J132" s="45">
        <f>_xlfn.XLOOKUP(FMS_Ranking[[#This Row],[FMS ID]],FMS_Input[FMS_ID],FMS_Input[POP100])</f>
        <v>16581</v>
      </c>
      <c r="K132" s="45">
        <f>_xlfn.XLOOKUP(FMS_Ranking[[#This Row],[FMS ID]],FMS_Input[FMS_ID],FMS_Input[CRITFAC100])</f>
        <v>18</v>
      </c>
      <c r="L132" s="45">
        <f>_xlfn.XLOOKUP(FMS_Ranking[[#This Row],[FMS ID]],FMS_Input[FMS_ID],FMS_Input[LWC])</f>
        <v>19</v>
      </c>
      <c r="M132" s="45">
        <f>_xlfn.XLOOKUP(FMS_Ranking[[#This Row],[FMS ID]],FMS_Input[FMS_ID],FMS_Input[ROADCLS])</f>
        <v>0</v>
      </c>
      <c r="N132" s="45">
        <f>_xlfn.XLOOKUP(FMS_Ranking[[#This Row],[FMS ID]],FMS_Input[FMS_ID],FMS_Input[ROAD_MILES100])</f>
        <v>49</v>
      </c>
      <c r="O132" s="45">
        <f>_xlfn.XLOOKUP(FMS_Ranking[[#This Row],[FMS ID]],FMS_Input[FMS_ID],FMS_Input[FARMACRE100])</f>
        <v>617.09698486328125</v>
      </c>
      <c r="P132" s="48">
        <f>_xlfn.XLOOKUP(FMS_Ranking[[#This Row],[FMS ID]],FMS_Input[FMS_ID],FMS_Input[REDSTRUCT100])</f>
        <v>0</v>
      </c>
      <c r="Q132" s="48">
        <f>_xlfn.XLOOKUP(FMS_Ranking[[#This Row],[FMS ID]],FMS_Input[FMS_ID],FMS_Input[REMSTRC100])</f>
        <v>0</v>
      </c>
      <c r="R132" s="48">
        <f>_xlfn.XLOOKUP(FMS_Ranking[[#This Row],[FMS ID]],FMS_Input[FMS_ID],FMS_Input[REMRESSTRC100])</f>
        <v>0</v>
      </c>
      <c r="S132" s="82">
        <f>_xlfn.XLOOKUP(FMS_Ranking[[#This Row],[FMS ID]],FMS_Input[FMS_ID],FMS_Input[REMPOP100])</f>
        <v>0</v>
      </c>
      <c r="T132" s="82">
        <f>_xlfn.XLOOKUP(FMS_Ranking[[#This Row],[FMS ID]],FMS_Input[FMS_ID],FMS_Input[REMCRITFAC100])</f>
        <v>0</v>
      </c>
      <c r="U132" s="82">
        <f>_xlfn.XLOOKUP(FMS_Ranking[[#This Row],[FMS ID]],FMS_Input[FMS_ID],FMS_Input[REMLWC100])</f>
        <v>0</v>
      </c>
      <c r="V132" s="82">
        <f>_xlfn.XLOOKUP(FMS_Ranking[[#This Row],[FMS ID]],FMS_Input[FMS_ID],FMS_Input[REMROADCLS])</f>
        <v>0</v>
      </c>
      <c r="W132" s="82">
        <f>_xlfn.XLOOKUP(FMS_Ranking[[#This Row],[FMS ID]],FMS_Input[FMS_ID],FMS_Input[REMFRMACRE100])</f>
        <v>0</v>
      </c>
      <c r="X132" s="48">
        <f>_xlfn.XLOOKUP(FMS_Ranking[[#This Row],[FMS ID]],FMS_Input[FMS_ID],FMS_Input[COSTSTRUCT])</f>
        <v>0</v>
      </c>
      <c r="Y132" s="45">
        <f>_xlfn.XLOOKUP(FMS_Ranking[[#This Row],[FMS ID]],FMS_Input[FMS_ID],FMS_Input[NATURE])</f>
        <v>0</v>
      </c>
      <c r="Z132" s="61">
        <f>(((FMS_Ranking[[#This Row],[Percent Nature-Based Raw]]/Y$2)*10)*Y$3)</f>
        <v>0</v>
      </c>
      <c r="AA132" s="5" t="str">
        <f>_xlfn.XLOOKUP(FMS_Ranking[[#This Row],[FMS ID]],FMS_Input[FMS_ID],FMS_Input[WATER_SUP])</f>
        <v>No</v>
      </c>
      <c r="AB132" s="57">
        <f>IF(FMS_Ranking[[#This Row],[Water Supply Raw]]="Yes",1,0)</f>
        <v>0</v>
      </c>
      <c r="AC13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0.80371657937179053</v>
      </c>
      <c r="AD132" s="94">
        <f>_xlfn.RANK.EQ(AC132,$AC$6:$AC$380,0)+COUNTIF($AC$6:AC132,AC132)-1</f>
        <v>111</v>
      </c>
      <c r="AE132" s="93">
        <f>(((FMS_Ranking[[#This Row],[Structures Removed 100 Raw]]/Q$2)*100)*Q$3)+(((FMS_Ranking[[#This Row],[Removed Pop Raw]]/S$2)*100)*S$3)</f>
        <v>0</v>
      </c>
      <c r="AF13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0.80371657937179053</v>
      </c>
      <c r="AG132" s="95">
        <f t="shared" si="3"/>
        <v>127</v>
      </c>
    </row>
    <row r="133" spans="1:33" ht="15" customHeight="1" x14ac:dyDescent="0.25">
      <c r="A133" s="64" t="s">
        <v>35</v>
      </c>
      <c r="B133" s="64">
        <f>_xlfn.XLOOKUP(FMS_Ranking[[#This Row],[FMS ID]],FMS_Input[FMS_ID],FMS_Input[RFPG_NUM])</f>
        <v>6</v>
      </c>
      <c r="C133" s="63" t="str">
        <f>_xlfn.XLOOKUP(FMS_Ranking[[#This Row],[FMS ID]],FMS_Input[FMS_ID],FMS_Input[FMS_NAME])</f>
        <v xml:space="preserve">City of Alvin CRS Application </v>
      </c>
      <c r="D133" s="63" t="str">
        <f>_xlfn.XLOOKUP(FMS_Ranking[[#This Row],[FMS ID]],FMS_Input[FMS_ID],FMS_Input[FMS_DESCR])</f>
        <v xml:space="preserve">Apply and once accepted maintain and/or improve CRS status. Cost is time, data and preparation of a CRS application.  Benefit, if approved homeowner with flood insurance could receive a discount based on the City's CRS score. </v>
      </c>
      <c r="E133" s="60">
        <f>_xlfn.XLOOKUP(FMS_Ranking[[#This Row],[FMS ID]],FMS_Input[FMS_ID],FMS_Input[FMS_COST])</f>
        <v>25000</v>
      </c>
      <c r="F133" s="5" t="str">
        <f>_xlfn.XLOOKUP(FMS_Ranking[[#This Row],[FMS ID]],FMS_Input[FMS_ID],FMS_Input[EMER_NEED])</f>
        <v>No</v>
      </c>
      <c r="G133" s="4">
        <f t="shared" si="2"/>
        <v>0</v>
      </c>
      <c r="H133" s="45">
        <f>_xlfn.XLOOKUP(FMS_Ranking[[#This Row],[FMS ID]],FMS_Input[FMS_ID],FMS_Input[STRUCT_100])</f>
        <v>3428</v>
      </c>
      <c r="I133" s="45">
        <f>_xlfn.XLOOKUP(FMS_Ranking[[#This Row],[FMS ID]],FMS_Input[FMS_ID],FMS_Input[RES_STRUCT100])</f>
        <v>2588</v>
      </c>
      <c r="J133" s="45">
        <f>_xlfn.XLOOKUP(FMS_Ranking[[#This Row],[FMS ID]],FMS_Input[FMS_ID],FMS_Input[POP100])</f>
        <v>21551</v>
      </c>
      <c r="K133" s="45">
        <f>_xlfn.XLOOKUP(FMS_Ranking[[#This Row],[FMS ID]],FMS_Input[FMS_ID],FMS_Input[CRITFAC100])</f>
        <v>18</v>
      </c>
      <c r="L133" s="45">
        <f>_xlfn.XLOOKUP(FMS_Ranking[[#This Row],[FMS ID]],FMS_Input[FMS_ID],FMS_Input[LWC])</f>
        <v>0</v>
      </c>
      <c r="M133" s="45">
        <f>_xlfn.XLOOKUP(FMS_Ranking[[#This Row],[FMS ID]],FMS_Input[FMS_ID],FMS_Input[ROADCLS])</f>
        <v>0</v>
      </c>
      <c r="N133" s="45">
        <f>_xlfn.XLOOKUP(FMS_Ranking[[#This Row],[FMS ID]],FMS_Input[FMS_ID],FMS_Input[ROAD_MILES100])</f>
        <v>52</v>
      </c>
      <c r="O133" s="45">
        <f>_xlfn.XLOOKUP(FMS_Ranking[[#This Row],[FMS ID]],FMS_Input[FMS_ID],FMS_Input[FARMACRE100])</f>
        <v>176.133544921875</v>
      </c>
      <c r="P133" s="48">
        <f>_xlfn.XLOOKUP(FMS_Ranking[[#This Row],[FMS ID]],FMS_Input[FMS_ID],FMS_Input[REDSTRUCT100])</f>
        <v>0</v>
      </c>
      <c r="Q133" s="48">
        <f>_xlfn.XLOOKUP(FMS_Ranking[[#This Row],[FMS ID]],FMS_Input[FMS_ID],FMS_Input[REMSTRC100])</f>
        <v>0</v>
      </c>
      <c r="R133" s="48">
        <f>_xlfn.XLOOKUP(FMS_Ranking[[#This Row],[FMS ID]],FMS_Input[FMS_ID],FMS_Input[REMRESSTRC100])</f>
        <v>0</v>
      </c>
      <c r="S133" s="82">
        <f>_xlfn.XLOOKUP(FMS_Ranking[[#This Row],[FMS ID]],FMS_Input[FMS_ID],FMS_Input[REMPOP100])</f>
        <v>0</v>
      </c>
      <c r="T133" s="82">
        <f>_xlfn.XLOOKUP(FMS_Ranking[[#This Row],[FMS ID]],FMS_Input[FMS_ID],FMS_Input[REMCRITFAC100])</f>
        <v>0</v>
      </c>
      <c r="U133" s="82">
        <f>_xlfn.XLOOKUP(FMS_Ranking[[#This Row],[FMS ID]],FMS_Input[FMS_ID],FMS_Input[REMLWC100])</f>
        <v>0</v>
      </c>
      <c r="V133" s="82">
        <f>_xlfn.XLOOKUP(FMS_Ranking[[#This Row],[FMS ID]],FMS_Input[FMS_ID],FMS_Input[REMROADCLS])</f>
        <v>0</v>
      </c>
      <c r="W133" s="82">
        <f>_xlfn.XLOOKUP(FMS_Ranking[[#This Row],[FMS ID]],FMS_Input[FMS_ID],FMS_Input[REMFRMACRE100])</f>
        <v>0</v>
      </c>
      <c r="X133" s="48">
        <f>_xlfn.XLOOKUP(FMS_Ranking[[#This Row],[FMS ID]],FMS_Input[FMS_ID],FMS_Input[COSTSTRUCT])</f>
        <v>0</v>
      </c>
      <c r="Y133" s="45">
        <f>_xlfn.XLOOKUP(FMS_Ranking[[#This Row],[FMS ID]],FMS_Input[FMS_ID],FMS_Input[NATURE])</f>
        <v>0</v>
      </c>
      <c r="Z133" s="61">
        <f>(((FMS_Ranking[[#This Row],[Percent Nature-Based Raw]]/Y$2)*10)*Y$3)</f>
        <v>0</v>
      </c>
      <c r="AA133" s="5" t="str">
        <f>_xlfn.XLOOKUP(FMS_Ranking[[#This Row],[FMS ID]],FMS_Input[FMS_ID],FMS_Input[WATER_SUP])</f>
        <v>No</v>
      </c>
      <c r="AB133" s="57">
        <f>IF(FMS_Ranking[[#This Row],[Water Supply Raw]]="Yes",1,0)</f>
        <v>0</v>
      </c>
      <c r="AC13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0.80147835743470808</v>
      </c>
      <c r="AD133" s="88">
        <f>_xlfn.RANK.EQ(AC133,$AC$6:$AC$380,0)+COUNTIF($AC$6:AC133,AC133)-1</f>
        <v>112</v>
      </c>
      <c r="AE133" s="93">
        <f>(((FMS_Ranking[[#This Row],[Structures Removed 100 Raw]]/Q$2)*100)*Q$3)+(((FMS_Ranking[[#This Row],[Removed Pop Raw]]/S$2)*100)*S$3)</f>
        <v>0</v>
      </c>
      <c r="AF13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0.80147835743470808</v>
      </c>
      <c r="AG133" s="87">
        <f t="shared" si="3"/>
        <v>128</v>
      </c>
    </row>
    <row r="134" spans="1:33" ht="15" customHeight="1" x14ac:dyDescent="0.25">
      <c r="A134" s="64" t="s">
        <v>2337</v>
      </c>
      <c r="B134" s="64">
        <f>_xlfn.XLOOKUP(FMS_Ranking[[#This Row],[FMS ID]],FMS_Input[FMS_ID],FMS_Input[RFPG_NUM])</f>
        <v>3</v>
      </c>
      <c r="C134" s="63" t="str">
        <f>_xlfn.XLOOKUP(FMS_Ranking[[#This Row],[FMS ID]],FMS_Input[FMS_ID],FMS_Input[FMS_NAME])</f>
        <v xml:space="preserve">Carrollton Targeted Flood Remediation </v>
      </c>
      <c r="D134" s="63" t="str">
        <f>_xlfn.XLOOKUP(FMS_Ranking[[#This Row],[FMS ID]],FMS_Input[FMS_ID],FMS_Input[FMS_DESCR])</f>
        <v>Plan for and establish City-owned stand-by contracts for targeted flood remediation of private homes if authorized by City Administration.</v>
      </c>
      <c r="E134" s="60">
        <f>_xlfn.XLOOKUP(FMS_Ranking[[#This Row],[FMS ID]],FMS_Input[FMS_ID],FMS_Input[FMS_COST])</f>
        <v>5000000</v>
      </c>
      <c r="F134" s="5" t="str">
        <f>_xlfn.XLOOKUP(FMS_Ranking[[#This Row],[FMS ID]],FMS_Input[FMS_ID],FMS_Input[EMER_NEED])</f>
        <v>No</v>
      </c>
      <c r="G134" s="4">
        <f t="shared" ref="G134:G197" si="4">IF(F134="Yes",1,0)</f>
        <v>0</v>
      </c>
      <c r="H134" s="45">
        <f>_xlfn.XLOOKUP(FMS_Ranking[[#This Row],[FMS ID]],FMS_Input[FMS_ID],FMS_Input[STRUCT_100])</f>
        <v>1068</v>
      </c>
      <c r="I134" s="45">
        <f>_xlfn.XLOOKUP(FMS_Ranking[[#This Row],[FMS ID]],FMS_Input[FMS_ID],FMS_Input[RES_STRUCT100])</f>
        <v>930</v>
      </c>
      <c r="J134" s="45">
        <f>_xlfn.XLOOKUP(FMS_Ranking[[#This Row],[FMS ID]],FMS_Input[FMS_ID],FMS_Input[POP100])</f>
        <v>15723</v>
      </c>
      <c r="K134" s="45">
        <f>_xlfn.XLOOKUP(FMS_Ranking[[#This Row],[FMS ID]],FMS_Input[FMS_ID],FMS_Input[CRITFAC100])</f>
        <v>18</v>
      </c>
      <c r="L134" s="45">
        <f>_xlfn.XLOOKUP(FMS_Ranking[[#This Row],[FMS ID]],FMS_Input[FMS_ID],FMS_Input[LWC])</f>
        <v>19</v>
      </c>
      <c r="M134" s="45">
        <f>_xlfn.XLOOKUP(FMS_Ranking[[#This Row],[FMS ID]],FMS_Input[FMS_ID],FMS_Input[ROADCLS])</f>
        <v>0</v>
      </c>
      <c r="N134" s="45">
        <f>_xlfn.XLOOKUP(FMS_Ranking[[#This Row],[FMS ID]],FMS_Input[FMS_ID],FMS_Input[ROAD_MILES100])</f>
        <v>48</v>
      </c>
      <c r="O134" s="45">
        <f>_xlfn.XLOOKUP(FMS_Ranking[[#This Row],[FMS ID]],FMS_Input[FMS_ID],FMS_Input[FARMACRE100])</f>
        <v>617.09588623046875</v>
      </c>
      <c r="P134" s="48">
        <f>_xlfn.XLOOKUP(FMS_Ranking[[#This Row],[FMS ID]],FMS_Input[FMS_ID],FMS_Input[REDSTRUCT100])</f>
        <v>0</v>
      </c>
      <c r="Q134" s="48">
        <f>_xlfn.XLOOKUP(FMS_Ranking[[#This Row],[FMS ID]],FMS_Input[FMS_ID],FMS_Input[REMSTRC100])</f>
        <v>0</v>
      </c>
      <c r="R134" s="48">
        <f>_xlfn.XLOOKUP(FMS_Ranking[[#This Row],[FMS ID]],FMS_Input[FMS_ID],FMS_Input[REMRESSTRC100])</f>
        <v>0</v>
      </c>
      <c r="S134" s="82">
        <f>_xlfn.XLOOKUP(FMS_Ranking[[#This Row],[FMS ID]],FMS_Input[FMS_ID],FMS_Input[REMPOP100])</f>
        <v>0</v>
      </c>
      <c r="T134" s="82">
        <f>_xlfn.XLOOKUP(FMS_Ranking[[#This Row],[FMS ID]],FMS_Input[FMS_ID],FMS_Input[REMCRITFAC100])</f>
        <v>0</v>
      </c>
      <c r="U134" s="82">
        <f>_xlfn.XLOOKUP(FMS_Ranking[[#This Row],[FMS ID]],FMS_Input[FMS_ID],FMS_Input[REMLWC100])</f>
        <v>0</v>
      </c>
      <c r="V134" s="82">
        <f>_xlfn.XLOOKUP(FMS_Ranking[[#This Row],[FMS ID]],FMS_Input[FMS_ID],FMS_Input[REMROADCLS])</f>
        <v>0</v>
      </c>
      <c r="W134" s="82">
        <f>_xlfn.XLOOKUP(FMS_Ranking[[#This Row],[FMS ID]],FMS_Input[FMS_ID],FMS_Input[REMFRMACRE100])</f>
        <v>0</v>
      </c>
      <c r="X134" s="48">
        <f>_xlfn.XLOOKUP(FMS_Ranking[[#This Row],[FMS ID]],FMS_Input[FMS_ID],FMS_Input[COSTSTRUCT])</f>
        <v>0</v>
      </c>
      <c r="Y134" s="45">
        <f>_xlfn.XLOOKUP(FMS_Ranking[[#This Row],[FMS ID]],FMS_Input[FMS_ID],FMS_Input[NATURE])</f>
        <v>0</v>
      </c>
      <c r="Z134" s="61">
        <f>(((FMS_Ranking[[#This Row],[Percent Nature-Based Raw]]/Y$2)*10)*Y$3)</f>
        <v>0</v>
      </c>
      <c r="AA134" s="5" t="str">
        <f>_xlfn.XLOOKUP(FMS_Ranking[[#This Row],[FMS ID]],FMS_Input[FMS_ID],FMS_Input[WATER_SUP])</f>
        <v>No</v>
      </c>
      <c r="AB134" s="57">
        <f>IF(FMS_Ranking[[#This Row],[Water Supply Raw]]="Yes",1,0)</f>
        <v>0</v>
      </c>
      <c r="AC13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0.79050014966389204</v>
      </c>
      <c r="AD134" s="94">
        <f>_xlfn.RANK.EQ(AC134,$AC$6:$AC$380,0)+COUNTIF($AC$6:AC134,AC134)-1</f>
        <v>113</v>
      </c>
      <c r="AE134" s="93">
        <f>(((FMS_Ranking[[#This Row],[Structures Removed 100 Raw]]/Q$2)*100)*Q$3)+(((FMS_Ranking[[#This Row],[Removed Pop Raw]]/S$2)*100)*S$3)</f>
        <v>0</v>
      </c>
      <c r="AF13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0.79050014966389204</v>
      </c>
      <c r="AG134" s="95">
        <f t="shared" ref="AG134:AG197" si="5">_xlfn.RANK.EQ(AF134,$AF$6:$AF$380,0)</f>
        <v>129</v>
      </c>
    </row>
    <row r="135" spans="1:33" ht="15" customHeight="1" x14ac:dyDescent="0.25">
      <c r="A135" s="64" t="s">
        <v>1745</v>
      </c>
      <c r="B135" s="64">
        <f>_xlfn.XLOOKUP(FMS_Ranking[[#This Row],[FMS ID]],FMS_Input[FMS_ID],FMS_Input[RFPG_NUM])</f>
        <v>2</v>
      </c>
      <c r="C135" s="63" t="str">
        <f>_xlfn.XLOOKUP(FMS_Ranking[[#This Row],[FMS ID]],FMS_Input[FMS_ID],FMS_Input[FMS_NAME])</f>
        <v>Hopkins County NFIP Involvement</v>
      </c>
      <c r="D135" s="63" t="str">
        <f>_xlfn.XLOOKUP(FMS_Ranking[[#This Row],[FMS ID]],FMS_Input[FMS_ID],FMS_Input[FMS_DESCR])</f>
        <v xml:space="preserve">Application to join NFIP or adoption of equivalent standards </v>
      </c>
      <c r="E135" s="60">
        <f>_xlfn.XLOOKUP(FMS_Ranking[[#This Row],[FMS ID]],FMS_Input[FMS_ID],FMS_Input[FMS_COST])</f>
        <v>100000</v>
      </c>
      <c r="F135" s="5" t="str">
        <f>_xlfn.XLOOKUP(FMS_Ranking[[#This Row],[FMS ID]],FMS_Input[FMS_ID],FMS_Input[EMER_NEED])</f>
        <v>No</v>
      </c>
      <c r="G135" s="4">
        <f t="shared" si="4"/>
        <v>0</v>
      </c>
      <c r="H135" s="45">
        <f>_xlfn.XLOOKUP(FMS_Ranking[[#This Row],[FMS ID]],FMS_Input[FMS_ID],FMS_Input[STRUCT_100])</f>
        <v>702</v>
      </c>
      <c r="I135" s="45">
        <f>_xlfn.XLOOKUP(FMS_Ranking[[#This Row],[FMS ID]],FMS_Input[FMS_ID],FMS_Input[RES_STRUCT100])</f>
        <v>381</v>
      </c>
      <c r="J135" s="45">
        <f>_xlfn.XLOOKUP(FMS_Ranking[[#This Row],[FMS ID]],FMS_Input[FMS_ID],FMS_Input[POP100])</f>
        <v>5081</v>
      </c>
      <c r="K135" s="45">
        <f>_xlfn.XLOOKUP(FMS_Ranking[[#This Row],[FMS ID]],FMS_Input[FMS_ID],FMS_Input[CRITFAC100])</f>
        <v>5</v>
      </c>
      <c r="L135" s="45">
        <f>_xlfn.XLOOKUP(FMS_Ranking[[#This Row],[FMS ID]],FMS_Input[FMS_ID],FMS_Input[LWC])</f>
        <v>3</v>
      </c>
      <c r="M135" s="45">
        <f>_xlfn.XLOOKUP(FMS_Ranking[[#This Row],[FMS ID]],FMS_Input[FMS_ID],FMS_Input[ROADCLS])</f>
        <v>0</v>
      </c>
      <c r="N135" s="45">
        <f>_xlfn.XLOOKUP(FMS_Ranking[[#This Row],[FMS ID]],FMS_Input[FMS_ID],FMS_Input[ROAD_MILES100])</f>
        <v>148</v>
      </c>
      <c r="O135" s="45">
        <f>_xlfn.XLOOKUP(FMS_Ranking[[#This Row],[FMS ID]],FMS_Input[FMS_ID],FMS_Input[FARMACRE100])</f>
        <v>8634.52734375</v>
      </c>
      <c r="P135" s="48">
        <f>_xlfn.XLOOKUP(FMS_Ranking[[#This Row],[FMS ID]],FMS_Input[FMS_ID],FMS_Input[REDSTRUCT100])</f>
        <v>0</v>
      </c>
      <c r="Q135" s="48">
        <f>_xlfn.XLOOKUP(FMS_Ranking[[#This Row],[FMS ID]],FMS_Input[FMS_ID],FMS_Input[REMSTRC100])</f>
        <v>0</v>
      </c>
      <c r="R135" s="48">
        <f>_xlfn.XLOOKUP(FMS_Ranking[[#This Row],[FMS ID]],FMS_Input[FMS_ID],FMS_Input[REMRESSTRC100])</f>
        <v>0</v>
      </c>
      <c r="S135" s="82">
        <f>_xlfn.XLOOKUP(FMS_Ranking[[#This Row],[FMS ID]],FMS_Input[FMS_ID],FMS_Input[REMPOP100])</f>
        <v>0</v>
      </c>
      <c r="T135" s="82">
        <f>_xlfn.XLOOKUP(FMS_Ranking[[#This Row],[FMS ID]],FMS_Input[FMS_ID],FMS_Input[REMCRITFAC100])</f>
        <v>0</v>
      </c>
      <c r="U135" s="82">
        <f>_xlfn.XLOOKUP(FMS_Ranking[[#This Row],[FMS ID]],FMS_Input[FMS_ID],FMS_Input[REMLWC100])</f>
        <v>0</v>
      </c>
      <c r="V135" s="82">
        <f>_xlfn.XLOOKUP(FMS_Ranking[[#This Row],[FMS ID]],FMS_Input[FMS_ID],FMS_Input[REMROADCLS])</f>
        <v>0</v>
      </c>
      <c r="W135" s="82">
        <f>_xlfn.XLOOKUP(FMS_Ranking[[#This Row],[FMS ID]],FMS_Input[FMS_ID],FMS_Input[REMFRMACRE100])</f>
        <v>0</v>
      </c>
      <c r="X135" s="48">
        <f>_xlfn.XLOOKUP(FMS_Ranking[[#This Row],[FMS ID]],FMS_Input[FMS_ID],FMS_Input[COSTSTRUCT])</f>
        <v>0</v>
      </c>
      <c r="Y135" s="45">
        <f>_xlfn.XLOOKUP(FMS_Ranking[[#This Row],[FMS ID]],FMS_Input[FMS_ID],FMS_Input[NATURE])</f>
        <v>0</v>
      </c>
      <c r="Z135" s="61">
        <f>(((FMS_Ranking[[#This Row],[Percent Nature-Based Raw]]/Y$2)*10)*Y$3)</f>
        <v>0</v>
      </c>
      <c r="AA135" s="5" t="str">
        <f>_xlfn.XLOOKUP(FMS_Ranking[[#This Row],[FMS ID]],FMS_Input[FMS_ID],FMS_Input[WATER_SUP])</f>
        <v>No</v>
      </c>
      <c r="AB135" s="57">
        <f>IF(FMS_Ranking[[#This Row],[Water Supply Raw]]="Yes",1,0)</f>
        <v>0</v>
      </c>
      <c r="AC13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0.745775703781549</v>
      </c>
      <c r="AD135" s="94">
        <f>_xlfn.RANK.EQ(AC135,$AC$6:$AC$380,0)+COUNTIF($AC$6:AC135,AC135)-1</f>
        <v>114</v>
      </c>
      <c r="AE135" s="93">
        <f>(((FMS_Ranking[[#This Row],[Structures Removed 100 Raw]]/Q$2)*100)*Q$3)+(((FMS_Ranking[[#This Row],[Removed Pop Raw]]/S$2)*100)*S$3)</f>
        <v>0</v>
      </c>
      <c r="AF13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0.745775703781549</v>
      </c>
      <c r="AG135" s="95">
        <f t="shared" si="5"/>
        <v>130</v>
      </c>
    </row>
    <row r="136" spans="1:33" ht="15" customHeight="1" x14ac:dyDescent="0.25">
      <c r="A136" s="64" t="s">
        <v>4997</v>
      </c>
      <c r="B136" s="64">
        <f>_xlfn.XLOOKUP(FMS_Ranking[[#This Row],[FMS ID]],FMS_Input[FMS_ID],FMS_Input[RFPG_NUM])</f>
        <v>15</v>
      </c>
      <c r="C136" s="63" t="str">
        <f>_xlfn.XLOOKUP(FMS_Ranking[[#This Row],[FMS ID]],FMS_Input[FMS_ID],FMS_Input[FMS_NAME])</f>
        <v>San Benito Action #13</v>
      </c>
      <c r="D136" s="63" t="str">
        <f>_xlfn.XLOOKUP(FMS_Ranking[[#This Row],[FMS ID]],FMS_Input[FMS_ID],FMS_Input[FMS_DESCR])</f>
        <v>Adopt higher standards into the flood damage prevention ordinance to limit floodplain development and provide higher protection to structures in the floodplain</v>
      </c>
      <c r="E136" s="60">
        <f>_xlfn.XLOOKUP(FMS_Ranking[[#This Row],[FMS ID]],FMS_Input[FMS_ID],FMS_Input[FMS_COST])</f>
        <v>10000</v>
      </c>
      <c r="F136" s="5" t="str">
        <f>_xlfn.XLOOKUP(FMS_Ranking[[#This Row],[FMS ID]],FMS_Input[FMS_ID],FMS_Input[EMER_NEED])</f>
        <v>Yes</v>
      </c>
      <c r="G136" s="4">
        <f t="shared" si="4"/>
        <v>1</v>
      </c>
      <c r="H136" s="45">
        <f>_xlfn.XLOOKUP(FMS_Ranking[[#This Row],[FMS ID]],FMS_Input[FMS_ID],FMS_Input[STRUCT_100])</f>
        <v>2311</v>
      </c>
      <c r="I136" s="45">
        <f>_xlfn.XLOOKUP(FMS_Ranking[[#This Row],[FMS ID]],FMS_Input[FMS_ID],FMS_Input[RES_STRUCT100])</f>
        <v>1931</v>
      </c>
      <c r="J136" s="45">
        <f>_xlfn.XLOOKUP(FMS_Ranking[[#This Row],[FMS ID]],FMS_Input[FMS_ID],FMS_Input[POP100])</f>
        <v>11492</v>
      </c>
      <c r="K136" s="45">
        <f>_xlfn.XLOOKUP(FMS_Ranking[[#This Row],[FMS ID]],FMS_Input[FMS_ID],FMS_Input[CRITFAC100])</f>
        <v>3</v>
      </c>
      <c r="L136" s="45">
        <f>_xlfn.XLOOKUP(FMS_Ranking[[#This Row],[FMS ID]],FMS_Input[FMS_ID],FMS_Input[LWC])</f>
        <v>0</v>
      </c>
      <c r="M136" s="45">
        <f>_xlfn.XLOOKUP(FMS_Ranking[[#This Row],[FMS ID]],FMS_Input[FMS_ID],FMS_Input[ROADCLS])</f>
        <v>0</v>
      </c>
      <c r="N136" s="45">
        <f>_xlfn.XLOOKUP(FMS_Ranking[[#This Row],[FMS ID]],FMS_Input[FMS_ID],FMS_Input[ROAD_MILES100])</f>
        <v>124</v>
      </c>
      <c r="O136" s="45">
        <f>_xlfn.XLOOKUP(FMS_Ranking[[#This Row],[FMS ID]],FMS_Input[FMS_ID],FMS_Input[FARMACRE100])</f>
        <v>0</v>
      </c>
      <c r="P136" s="48">
        <f>_xlfn.XLOOKUP(FMS_Ranking[[#This Row],[FMS ID]],FMS_Input[FMS_ID],FMS_Input[REDSTRUCT100])</f>
        <v>0</v>
      </c>
      <c r="Q136" s="48">
        <f>_xlfn.XLOOKUP(FMS_Ranking[[#This Row],[FMS ID]],FMS_Input[FMS_ID],FMS_Input[REMSTRC100])</f>
        <v>0</v>
      </c>
      <c r="R136" s="48">
        <f>_xlfn.XLOOKUP(FMS_Ranking[[#This Row],[FMS ID]],FMS_Input[FMS_ID],FMS_Input[REMRESSTRC100])</f>
        <v>0</v>
      </c>
      <c r="S136" s="82">
        <f>_xlfn.XLOOKUP(FMS_Ranking[[#This Row],[FMS ID]],FMS_Input[FMS_ID],FMS_Input[REMPOP100])</f>
        <v>0</v>
      </c>
      <c r="T136" s="82">
        <f>_xlfn.XLOOKUP(FMS_Ranking[[#This Row],[FMS ID]],FMS_Input[FMS_ID],FMS_Input[REMCRITFAC100])</f>
        <v>0</v>
      </c>
      <c r="U136" s="82">
        <f>_xlfn.XLOOKUP(FMS_Ranking[[#This Row],[FMS ID]],FMS_Input[FMS_ID],FMS_Input[REMLWC100])</f>
        <v>0</v>
      </c>
      <c r="V136" s="82">
        <f>_xlfn.XLOOKUP(FMS_Ranking[[#This Row],[FMS ID]],FMS_Input[FMS_ID],FMS_Input[REMROADCLS])</f>
        <v>0</v>
      </c>
      <c r="W136" s="82">
        <f>_xlfn.XLOOKUP(FMS_Ranking[[#This Row],[FMS ID]],FMS_Input[FMS_ID],FMS_Input[REMFRMACRE100])</f>
        <v>0</v>
      </c>
      <c r="X136" s="48">
        <f>_xlfn.XLOOKUP(FMS_Ranking[[#This Row],[FMS ID]],FMS_Input[FMS_ID],FMS_Input[COSTSTRUCT])</f>
        <v>0</v>
      </c>
      <c r="Y136" s="45">
        <f>_xlfn.XLOOKUP(FMS_Ranking[[#This Row],[FMS ID]],FMS_Input[FMS_ID],FMS_Input[NATURE])</f>
        <v>0</v>
      </c>
      <c r="Z136" s="61">
        <f>(((FMS_Ranking[[#This Row],[Percent Nature-Based Raw]]/Y$2)*10)*Y$3)</f>
        <v>0</v>
      </c>
      <c r="AA136" s="5" t="str">
        <f>_xlfn.XLOOKUP(FMS_Ranking[[#This Row],[FMS ID]],FMS_Input[FMS_ID],FMS_Input[WATER_SUP])</f>
        <v>No</v>
      </c>
      <c r="AB136" s="57">
        <f>IF(FMS_Ranking[[#This Row],[Water Supply Raw]]="Yes",1,0)</f>
        <v>0</v>
      </c>
      <c r="AC13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0.74202370096453207</v>
      </c>
      <c r="AD136" s="88">
        <f>_xlfn.RANK.EQ(AC136,$AC$6:$AC$380,0)+COUNTIF($AC$6:AC136,AC136)-1</f>
        <v>115</v>
      </c>
      <c r="AE136" s="93">
        <f>(((FMS_Ranking[[#This Row],[Structures Removed 100 Raw]]/Q$2)*100)*Q$3)+(((FMS_Ranking[[#This Row],[Removed Pop Raw]]/S$2)*100)*S$3)</f>
        <v>0</v>
      </c>
      <c r="AF13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0.74202370096453207</v>
      </c>
      <c r="AG136" s="87">
        <f t="shared" si="5"/>
        <v>131</v>
      </c>
    </row>
    <row r="137" spans="1:33" ht="15" customHeight="1" x14ac:dyDescent="0.25">
      <c r="A137" s="64" t="s">
        <v>1703</v>
      </c>
      <c r="B137" s="64">
        <f>_xlfn.XLOOKUP(FMS_Ranking[[#This Row],[FMS ID]],FMS_Input[FMS_ID],FMS_Input[RFPG_NUM])</f>
        <v>2</v>
      </c>
      <c r="C137" s="63" t="str">
        <f>_xlfn.XLOOKUP(FMS_Ranking[[#This Row],[FMS ID]],FMS_Input[FMS_ID],FMS_Input[FMS_NAME])</f>
        <v>Cass County NFIP Involvement</v>
      </c>
      <c r="D137" s="63" t="str">
        <f>_xlfn.XLOOKUP(FMS_Ranking[[#This Row],[FMS ID]],FMS_Input[FMS_ID],FMS_Input[FMS_DESCR])</f>
        <v xml:space="preserve">Application to join NFIP or adoption of equivalent standards </v>
      </c>
      <c r="E137" s="60">
        <f>_xlfn.XLOOKUP(FMS_Ranking[[#This Row],[FMS ID]],FMS_Input[FMS_ID],FMS_Input[FMS_COST])</f>
        <v>100000</v>
      </c>
      <c r="F137" s="5" t="str">
        <f>_xlfn.XLOOKUP(FMS_Ranking[[#This Row],[FMS ID]],FMS_Input[FMS_ID],FMS_Input[EMER_NEED])</f>
        <v>No</v>
      </c>
      <c r="G137" s="4">
        <f t="shared" si="4"/>
        <v>0</v>
      </c>
      <c r="H137" s="45">
        <f>_xlfn.XLOOKUP(FMS_Ranking[[#This Row],[FMS ID]],FMS_Input[FMS_ID],FMS_Input[STRUCT_100])</f>
        <v>574</v>
      </c>
      <c r="I137" s="45">
        <f>_xlfn.XLOOKUP(FMS_Ranking[[#This Row],[FMS ID]],FMS_Input[FMS_ID],FMS_Input[RES_STRUCT100])</f>
        <v>303</v>
      </c>
      <c r="J137" s="45">
        <f>_xlfn.XLOOKUP(FMS_Ranking[[#This Row],[FMS ID]],FMS_Input[FMS_ID],FMS_Input[POP100])</f>
        <v>2148</v>
      </c>
      <c r="K137" s="45">
        <f>_xlfn.XLOOKUP(FMS_Ranking[[#This Row],[FMS ID]],FMS_Input[FMS_ID],FMS_Input[CRITFAC100])</f>
        <v>12</v>
      </c>
      <c r="L137" s="45">
        <f>_xlfn.XLOOKUP(FMS_Ranking[[#This Row],[FMS ID]],FMS_Input[FMS_ID],FMS_Input[LWC])</f>
        <v>7</v>
      </c>
      <c r="M137" s="45">
        <f>_xlfn.XLOOKUP(FMS_Ranking[[#This Row],[FMS ID]],FMS_Input[FMS_ID],FMS_Input[ROADCLS])</f>
        <v>0</v>
      </c>
      <c r="N137" s="45">
        <f>_xlfn.XLOOKUP(FMS_Ranking[[#This Row],[FMS ID]],FMS_Input[FMS_ID],FMS_Input[ROAD_MILES100])</f>
        <v>160</v>
      </c>
      <c r="O137" s="45">
        <f>_xlfn.XLOOKUP(FMS_Ranking[[#This Row],[FMS ID]],FMS_Input[FMS_ID],FMS_Input[FARMACRE100])</f>
        <v>858.66632080078125</v>
      </c>
      <c r="P137" s="48">
        <f>_xlfn.XLOOKUP(FMS_Ranking[[#This Row],[FMS ID]],FMS_Input[FMS_ID],FMS_Input[REDSTRUCT100])</f>
        <v>0</v>
      </c>
      <c r="Q137" s="48">
        <f>_xlfn.XLOOKUP(FMS_Ranking[[#This Row],[FMS ID]],FMS_Input[FMS_ID],FMS_Input[REMSTRC100])</f>
        <v>0</v>
      </c>
      <c r="R137" s="48">
        <f>_xlfn.XLOOKUP(FMS_Ranking[[#This Row],[FMS ID]],FMS_Input[FMS_ID],FMS_Input[REMRESSTRC100])</f>
        <v>0</v>
      </c>
      <c r="S137" s="82">
        <f>_xlfn.XLOOKUP(FMS_Ranking[[#This Row],[FMS ID]],FMS_Input[FMS_ID],FMS_Input[REMPOP100])</f>
        <v>0</v>
      </c>
      <c r="T137" s="82">
        <f>_xlfn.XLOOKUP(FMS_Ranking[[#This Row],[FMS ID]],FMS_Input[FMS_ID],FMS_Input[REMCRITFAC100])</f>
        <v>0</v>
      </c>
      <c r="U137" s="82">
        <f>_xlfn.XLOOKUP(FMS_Ranking[[#This Row],[FMS ID]],FMS_Input[FMS_ID],FMS_Input[REMLWC100])</f>
        <v>0</v>
      </c>
      <c r="V137" s="82">
        <f>_xlfn.XLOOKUP(FMS_Ranking[[#This Row],[FMS ID]],FMS_Input[FMS_ID],FMS_Input[REMROADCLS])</f>
        <v>0</v>
      </c>
      <c r="W137" s="82">
        <f>_xlfn.XLOOKUP(FMS_Ranking[[#This Row],[FMS ID]],FMS_Input[FMS_ID],FMS_Input[REMFRMACRE100])</f>
        <v>0</v>
      </c>
      <c r="X137" s="48">
        <f>_xlfn.XLOOKUP(FMS_Ranking[[#This Row],[FMS ID]],FMS_Input[FMS_ID],FMS_Input[COSTSTRUCT])</f>
        <v>0</v>
      </c>
      <c r="Y137" s="45">
        <f>_xlfn.XLOOKUP(FMS_Ranking[[#This Row],[FMS ID]],FMS_Input[FMS_ID],FMS_Input[NATURE])</f>
        <v>0</v>
      </c>
      <c r="Z137" s="61">
        <f>(((FMS_Ranking[[#This Row],[Percent Nature-Based Raw]]/Y$2)*10)*Y$3)</f>
        <v>0</v>
      </c>
      <c r="AA137" s="5" t="str">
        <f>_xlfn.XLOOKUP(FMS_Ranking[[#This Row],[FMS ID]],FMS_Input[FMS_ID],FMS_Input[WATER_SUP])</f>
        <v>No</v>
      </c>
      <c r="AB137" s="57">
        <f>IF(FMS_Ranking[[#This Row],[Water Supply Raw]]="Yes",1,0)</f>
        <v>0</v>
      </c>
      <c r="AC13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0.72209292662187174</v>
      </c>
      <c r="AD137" s="94">
        <f>_xlfn.RANK.EQ(AC137,$AC$6:$AC$380,0)+COUNTIF($AC$6:AC137,AC137)-1</f>
        <v>116</v>
      </c>
      <c r="AE137" s="93">
        <f>(((FMS_Ranking[[#This Row],[Structures Removed 100 Raw]]/Q$2)*100)*Q$3)+(((FMS_Ranking[[#This Row],[Removed Pop Raw]]/S$2)*100)*S$3)</f>
        <v>0</v>
      </c>
      <c r="AF13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0.72209292662187174</v>
      </c>
      <c r="AG137" s="95">
        <f t="shared" si="5"/>
        <v>132</v>
      </c>
    </row>
    <row r="138" spans="1:33" ht="15" customHeight="1" x14ac:dyDescent="0.25">
      <c r="A138" s="64" t="s">
        <v>147</v>
      </c>
      <c r="B138" s="64">
        <f>_xlfn.XLOOKUP(FMS_Ranking[[#This Row],[FMS ID]],FMS_Input[FMS_ID],FMS_Input[RFPG_NUM])</f>
        <v>6</v>
      </c>
      <c r="C138" s="63" t="str">
        <f>_xlfn.XLOOKUP(FMS_Ranking[[#This Row],[FMS ID]],FMS_Input[FMS_ID],FMS_Input[FMS_NAME])</f>
        <v>Maintain Drainage Systems and Culverts in City of Friendswood</v>
      </c>
      <c r="D138" s="63" t="str">
        <f>_xlfn.XLOOKUP(FMS_Ranking[[#This Row],[FMS ID]],FMS_Input[FMS_ID],FMS_Input[FMS_DESCR])</f>
        <v>Clean &amp; recut drainage ditches, complete work orders related to conveyance systems. Pursue sub-regional drainage improvements.</v>
      </c>
      <c r="E138" s="60">
        <f>_xlfn.XLOOKUP(FMS_Ranking[[#This Row],[FMS ID]],FMS_Input[FMS_ID],FMS_Input[FMS_COST])</f>
        <v>1400000</v>
      </c>
      <c r="F138" s="5" t="str">
        <f>_xlfn.XLOOKUP(FMS_Ranking[[#This Row],[FMS ID]],FMS_Input[FMS_ID],FMS_Input[EMER_NEED])</f>
        <v>No</v>
      </c>
      <c r="G138" s="4">
        <f t="shared" si="4"/>
        <v>0</v>
      </c>
      <c r="H138" s="45">
        <f>_xlfn.XLOOKUP(FMS_Ranking[[#This Row],[FMS ID]],FMS_Input[FMS_ID],FMS_Input[STRUCT_100])</f>
        <v>1680</v>
      </c>
      <c r="I138" s="45">
        <f>_xlfn.XLOOKUP(FMS_Ranking[[#This Row],[FMS ID]],FMS_Input[FMS_ID],FMS_Input[RES_STRUCT100])</f>
        <v>1601</v>
      </c>
      <c r="J138" s="45">
        <f>_xlfn.XLOOKUP(FMS_Ranking[[#This Row],[FMS ID]],FMS_Input[FMS_ID],FMS_Input[POP100])</f>
        <v>5467</v>
      </c>
      <c r="K138" s="45">
        <f>_xlfn.XLOOKUP(FMS_Ranking[[#This Row],[FMS ID]],FMS_Input[FMS_ID],FMS_Input[CRITFAC100])</f>
        <v>2</v>
      </c>
      <c r="L138" s="45">
        <f>_xlfn.XLOOKUP(FMS_Ranking[[#This Row],[FMS ID]],FMS_Input[FMS_ID],FMS_Input[LWC])</f>
        <v>5</v>
      </c>
      <c r="M138" s="45">
        <f>_xlfn.XLOOKUP(FMS_Ranking[[#This Row],[FMS ID]],FMS_Input[FMS_ID],FMS_Input[ROADCLS])</f>
        <v>5</v>
      </c>
      <c r="N138" s="45">
        <f>_xlfn.XLOOKUP(FMS_Ranking[[#This Row],[FMS ID]],FMS_Input[FMS_ID],FMS_Input[ROAD_MILES100])</f>
        <v>38</v>
      </c>
      <c r="O138" s="45">
        <f>_xlfn.XLOOKUP(FMS_Ranking[[#This Row],[FMS ID]],FMS_Input[FMS_ID],FMS_Input[FARMACRE100])</f>
        <v>18.37308311462402</v>
      </c>
      <c r="P138" s="48">
        <f>_xlfn.XLOOKUP(FMS_Ranking[[#This Row],[FMS ID]],FMS_Input[FMS_ID],FMS_Input[REDSTRUCT100])</f>
        <v>0</v>
      </c>
      <c r="Q138" s="48">
        <f>_xlfn.XLOOKUP(FMS_Ranking[[#This Row],[FMS ID]],FMS_Input[FMS_ID],FMS_Input[REMSTRC100])</f>
        <v>0</v>
      </c>
      <c r="R138" s="48">
        <f>_xlfn.XLOOKUP(FMS_Ranking[[#This Row],[FMS ID]],FMS_Input[FMS_ID],FMS_Input[REMRESSTRC100])</f>
        <v>0</v>
      </c>
      <c r="S138" s="82">
        <f>_xlfn.XLOOKUP(FMS_Ranking[[#This Row],[FMS ID]],FMS_Input[FMS_ID],FMS_Input[REMPOP100])</f>
        <v>0</v>
      </c>
      <c r="T138" s="82">
        <f>_xlfn.XLOOKUP(FMS_Ranking[[#This Row],[FMS ID]],FMS_Input[FMS_ID],FMS_Input[REMCRITFAC100])</f>
        <v>0</v>
      </c>
      <c r="U138" s="82">
        <f>_xlfn.XLOOKUP(FMS_Ranking[[#This Row],[FMS ID]],FMS_Input[FMS_ID],FMS_Input[REMLWC100])</f>
        <v>0</v>
      </c>
      <c r="V138" s="82">
        <f>_xlfn.XLOOKUP(FMS_Ranking[[#This Row],[FMS ID]],FMS_Input[FMS_ID],FMS_Input[REMROADCLS])</f>
        <v>0</v>
      </c>
      <c r="W138" s="82">
        <f>_xlfn.XLOOKUP(FMS_Ranking[[#This Row],[FMS ID]],FMS_Input[FMS_ID],FMS_Input[REMFRMACRE100])</f>
        <v>0</v>
      </c>
      <c r="X138" s="48">
        <f>_xlfn.XLOOKUP(FMS_Ranking[[#This Row],[FMS ID]],FMS_Input[FMS_ID],FMS_Input[COSTSTRUCT])</f>
        <v>0</v>
      </c>
      <c r="Y138" s="45">
        <f>_xlfn.XLOOKUP(FMS_Ranking[[#This Row],[FMS ID]],FMS_Input[FMS_ID],FMS_Input[NATURE])</f>
        <v>0</v>
      </c>
      <c r="Z138" s="61">
        <f>(((FMS_Ranking[[#This Row],[Percent Nature-Based Raw]]/Y$2)*10)*Y$3)</f>
        <v>0</v>
      </c>
      <c r="AA138" s="5" t="str">
        <f>_xlfn.XLOOKUP(FMS_Ranking[[#This Row],[FMS ID]],FMS_Input[FMS_ID],FMS_Input[WATER_SUP])</f>
        <v>No</v>
      </c>
      <c r="AB138" s="57">
        <f>IF(FMS_Ranking[[#This Row],[Water Supply Raw]]="Yes",1,0)</f>
        <v>0</v>
      </c>
      <c r="AC13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0.71816430173954815</v>
      </c>
      <c r="AD138" s="88">
        <f>_xlfn.RANK.EQ(AC138,$AC$6:$AC$380,0)+COUNTIF($AC$6:AC138,AC138)-1</f>
        <v>117</v>
      </c>
      <c r="AE138" s="93">
        <f>(((FMS_Ranking[[#This Row],[Structures Removed 100 Raw]]/Q$2)*100)*Q$3)+(((FMS_Ranking[[#This Row],[Removed Pop Raw]]/S$2)*100)*S$3)</f>
        <v>0</v>
      </c>
      <c r="AF13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0.71816430173954815</v>
      </c>
      <c r="AG138" s="87">
        <f t="shared" si="5"/>
        <v>133</v>
      </c>
    </row>
    <row r="139" spans="1:33" ht="15" customHeight="1" x14ac:dyDescent="0.25">
      <c r="A139" s="64" t="s">
        <v>118</v>
      </c>
      <c r="B139" s="64">
        <f>_xlfn.XLOOKUP(FMS_Ranking[[#This Row],[FMS ID]],FMS_Input[FMS_ID],FMS_Input[RFPG_NUM])</f>
        <v>6</v>
      </c>
      <c r="C139" s="63" t="str">
        <f>_xlfn.XLOOKUP(FMS_Ranking[[#This Row],[FMS ID]],FMS_Input[FMS_ID],FMS_Input[FMS_NAME])</f>
        <v>City of Santa Fe Stormproof/retrofit New Critical Infrastructure</v>
      </c>
      <c r="D139" s="63" t="str">
        <f>_xlfn.XLOOKUP(FMS_Ranking[[#This Row],[FMS ID]],FMS_Input[FMS_ID],FMS_Input[FMS_DESCR])</f>
        <v>New construction and existing critical facilities and infrastructure should include advanced mitigation techniques.</v>
      </c>
      <c r="E139" s="60">
        <f>_xlfn.XLOOKUP(FMS_Ranking[[#This Row],[FMS ID]],FMS_Input[FMS_ID],FMS_Input[FMS_COST])</f>
        <v>5000000</v>
      </c>
      <c r="F139" s="5" t="str">
        <f>_xlfn.XLOOKUP(FMS_Ranking[[#This Row],[FMS ID]],FMS_Input[FMS_ID],FMS_Input[EMER_NEED])</f>
        <v>No</v>
      </c>
      <c r="G139" s="4">
        <f t="shared" si="4"/>
        <v>0</v>
      </c>
      <c r="H139" s="45">
        <f>_xlfn.XLOOKUP(FMS_Ranking[[#This Row],[FMS ID]],FMS_Input[FMS_ID],FMS_Input[STRUCT_100])</f>
        <v>400</v>
      </c>
      <c r="I139" s="45">
        <f>_xlfn.XLOOKUP(FMS_Ranking[[#This Row],[FMS ID]],FMS_Input[FMS_ID],FMS_Input[RES_STRUCT100])</f>
        <v>306</v>
      </c>
      <c r="J139" s="45">
        <f>_xlfn.XLOOKUP(FMS_Ranking[[#This Row],[FMS ID]],FMS_Input[FMS_ID],FMS_Input[POP100])</f>
        <v>798</v>
      </c>
      <c r="K139" s="45">
        <f>_xlfn.XLOOKUP(FMS_Ranking[[#This Row],[FMS ID]],FMS_Input[FMS_ID],FMS_Input[CRITFAC100])</f>
        <v>1</v>
      </c>
      <c r="L139" s="45">
        <f>_xlfn.XLOOKUP(FMS_Ranking[[#This Row],[FMS ID]],FMS_Input[FMS_ID],FMS_Input[LWC])</f>
        <v>9</v>
      </c>
      <c r="M139" s="45">
        <f>_xlfn.XLOOKUP(FMS_Ranking[[#This Row],[FMS ID]],FMS_Input[FMS_ID],FMS_Input[ROADCLS])</f>
        <v>9</v>
      </c>
      <c r="N139" s="45">
        <f>_xlfn.XLOOKUP(FMS_Ranking[[#This Row],[FMS ID]],FMS_Input[FMS_ID],FMS_Input[ROAD_MILES100])</f>
        <v>4</v>
      </c>
      <c r="O139" s="45">
        <f>_xlfn.XLOOKUP(FMS_Ranking[[#This Row],[FMS ID]],FMS_Input[FMS_ID],FMS_Input[FARMACRE100])</f>
        <v>12.12156867980957</v>
      </c>
      <c r="P139" s="48">
        <f>_xlfn.XLOOKUP(FMS_Ranking[[#This Row],[FMS ID]],FMS_Input[FMS_ID],FMS_Input[REDSTRUCT100])</f>
        <v>0</v>
      </c>
      <c r="Q139" s="48">
        <f>_xlfn.XLOOKUP(FMS_Ranking[[#This Row],[FMS ID]],FMS_Input[FMS_ID],FMS_Input[REMSTRC100])</f>
        <v>0</v>
      </c>
      <c r="R139" s="48">
        <f>_xlfn.XLOOKUP(FMS_Ranking[[#This Row],[FMS ID]],FMS_Input[FMS_ID],FMS_Input[REMRESSTRC100])</f>
        <v>0</v>
      </c>
      <c r="S139" s="82">
        <f>_xlfn.XLOOKUP(FMS_Ranking[[#This Row],[FMS ID]],FMS_Input[FMS_ID],FMS_Input[REMPOP100])</f>
        <v>0</v>
      </c>
      <c r="T139" s="82">
        <f>_xlfn.XLOOKUP(FMS_Ranking[[#This Row],[FMS ID]],FMS_Input[FMS_ID],FMS_Input[REMCRITFAC100])</f>
        <v>0</v>
      </c>
      <c r="U139" s="82">
        <f>_xlfn.XLOOKUP(FMS_Ranking[[#This Row],[FMS ID]],FMS_Input[FMS_ID],FMS_Input[REMLWC100])</f>
        <v>0</v>
      </c>
      <c r="V139" s="82">
        <f>_xlfn.XLOOKUP(FMS_Ranking[[#This Row],[FMS ID]],FMS_Input[FMS_ID],FMS_Input[REMROADCLS])</f>
        <v>0</v>
      </c>
      <c r="W139" s="82">
        <f>_xlfn.XLOOKUP(FMS_Ranking[[#This Row],[FMS ID]],FMS_Input[FMS_ID],FMS_Input[REMFRMACRE100])</f>
        <v>0</v>
      </c>
      <c r="X139" s="48">
        <f>_xlfn.XLOOKUP(FMS_Ranking[[#This Row],[FMS ID]],FMS_Input[FMS_ID],FMS_Input[COSTSTRUCT])</f>
        <v>0</v>
      </c>
      <c r="Y139" s="45">
        <f>_xlfn.XLOOKUP(FMS_Ranking[[#This Row],[FMS ID]],FMS_Input[FMS_ID],FMS_Input[NATURE])</f>
        <v>0</v>
      </c>
      <c r="Z139" s="61">
        <f>(((FMS_Ranking[[#This Row],[Percent Nature-Based Raw]]/Y$2)*10)*Y$3)</f>
        <v>0</v>
      </c>
      <c r="AA139" s="5" t="str">
        <f>_xlfn.XLOOKUP(FMS_Ranking[[#This Row],[FMS ID]],FMS_Input[FMS_ID],FMS_Input[WATER_SUP])</f>
        <v>No</v>
      </c>
      <c r="AB139" s="57">
        <f>IF(FMS_Ranking[[#This Row],[Water Supply Raw]]="Yes",1,0)</f>
        <v>0</v>
      </c>
      <c r="AC13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0.70687125118061922</v>
      </c>
      <c r="AD139" s="88">
        <f>_xlfn.RANK.EQ(AC139,$AC$6:$AC$380,0)+COUNTIF($AC$6:AC139,AC139)-1</f>
        <v>118</v>
      </c>
      <c r="AE139" s="93">
        <f>(((FMS_Ranking[[#This Row],[Structures Removed 100 Raw]]/Q$2)*100)*Q$3)+(((FMS_Ranking[[#This Row],[Removed Pop Raw]]/S$2)*100)*S$3)</f>
        <v>0</v>
      </c>
      <c r="AF13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0.70687125118061922</v>
      </c>
      <c r="AG139" s="87">
        <f t="shared" si="5"/>
        <v>134</v>
      </c>
    </row>
    <row r="140" spans="1:33" ht="15" customHeight="1" x14ac:dyDescent="0.25">
      <c r="A140" s="64" t="s">
        <v>151</v>
      </c>
      <c r="B140" s="64">
        <f>_xlfn.XLOOKUP(FMS_Ranking[[#This Row],[FMS ID]],FMS_Input[FMS_ID],FMS_Input[RFPG_NUM])</f>
        <v>6</v>
      </c>
      <c r="C140" s="63" t="str">
        <f>_xlfn.XLOOKUP(FMS_Ranking[[#This Row],[FMS ID]],FMS_Input[FMS_ID],FMS_Input[FMS_NAME])</f>
        <v>City of Santa Fe - Harden Existing Critical Facilites and Infrastructure</v>
      </c>
      <c r="D140" s="63" t="str">
        <f>_xlfn.XLOOKUP(FMS_Ranking[[#This Row],[FMS ID]],FMS_Input[FMS_ID],FMS_Input[FMS_DESCR])</f>
        <v>Harden existing critical facilites and infrastructure. Specifically City Hall, Maintenance Building, Library, and Community Center.</v>
      </c>
      <c r="E140" s="60">
        <f>_xlfn.XLOOKUP(FMS_Ranking[[#This Row],[FMS ID]],FMS_Input[FMS_ID],FMS_Input[FMS_COST])</f>
        <v>2000000</v>
      </c>
      <c r="F140" s="5" t="str">
        <f>_xlfn.XLOOKUP(FMS_Ranking[[#This Row],[FMS ID]],FMS_Input[FMS_ID],FMS_Input[EMER_NEED])</f>
        <v>Yes</v>
      </c>
      <c r="G140" s="4">
        <f t="shared" si="4"/>
        <v>1</v>
      </c>
      <c r="H140" s="45">
        <f>_xlfn.XLOOKUP(FMS_Ranking[[#This Row],[FMS ID]],FMS_Input[FMS_ID],FMS_Input[STRUCT_100])</f>
        <v>400</v>
      </c>
      <c r="I140" s="45">
        <f>_xlfn.XLOOKUP(FMS_Ranking[[#This Row],[FMS ID]],FMS_Input[FMS_ID],FMS_Input[RES_STRUCT100])</f>
        <v>306</v>
      </c>
      <c r="J140" s="45">
        <f>_xlfn.XLOOKUP(FMS_Ranking[[#This Row],[FMS ID]],FMS_Input[FMS_ID],FMS_Input[POP100])</f>
        <v>798</v>
      </c>
      <c r="K140" s="45">
        <f>_xlfn.XLOOKUP(FMS_Ranking[[#This Row],[FMS ID]],FMS_Input[FMS_ID],FMS_Input[CRITFAC100])</f>
        <v>1</v>
      </c>
      <c r="L140" s="45">
        <f>_xlfn.XLOOKUP(FMS_Ranking[[#This Row],[FMS ID]],FMS_Input[FMS_ID],FMS_Input[LWC])</f>
        <v>9</v>
      </c>
      <c r="M140" s="45">
        <f>_xlfn.XLOOKUP(FMS_Ranking[[#This Row],[FMS ID]],FMS_Input[FMS_ID],FMS_Input[ROADCLS])</f>
        <v>9</v>
      </c>
      <c r="N140" s="45">
        <f>_xlfn.XLOOKUP(FMS_Ranking[[#This Row],[FMS ID]],FMS_Input[FMS_ID],FMS_Input[ROAD_MILES100])</f>
        <v>4</v>
      </c>
      <c r="O140" s="45">
        <f>_xlfn.XLOOKUP(FMS_Ranking[[#This Row],[FMS ID]],FMS_Input[FMS_ID],FMS_Input[FARMACRE100])</f>
        <v>12.12156867980957</v>
      </c>
      <c r="P140" s="48">
        <f>_xlfn.XLOOKUP(FMS_Ranking[[#This Row],[FMS ID]],FMS_Input[FMS_ID],FMS_Input[REDSTRUCT100])</f>
        <v>0</v>
      </c>
      <c r="Q140" s="48">
        <f>_xlfn.XLOOKUP(FMS_Ranking[[#This Row],[FMS ID]],FMS_Input[FMS_ID],FMS_Input[REMSTRC100])</f>
        <v>0</v>
      </c>
      <c r="R140" s="48">
        <f>_xlfn.XLOOKUP(FMS_Ranking[[#This Row],[FMS ID]],FMS_Input[FMS_ID],FMS_Input[REMRESSTRC100])</f>
        <v>0</v>
      </c>
      <c r="S140" s="82">
        <f>_xlfn.XLOOKUP(FMS_Ranking[[#This Row],[FMS ID]],FMS_Input[FMS_ID],FMS_Input[REMPOP100])</f>
        <v>0</v>
      </c>
      <c r="T140" s="82">
        <f>_xlfn.XLOOKUP(FMS_Ranking[[#This Row],[FMS ID]],FMS_Input[FMS_ID],FMS_Input[REMCRITFAC100])</f>
        <v>0</v>
      </c>
      <c r="U140" s="82">
        <f>_xlfn.XLOOKUP(FMS_Ranking[[#This Row],[FMS ID]],FMS_Input[FMS_ID],FMS_Input[REMLWC100])</f>
        <v>0</v>
      </c>
      <c r="V140" s="82">
        <f>_xlfn.XLOOKUP(FMS_Ranking[[#This Row],[FMS ID]],FMS_Input[FMS_ID],FMS_Input[REMROADCLS])</f>
        <v>0</v>
      </c>
      <c r="W140" s="82">
        <f>_xlfn.XLOOKUP(FMS_Ranking[[#This Row],[FMS ID]],FMS_Input[FMS_ID],FMS_Input[REMFRMACRE100])</f>
        <v>0</v>
      </c>
      <c r="X140" s="48">
        <f>_xlfn.XLOOKUP(FMS_Ranking[[#This Row],[FMS ID]],FMS_Input[FMS_ID],FMS_Input[COSTSTRUCT])</f>
        <v>0</v>
      </c>
      <c r="Y140" s="45">
        <f>_xlfn.XLOOKUP(FMS_Ranking[[#This Row],[FMS ID]],FMS_Input[FMS_ID],FMS_Input[NATURE])</f>
        <v>0</v>
      </c>
      <c r="Z140" s="61">
        <f>(((FMS_Ranking[[#This Row],[Percent Nature-Based Raw]]/Y$2)*10)*Y$3)</f>
        <v>0</v>
      </c>
      <c r="AA140" s="5" t="str">
        <f>_xlfn.XLOOKUP(FMS_Ranking[[#This Row],[FMS ID]],FMS_Input[FMS_ID],FMS_Input[WATER_SUP])</f>
        <v>No</v>
      </c>
      <c r="AB140" s="57">
        <f>IF(FMS_Ranking[[#This Row],[Water Supply Raw]]="Yes",1,0)</f>
        <v>0</v>
      </c>
      <c r="AC14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0.70687125118061922</v>
      </c>
      <c r="AD140" s="88">
        <f>_xlfn.RANK.EQ(AC140,$AC$6:$AC$380,0)+COUNTIF($AC$6:AC140,AC140)-1</f>
        <v>119</v>
      </c>
      <c r="AE140" s="93">
        <f>(((FMS_Ranking[[#This Row],[Structures Removed 100 Raw]]/Q$2)*100)*Q$3)+(((FMS_Ranking[[#This Row],[Removed Pop Raw]]/S$2)*100)*S$3)</f>
        <v>0</v>
      </c>
      <c r="AF14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0.70687125118061922</v>
      </c>
      <c r="AG140" s="87">
        <f t="shared" si="5"/>
        <v>134</v>
      </c>
    </row>
    <row r="141" spans="1:33" ht="15" customHeight="1" x14ac:dyDescent="0.25">
      <c r="A141" s="64" t="s">
        <v>152</v>
      </c>
      <c r="B141" s="64">
        <f>_xlfn.XLOOKUP(FMS_Ranking[[#This Row],[FMS ID]],FMS_Input[FMS_ID],FMS_Input[RFPG_NUM])</f>
        <v>6</v>
      </c>
      <c r="C141" s="63" t="str">
        <f>_xlfn.XLOOKUP(FMS_Ranking[[#This Row],[FMS ID]],FMS_Input[FMS_ID],FMS_Input[FMS_NAME])</f>
        <v xml:space="preserve">City of Santa Fe - Drainge System Maintenance </v>
      </c>
      <c r="D141" s="63" t="str">
        <f>_xlfn.XLOOKUP(FMS_Ranking[[#This Row],[FMS ID]],FMS_Input[FMS_ID],FMS_Input[FMS_DESCR])</f>
        <v>Keep areas of concern free of unnecessary debris as needed. Implement and maintain tree, vegetation trimming/removal near, infrastructure, drainage systems and roadside areas.</v>
      </c>
      <c r="E141" s="60">
        <f>_xlfn.XLOOKUP(FMS_Ranking[[#This Row],[FMS ID]],FMS_Input[FMS_ID],FMS_Input[FMS_COST])</f>
        <v>5000</v>
      </c>
      <c r="F141" s="5" t="str">
        <f>_xlfn.XLOOKUP(FMS_Ranking[[#This Row],[FMS ID]],FMS_Input[FMS_ID],FMS_Input[EMER_NEED])</f>
        <v>No</v>
      </c>
      <c r="G141" s="4">
        <f t="shared" si="4"/>
        <v>0</v>
      </c>
      <c r="H141" s="45">
        <f>_xlfn.XLOOKUP(FMS_Ranking[[#This Row],[FMS ID]],FMS_Input[FMS_ID],FMS_Input[STRUCT_100])</f>
        <v>400</v>
      </c>
      <c r="I141" s="45">
        <f>_xlfn.XLOOKUP(FMS_Ranking[[#This Row],[FMS ID]],FMS_Input[FMS_ID],FMS_Input[RES_STRUCT100])</f>
        <v>306</v>
      </c>
      <c r="J141" s="45">
        <f>_xlfn.XLOOKUP(FMS_Ranking[[#This Row],[FMS ID]],FMS_Input[FMS_ID],FMS_Input[POP100])</f>
        <v>798</v>
      </c>
      <c r="K141" s="45">
        <f>_xlfn.XLOOKUP(FMS_Ranking[[#This Row],[FMS ID]],FMS_Input[FMS_ID],FMS_Input[CRITFAC100])</f>
        <v>1</v>
      </c>
      <c r="L141" s="45">
        <f>_xlfn.XLOOKUP(FMS_Ranking[[#This Row],[FMS ID]],FMS_Input[FMS_ID],FMS_Input[LWC])</f>
        <v>9</v>
      </c>
      <c r="M141" s="45">
        <f>_xlfn.XLOOKUP(FMS_Ranking[[#This Row],[FMS ID]],FMS_Input[FMS_ID],FMS_Input[ROADCLS])</f>
        <v>9</v>
      </c>
      <c r="N141" s="45">
        <f>_xlfn.XLOOKUP(FMS_Ranking[[#This Row],[FMS ID]],FMS_Input[FMS_ID],FMS_Input[ROAD_MILES100])</f>
        <v>4</v>
      </c>
      <c r="O141" s="45">
        <f>_xlfn.XLOOKUP(FMS_Ranking[[#This Row],[FMS ID]],FMS_Input[FMS_ID],FMS_Input[FARMACRE100])</f>
        <v>12.12156867980957</v>
      </c>
      <c r="P141" s="48">
        <f>_xlfn.XLOOKUP(FMS_Ranking[[#This Row],[FMS ID]],FMS_Input[FMS_ID],FMS_Input[REDSTRUCT100])</f>
        <v>0</v>
      </c>
      <c r="Q141" s="48">
        <f>_xlfn.XLOOKUP(FMS_Ranking[[#This Row],[FMS ID]],FMS_Input[FMS_ID],FMS_Input[REMSTRC100])</f>
        <v>0</v>
      </c>
      <c r="R141" s="48">
        <f>_xlfn.XLOOKUP(FMS_Ranking[[#This Row],[FMS ID]],FMS_Input[FMS_ID],FMS_Input[REMRESSTRC100])</f>
        <v>0</v>
      </c>
      <c r="S141" s="82">
        <f>_xlfn.XLOOKUP(FMS_Ranking[[#This Row],[FMS ID]],FMS_Input[FMS_ID],FMS_Input[REMPOP100])</f>
        <v>0</v>
      </c>
      <c r="T141" s="82">
        <f>_xlfn.XLOOKUP(FMS_Ranking[[#This Row],[FMS ID]],FMS_Input[FMS_ID],FMS_Input[REMCRITFAC100])</f>
        <v>0</v>
      </c>
      <c r="U141" s="82">
        <f>_xlfn.XLOOKUP(FMS_Ranking[[#This Row],[FMS ID]],FMS_Input[FMS_ID],FMS_Input[REMLWC100])</f>
        <v>0</v>
      </c>
      <c r="V141" s="82">
        <f>_xlfn.XLOOKUP(FMS_Ranking[[#This Row],[FMS ID]],FMS_Input[FMS_ID],FMS_Input[REMROADCLS])</f>
        <v>0</v>
      </c>
      <c r="W141" s="82">
        <f>_xlfn.XLOOKUP(FMS_Ranking[[#This Row],[FMS ID]],FMS_Input[FMS_ID],FMS_Input[REMFRMACRE100])</f>
        <v>0</v>
      </c>
      <c r="X141" s="48">
        <f>_xlfn.XLOOKUP(FMS_Ranking[[#This Row],[FMS ID]],FMS_Input[FMS_ID],FMS_Input[COSTSTRUCT])</f>
        <v>0</v>
      </c>
      <c r="Y141" s="45">
        <f>_xlfn.XLOOKUP(FMS_Ranking[[#This Row],[FMS ID]],FMS_Input[FMS_ID],FMS_Input[NATURE])</f>
        <v>0</v>
      </c>
      <c r="Z141" s="61">
        <f>(((FMS_Ranking[[#This Row],[Percent Nature-Based Raw]]/Y$2)*10)*Y$3)</f>
        <v>0</v>
      </c>
      <c r="AA141" s="5" t="str">
        <f>_xlfn.XLOOKUP(FMS_Ranking[[#This Row],[FMS ID]],FMS_Input[FMS_ID],FMS_Input[WATER_SUP])</f>
        <v>No</v>
      </c>
      <c r="AB141" s="57">
        <f>IF(FMS_Ranking[[#This Row],[Water Supply Raw]]="Yes",1,0)</f>
        <v>0</v>
      </c>
      <c r="AC14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0.70687125118061922</v>
      </c>
      <c r="AD141" s="88">
        <f>_xlfn.RANK.EQ(AC141,$AC$6:$AC$380,0)+COUNTIF($AC$6:AC141,AC141)-1</f>
        <v>120</v>
      </c>
      <c r="AE141" s="93">
        <f>(((FMS_Ranking[[#This Row],[Structures Removed 100 Raw]]/Q$2)*100)*Q$3)+(((FMS_Ranking[[#This Row],[Removed Pop Raw]]/S$2)*100)*S$3)</f>
        <v>0</v>
      </c>
      <c r="AF14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0.70687125118061922</v>
      </c>
      <c r="AG141" s="87">
        <f t="shared" si="5"/>
        <v>134</v>
      </c>
    </row>
    <row r="142" spans="1:33" ht="15" customHeight="1" x14ac:dyDescent="0.25">
      <c r="A142" s="64" t="s">
        <v>2231</v>
      </c>
      <c r="B142" s="64">
        <f>_xlfn.XLOOKUP(FMS_Ranking[[#This Row],[FMS ID]],FMS_Input[FMS_ID],FMS_Input[RFPG_NUM])</f>
        <v>3</v>
      </c>
      <c r="C142" s="63" t="str">
        <f>_xlfn.XLOOKUP(FMS_Ranking[[#This Row],[FMS ID]],FMS_Input[FMS_ID],FMS_Input[FMS_NAME])</f>
        <v>Houston County Stream and Rain Gauge Installation</v>
      </c>
      <c r="D142" s="63" t="str">
        <f>_xlfn.XLOOKUP(FMS_Ranking[[#This Row],[FMS ID]],FMS_Input[FMS_ID],FMS_Input[FMS_DESCR])</f>
        <v>Install stream and rain gauges in flood prone areas and waterways as part of new alert notification system</v>
      </c>
      <c r="E142" s="60">
        <f>_xlfn.XLOOKUP(FMS_Ranking[[#This Row],[FMS ID]],FMS_Input[FMS_ID],FMS_Input[FMS_COST])</f>
        <v>250000</v>
      </c>
      <c r="F142" s="5" t="str">
        <f>_xlfn.XLOOKUP(FMS_Ranking[[#This Row],[FMS ID]],FMS_Input[FMS_ID],FMS_Input[EMER_NEED])</f>
        <v>No</v>
      </c>
      <c r="G142" s="4">
        <f t="shared" si="4"/>
        <v>0</v>
      </c>
      <c r="H142" s="45">
        <f>_xlfn.XLOOKUP(FMS_Ranking[[#This Row],[FMS ID]],FMS_Input[FMS_ID],FMS_Input[STRUCT_100])</f>
        <v>142</v>
      </c>
      <c r="I142" s="45">
        <f>_xlfn.XLOOKUP(FMS_Ranking[[#This Row],[FMS ID]],FMS_Input[FMS_ID],FMS_Input[RES_STRUCT100])</f>
        <v>82</v>
      </c>
      <c r="J142" s="45">
        <f>_xlfn.XLOOKUP(FMS_Ranking[[#This Row],[FMS ID]],FMS_Input[FMS_ID],FMS_Input[POP100])</f>
        <v>113</v>
      </c>
      <c r="K142" s="45">
        <f>_xlfn.XLOOKUP(FMS_Ranking[[#This Row],[FMS ID]],FMS_Input[FMS_ID],FMS_Input[CRITFAC100])</f>
        <v>5</v>
      </c>
      <c r="L142" s="45">
        <f>_xlfn.XLOOKUP(FMS_Ranking[[#This Row],[FMS ID]],FMS_Input[FMS_ID],FMS_Input[LWC])</f>
        <v>18</v>
      </c>
      <c r="M142" s="45">
        <f>_xlfn.XLOOKUP(FMS_Ranking[[#This Row],[FMS ID]],FMS_Input[FMS_ID],FMS_Input[ROADCLS])</f>
        <v>0</v>
      </c>
      <c r="N142" s="45">
        <f>_xlfn.XLOOKUP(FMS_Ranking[[#This Row],[FMS ID]],FMS_Input[FMS_ID],FMS_Input[ROAD_MILES100])</f>
        <v>110</v>
      </c>
      <c r="O142" s="45">
        <f>_xlfn.XLOOKUP(FMS_Ranking[[#This Row],[FMS ID]],FMS_Input[FMS_ID],FMS_Input[FARMACRE100])</f>
        <v>4592.9580078125</v>
      </c>
      <c r="P142" s="48">
        <f>_xlfn.XLOOKUP(FMS_Ranking[[#This Row],[FMS ID]],FMS_Input[FMS_ID],FMS_Input[REDSTRUCT100])</f>
        <v>0</v>
      </c>
      <c r="Q142" s="48">
        <f>_xlfn.XLOOKUP(FMS_Ranking[[#This Row],[FMS ID]],FMS_Input[FMS_ID],FMS_Input[REMSTRC100])</f>
        <v>0</v>
      </c>
      <c r="R142" s="48">
        <f>_xlfn.XLOOKUP(FMS_Ranking[[#This Row],[FMS ID]],FMS_Input[FMS_ID],FMS_Input[REMRESSTRC100])</f>
        <v>0</v>
      </c>
      <c r="S142" s="82">
        <f>_xlfn.XLOOKUP(FMS_Ranking[[#This Row],[FMS ID]],FMS_Input[FMS_ID],FMS_Input[REMPOP100])</f>
        <v>0</v>
      </c>
      <c r="T142" s="82">
        <f>_xlfn.XLOOKUP(FMS_Ranking[[#This Row],[FMS ID]],FMS_Input[FMS_ID],FMS_Input[REMCRITFAC100])</f>
        <v>0</v>
      </c>
      <c r="U142" s="82">
        <f>_xlfn.XLOOKUP(FMS_Ranking[[#This Row],[FMS ID]],FMS_Input[FMS_ID],FMS_Input[REMLWC100])</f>
        <v>0</v>
      </c>
      <c r="V142" s="82">
        <f>_xlfn.XLOOKUP(FMS_Ranking[[#This Row],[FMS ID]],FMS_Input[FMS_ID],FMS_Input[REMROADCLS])</f>
        <v>0</v>
      </c>
      <c r="W142" s="82">
        <f>_xlfn.XLOOKUP(FMS_Ranking[[#This Row],[FMS ID]],FMS_Input[FMS_ID],FMS_Input[REMFRMACRE100])</f>
        <v>0</v>
      </c>
      <c r="X142" s="48">
        <f>_xlfn.XLOOKUP(FMS_Ranking[[#This Row],[FMS ID]],FMS_Input[FMS_ID],FMS_Input[COSTSTRUCT])</f>
        <v>0</v>
      </c>
      <c r="Y142" s="45">
        <f>_xlfn.XLOOKUP(FMS_Ranking[[#This Row],[FMS ID]],FMS_Input[FMS_ID],FMS_Input[NATURE])</f>
        <v>0</v>
      </c>
      <c r="Z142" s="61">
        <f>(((FMS_Ranking[[#This Row],[Percent Nature-Based Raw]]/Y$2)*10)*Y$3)</f>
        <v>0</v>
      </c>
      <c r="AA142" s="5" t="str">
        <f>_xlfn.XLOOKUP(FMS_Ranking[[#This Row],[FMS ID]],FMS_Input[FMS_ID],FMS_Input[WATER_SUP])</f>
        <v>No</v>
      </c>
      <c r="AB142" s="57">
        <f>IF(FMS_Ranking[[#This Row],[Water Supply Raw]]="Yes",1,0)</f>
        <v>0</v>
      </c>
      <c r="AC14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0.70078748116321221</v>
      </c>
      <c r="AD142" s="94">
        <f>_xlfn.RANK.EQ(AC142,$AC$6:$AC$380,0)+COUNTIF($AC$6:AC142,AC142)-1</f>
        <v>121</v>
      </c>
      <c r="AE142" s="93">
        <f>(((FMS_Ranking[[#This Row],[Structures Removed 100 Raw]]/Q$2)*100)*Q$3)+(((FMS_Ranking[[#This Row],[Removed Pop Raw]]/S$2)*100)*S$3)</f>
        <v>0</v>
      </c>
      <c r="AF14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0.70078748116321221</v>
      </c>
      <c r="AG142" s="95">
        <f t="shared" si="5"/>
        <v>137</v>
      </c>
    </row>
    <row r="143" spans="1:33" ht="15" customHeight="1" x14ac:dyDescent="0.25">
      <c r="A143" s="64" t="s">
        <v>2116</v>
      </c>
      <c r="B143" s="64">
        <f>_xlfn.XLOOKUP(FMS_Ranking[[#This Row],[FMS ID]],FMS_Input[FMS_ID],FMS_Input[RFPG_NUM])</f>
        <v>3</v>
      </c>
      <c r="C143" s="63" t="str">
        <f>_xlfn.XLOOKUP(FMS_Ranking[[#This Row],[FMS ID]],FMS_Input[FMS_ID],FMS_Input[FMS_NAME])</f>
        <v xml:space="preserve">Navarro County Waterways Clearing </v>
      </c>
      <c r="D143" s="63" t="str">
        <f>_xlfn.XLOOKUP(FMS_Ranking[[#This Row],[FMS ID]],FMS_Input[FMS_ID],FMS_Input[FMS_DESCR])</f>
        <v>Develop a maintenance program to clear waterways of debris and prevent further collection of debris in waterways</v>
      </c>
      <c r="E143" s="60">
        <f>_xlfn.XLOOKUP(FMS_Ranking[[#This Row],[FMS ID]],FMS_Input[FMS_ID],FMS_Input[FMS_COST])</f>
        <v>75000</v>
      </c>
      <c r="F143" s="5" t="str">
        <f>_xlfn.XLOOKUP(FMS_Ranking[[#This Row],[FMS ID]],FMS_Input[FMS_ID],FMS_Input[EMER_NEED])</f>
        <v>No</v>
      </c>
      <c r="G143" s="4">
        <f t="shared" si="4"/>
        <v>0</v>
      </c>
      <c r="H143" s="45">
        <f>_xlfn.XLOOKUP(FMS_Ranking[[#This Row],[FMS ID]],FMS_Input[FMS_ID],FMS_Input[STRUCT_100])</f>
        <v>487</v>
      </c>
      <c r="I143" s="45">
        <f>_xlfn.XLOOKUP(FMS_Ranking[[#This Row],[FMS ID]],FMS_Input[FMS_ID],FMS_Input[RES_STRUCT100])</f>
        <v>471</v>
      </c>
      <c r="J143" s="45">
        <f>_xlfn.XLOOKUP(FMS_Ranking[[#This Row],[FMS ID]],FMS_Input[FMS_ID],FMS_Input[POP100])</f>
        <v>1647</v>
      </c>
      <c r="K143" s="45">
        <f>_xlfn.XLOOKUP(FMS_Ranking[[#This Row],[FMS ID]],FMS_Input[FMS_ID],FMS_Input[CRITFAC100])</f>
        <v>6</v>
      </c>
      <c r="L143" s="45">
        <f>_xlfn.XLOOKUP(FMS_Ranking[[#This Row],[FMS ID]],FMS_Input[FMS_ID],FMS_Input[LWC])</f>
        <v>33</v>
      </c>
      <c r="M143" s="45">
        <f>_xlfn.XLOOKUP(FMS_Ranking[[#This Row],[FMS ID]],FMS_Input[FMS_ID],FMS_Input[ROADCLS])</f>
        <v>0</v>
      </c>
      <c r="N143" s="45">
        <f>_xlfn.XLOOKUP(FMS_Ranking[[#This Row],[FMS ID]],FMS_Input[FMS_ID],FMS_Input[ROAD_MILES100])</f>
        <v>27</v>
      </c>
      <c r="O143" s="45">
        <f>_xlfn.XLOOKUP(FMS_Ranking[[#This Row],[FMS ID]],FMS_Input[FMS_ID],FMS_Input[FARMACRE100])</f>
        <v>797.4921875</v>
      </c>
      <c r="P143" s="48">
        <f>_xlfn.XLOOKUP(FMS_Ranking[[#This Row],[FMS ID]],FMS_Input[FMS_ID],FMS_Input[REDSTRUCT100])</f>
        <v>0</v>
      </c>
      <c r="Q143" s="48">
        <f>_xlfn.XLOOKUP(FMS_Ranking[[#This Row],[FMS ID]],FMS_Input[FMS_ID],FMS_Input[REMSTRC100])</f>
        <v>0</v>
      </c>
      <c r="R143" s="48">
        <f>_xlfn.XLOOKUP(FMS_Ranking[[#This Row],[FMS ID]],FMS_Input[FMS_ID],FMS_Input[REMRESSTRC100])</f>
        <v>0</v>
      </c>
      <c r="S143" s="82">
        <f>_xlfn.XLOOKUP(FMS_Ranking[[#This Row],[FMS ID]],FMS_Input[FMS_ID],FMS_Input[REMPOP100])</f>
        <v>0</v>
      </c>
      <c r="T143" s="82">
        <f>_xlfn.XLOOKUP(FMS_Ranking[[#This Row],[FMS ID]],FMS_Input[FMS_ID],FMS_Input[REMCRITFAC100])</f>
        <v>0</v>
      </c>
      <c r="U143" s="82">
        <f>_xlfn.XLOOKUP(FMS_Ranking[[#This Row],[FMS ID]],FMS_Input[FMS_ID],FMS_Input[REMLWC100])</f>
        <v>0</v>
      </c>
      <c r="V143" s="82">
        <f>_xlfn.XLOOKUP(FMS_Ranking[[#This Row],[FMS ID]],FMS_Input[FMS_ID],FMS_Input[REMROADCLS])</f>
        <v>0</v>
      </c>
      <c r="W143" s="82">
        <f>_xlfn.XLOOKUP(FMS_Ranking[[#This Row],[FMS ID]],FMS_Input[FMS_ID],FMS_Input[REMFRMACRE100])</f>
        <v>0</v>
      </c>
      <c r="X143" s="48">
        <f>_xlfn.XLOOKUP(FMS_Ranking[[#This Row],[FMS ID]],FMS_Input[FMS_ID],FMS_Input[COSTSTRUCT])</f>
        <v>0</v>
      </c>
      <c r="Y143" s="45">
        <f>_xlfn.XLOOKUP(FMS_Ranking[[#This Row],[FMS ID]],FMS_Input[FMS_ID],FMS_Input[NATURE])</f>
        <v>0</v>
      </c>
      <c r="Z143" s="61">
        <f>(((FMS_Ranking[[#This Row],[Percent Nature-Based Raw]]/Y$2)*10)*Y$3)</f>
        <v>0</v>
      </c>
      <c r="AA143" s="5" t="str">
        <f>_xlfn.XLOOKUP(FMS_Ranking[[#This Row],[FMS ID]],FMS_Input[FMS_ID],FMS_Input[WATER_SUP])</f>
        <v>No</v>
      </c>
      <c r="AB143" s="57">
        <f>IF(FMS_Ranking[[#This Row],[Water Supply Raw]]="Yes",1,0)</f>
        <v>0</v>
      </c>
      <c r="AC14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0.68701745093768163</v>
      </c>
      <c r="AD143" s="94">
        <f>_xlfn.RANK.EQ(AC143,$AC$6:$AC$380,0)+COUNTIF($AC$6:AC143,AC143)-1</f>
        <v>122</v>
      </c>
      <c r="AE143" s="93">
        <f>(((FMS_Ranking[[#This Row],[Structures Removed 100 Raw]]/Q$2)*100)*Q$3)+(((FMS_Ranking[[#This Row],[Removed Pop Raw]]/S$2)*100)*S$3)</f>
        <v>0</v>
      </c>
      <c r="AF14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0.68701745093768163</v>
      </c>
      <c r="AG143" s="95">
        <f t="shared" si="5"/>
        <v>138</v>
      </c>
    </row>
    <row r="144" spans="1:33" ht="15" customHeight="1" x14ac:dyDescent="0.25">
      <c r="A144" s="64" t="s">
        <v>1958</v>
      </c>
      <c r="B144" s="64">
        <f>_xlfn.XLOOKUP(FMS_Ranking[[#This Row],[FMS ID]],FMS_Input[FMS_ID],FMS_Input[RFPG_NUM])</f>
        <v>3</v>
      </c>
      <c r="C144" s="63" t="str">
        <f>_xlfn.XLOOKUP(FMS_Ranking[[#This Row],[FMS ID]],FMS_Input[FMS_ID],FMS_Input[FMS_NAME])</f>
        <v>Freestone County Flood Damage Prevention Ordinance</v>
      </c>
      <c r="D144" s="63" t="str">
        <f>_xlfn.XLOOKUP(FMS_Ranking[[#This Row],[FMS ID]],FMS_Input[FMS_ID],FMS_Input[FMS_DESCR])</f>
        <v>Develop and Implement a Flood Damage Prevention Ordinance </v>
      </c>
      <c r="E144" s="60">
        <f>_xlfn.XLOOKUP(FMS_Ranking[[#This Row],[FMS ID]],FMS_Input[FMS_ID],FMS_Input[FMS_COST])</f>
        <v>100000</v>
      </c>
      <c r="F144" s="5" t="str">
        <f>_xlfn.XLOOKUP(FMS_Ranking[[#This Row],[FMS ID]],FMS_Input[FMS_ID],FMS_Input[EMER_NEED])</f>
        <v>No</v>
      </c>
      <c r="G144" s="4">
        <f t="shared" si="4"/>
        <v>0</v>
      </c>
      <c r="H144" s="45">
        <f>_xlfn.XLOOKUP(FMS_Ranking[[#This Row],[FMS ID]],FMS_Input[FMS_ID],FMS_Input[STRUCT_100])</f>
        <v>557</v>
      </c>
      <c r="I144" s="45">
        <f>_xlfn.XLOOKUP(FMS_Ranking[[#This Row],[FMS ID]],FMS_Input[FMS_ID],FMS_Input[RES_STRUCT100])</f>
        <v>237</v>
      </c>
      <c r="J144" s="45">
        <f>_xlfn.XLOOKUP(FMS_Ranking[[#This Row],[FMS ID]],FMS_Input[FMS_ID],FMS_Input[POP100])</f>
        <v>389</v>
      </c>
      <c r="K144" s="45">
        <f>_xlfn.XLOOKUP(FMS_Ranking[[#This Row],[FMS ID]],FMS_Input[FMS_ID],FMS_Input[CRITFAC100])</f>
        <v>3</v>
      </c>
      <c r="L144" s="45">
        <f>_xlfn.XLOOKUP(FMS_Ranking[[#This Row],[FMS ID]],FMS_Input[FMS_ID],FMS_Input[LWC])</f>
        <v>2</v>
      </c>
      <c r="M144" s="45">
        <f>_xlfn.XLOOKUP(FMS_Ranking[[#This Row],[FMS ID]],FMS_Input[FMS_ID],FMS_Input[ROADCLS])</f>
        <v>0</v>
      </c>
      <c r="N144" s="45">
        <f>_xlfn.XLOOKUP(FMS_Ranking[[#This Row],[FMS ID]],FMS_Input[FMS_ID],FMS_Input[ROAD_MILES100])</f>
        <v>91</v>
      </c>
      <c r="O144" s="45">
        <f>_xlfn.XLOOKUP(FMS_Ranking[[#This Row],[FMS ID]],FMS_Input[FMS_ID],FMS_Input[FARMACRE100])</f>
        <v>21752.580078125</v>
      </c>
      <c r="P144" s="48">
        <f>_xlfn.XLOOKUP(FMS_Ranking[[#This Row],[FMS ID]],FMS_Input[FMS_ID],FMS_Input[REDSTRUCT100])</f>
        <v>0</v>
      </c>
      <c r="Q144" s="48">
        <f>_xlfn.XLOOKUP(FMS_Ranking[[#This Row],[FMS ID]],FMS_Input[FMS_ID],FMS_Input[REMSTRC100])</f>
        <v>0</v>
      </c>
      <c r="R144" s="48">
        <f>_xlfn.XLOOKUP(FMS_Ranking[[#This Row],[FMS ID]],FMS_Input[FMS_ID],FMS_Input[REMRESSTRC100])</f>
        <v>0</v>
      </c>
      <c r="S144" s="82">
        <f>_xlfn.XLOOKUP(FMS_Ranking[[#This Row],[FMS ID]],FMS_Input[FMS_ID],FMS_Input[REMPOP100])</f>
        <v>0</v>
      </c>
      <c r="T144" s="82">
        <f>_xlfn.XLOOKUP(FMS_Ranking[[#This Row],[FMS ID]],FMS_Input[FMS_ID],FMS_Input[REMCRITFAC100])</f>
        <v>0</v>
      </c>
      <c r="U144" s="82">
        <f>_xlfn.XLOOKUP(FMS_Ranking[[#This Row],[FMS ID]],FMS_Input[FMS_ID],FMS_Input[REMLWC100])</f>
        <v>0</v>
      </c>
      <c r="V144" s="82">
        <f>_xlfn.XLOOKUP(FMS_Ranking[[#This Row],[FMS ID]],FMS_Input[FMS_ID],FMS_Input[REMROADCLS])</f>
        <v>0</v>
      </c>
      <c r="W144" s="82">
        <f>_xlfn.XLOOKUP(FMS_Ranking[[#This Row],[FMS ID]],FMS_Input[FMS_ID],FMS_Input[REMFRMACRE100])</f>
        <v>0</v>
      </c>
      <c r="X144" s="48">
        <f>_xlfn.XLOOKUP(FMS_Ranking[[#This Row],[FMS ID]],FMS_Input[FMS_ID],FMS_Input[COSTSTRUCT])</f>
        <v>0</v>
      </c>
      <c r="Y144" s="45">
        <f>_xlfn.XLOOKUP(FMS_Ranking[[#This Row],[FMS ID]],FMS_Input[FMS_ID],FMS_Input[NATURE])</f>
        <v>0</v>
      </c>
      <c r="Z144" s="61">
        <f>(((FMS_Ranking[[#This Row],[Percent Nature-Based Raw]]/Y$2)*10)*Y$3)</f>
        <v>0</v>
      </c>
      <c r="AA144" s="5" t="str">
        <f>_xlfn.XLOOKUP(FMS_Ranking[[#This Row],[FMS ID]],FMS_Input[FMS_ID],FMS_Input[WATER_SUP])</f>
        <v>No</v>
      </c>
      <c r="AB144" s="57">
        <f>IF(FMS_Ranking[[#This Row],[Water Supply Raw]]="Yes",1,0)</f>
        <v>0</v>
      </c>
      <c r="AC14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0.66964631435745214</v>
      </c>
      <c r="AD144" s="94">
        <f>_xlfn.RANK.EQ(AC144,$AC$6:$AC$380,0)+COUNTIF($AC$6:AC144,AC144)-1</f>
        <v>123</v>
      </c>
      <c r="AE144" s="93">
        <f>(((FMS_Ranking[[#This Row],[Structures Removed 100 Raw]]/Q$2)*100)*Q$3)+(((FMS_Ranking[[#This Row],[Removed Pop Raw]]/S$2)*100)*S$3)</f>
        <v>0</v>
      </c>
      <c r="AF14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0.66964631435745214</v>
      </c>
      <c r="AG144" s="95">
        <f t="shared" si="5"/>
        <v>139</v>
      </c>
    </row>
    <row r="145" spans="1:54" ht="15" customHeight="1" x14ac:dyDescent="0.25">
      <c r="A145" s="64" t="s">
        <v>2159</v>
      </c>
      <c r="B145" s="64">
        <f>_xlfn.XLOOKUP(FMS_Ranking[[#This Row],[FMS ID]],FMS_Input[FMS_ID],FMS_Input[RFPG_NUM])</f>
        <v>3</v>
      </c>
      <c r="C145" s="63" t="str">
        <f>_xlfn.XLOOKUP(FMS_Ranking[[#This Row],[FMS ID]],FMS_Input[FMS_ID],FMS_Input[FMS_NAME])</f>
        <v>Walker County Voluntary Buyout Program</v>
      </c>
      <c r="D145" s="63" t="str">
        <f>_xlfn.XLOOKUP(FMS_Ranking[[#This Row],[FMS ID]],FMS_Input[FMS_ID],FMS_Input[FMS_DESCR])</f>
        <v>The county and partnering jurisdictions will begin a voluntary buyout program for insured severe repetitive loss properties that are in the floodplain</v>
      </c>
      <c r="E145" s="60">
        <f>_xlfn.XLOOKUP(FMS_Ranking[[#This Row],[FMS ID]],FMS_Input[FMS_ID],FMS_Input[FMS_COST])</f>
        <v>5000000</v>
      </c>
      <c r="F145" s="5" t="str">
        <f>_xlfn.XLOOKUP(FMS_Ranking[[#This Row],[FMS ID]],FMS_Input[FMS_ID],FMS_Input[EMER_NEED])</f>
        <v>No</v>
      </c>
      <c r="G145" s="4">
        <f t="shared" si="4"/>
        <v>0</v>
      </c>
      <c r="H145" s="45">
        <f>_xlfn.XLOOKUP(FMS_Ranking[[#This Row],[FMS ID]],FMS_Input[FMS_ID],FMS_Input[STRUCT_100])</f>
        <v>100</v>
      </c>
      <c r="I145" s="45">
        <f>_xlfn.XLOOKUP(FMS_Ranking[[#This Row],[FMS ID]],FMS_Input[FMS_ID],FMS_Input[RES_STRUCT100])</f>
        <v>65</v>
      </c>
      <c r="J145" s="45">
        <f>_xlfn.XLOOKUP(FMS_Ranking[[#This Row],[FMS ID]],FMS_Input[FMS_ID],FMS_Input[POP100])</f>
        <v>70</v>
      </c>
      <c r="K145" s="45">
        <f>_xlfn.XLOOKUP(FMS_Ranking[[#This Row],[FMS ID]],FMS_Input[FMS_ID],FMS_Input[CRITFAC100])</f>
        <v>11</v>
      </c>
      <c r="L145" s="45">
        <f>_xlfn.XLOOKUP(FMS_Ranking[[#This Row],[FMS ID]],FMS_Input[FMS_ID],FMS_Input[LWC])</f>
        <v>5</v>
      </c>
      <c r="M145" s="45">
        <f>_xlfn.XLOOKUP(FMS_Ranking[[#This Row],[FMS ID]],FMS_Input[FMS_ID],FMS_Input[ROADCLS])</f>
        <v>0</v>
      </c>
      <c r="N145" s="45">
        <f>_xlfn.XLOOKUP(FMS_Ranking[[#This Row],[FMS ID]],FMS_Input[FMS_ID],FMS_Input[ROAD_MILES100])</f>
        <v>59</v>
      </c>
      <c r="O145" s="45">
        <f>_xlfn.XLOOKUP(FMS_Ranking[[#This Row],[FMS ID]],FMS_Input[FMS_ID],FMS_Input[FARMACRE100])</f>
        <v>24889.44921875</v>
      </c>
      <c r="P145" s="48">
        <f>_xlfn.XLOOKUP(FMS_Ranking[[#This Row],[FMS ID]],FMS_Input[FMS_ID],FMS_Input[REDSTRUCT100])</f>
        <v>0</v>
      </c>
      <c r="Q145" s="48">
        <f>_xlfn.XLOOKUP(FMS_Ranking[[#This Row],[FMS ID]],FMS_Input[FMS_ID],FMS_Input[REMSTRC100])</f>
        <v>0</v>
      </c>
      <c r="R145" s="48">
        <f>_xlfn.XLOOKUP(FMS_Ranking[[#This Row],[FMS ID]],FMS_Input[FMS_ID],FMS_Input[REMRESSTRC100])</f>
        <v>0</v>
      </c>
      <c r="S145" s="82">
        <f>_xlfn.XLOOKUP(FMS_Ranking[[#This Row],[FMS ID]],FMS_Input[FMS_ID],FMS_Input[REMPOP100])</f>
        <v>0</v>
      </c>
      <c r="T145" s="82">
        <f>_xlfn.XLOOKUP(FMS_Ranking[[#This Row],[FMS ID]],FMS_Input[FMS_ID],FMS_Input[REMCRITFAC100])</f>
        <v>0</v>
      </c>
      <c r="U145" s="82">
        <f>_xlfn.XLOOKUP(FMS_Ranking[[#This Row],[FMS ID]],FMS_Input[FMS_ID],FMS_Input[REMLWC100])</f>
        <v>0</v>
      </c>
      <c r="V145" s="82">
        <f>_xlfn.XLOOKUP(FMS_Ranking[[#This Row],[FMS ID]],FMS_Input[FMS_ID],FMS_Input[REMROADCLS])</f>
        <v>0</v>
      </c>
      <c r="W145" s="82">
        <f>_xlfn.XLOOKUP(FMS_Ranking[[#This Row],[FMS ID]],FMS_Input[FMS_ID],FMS_Input[REMFRMACRE100])</f>
        <v>0</v>
      </c>
      <c r="X145" s="48">
        <f>_xlfn.XLOOKUP(FMS_Ranking[[#This Row],[FMS ID]],FMS_Input[FMS_ID],FMS_Input[COSTSTRUCT])</f>
        <v>0</v>
      </c>
      <c r="Y145" s="45">
        <f>_xlfn.XLOOKUP(FMS_Ranking[[#This Row],[FMS ID]],FMS_Input[FMS_ID],FMS_Input[NATURE])</f>
        <v>0</v>
      </c>
      <c r="Z145" s="61">
        <f>(((FMS_Ranking[[#This Row],[Percent Nature-Based Raw]]/Y$2)*10)*Y$3)</f>
        <v>0</v>
      </c>
      <c r="AA145" s="5" t="str">
        <f>_xlfn.XLOOKUP(FMS_Ranking[[#This Row],[FMS ID]],FMS_Input[FMS_ID],FMS_Input[WATER_SUP])</f>
        <v>No</v>
      </c>
      <c r="AB145" s="57">
        <f>IF(FMS_Ranking[[#This Row],[Water Supply Raw]]="Yes",1,0)</f>
        <v>0</v>
      </c>
      <c r="AC14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0.65500970045015949</v>
      </c>
      <c r="AD145" s="94">
        <f>_xlfn.RANK.EQ(AC145,$AC$6:$AC$380,0)+COUNTIF($AC$6:AC145,AC145)-1</f>
        <v>124</v>
      </c>
      <c r="AE145" s="93">
        <f>(((FMS_Ranking[[#This Row],[Structures Removed 100 Raw]]/Q$2)*100)*Q$3)+(((FMS_Ranking[[#This Row],[Removed Pop Raw]]/S$2)*100)*S$3)</f>
        <v>0</v>
      </c>
      <c r="AF14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0.65500970045015949</v>
      </c>
      <c r="AG145" s="95">
        <f t="shared" si="5"/>
        <v>140</v>
      </c>
    </row>
    <row r="146" spans="1:54" ht="15" customHeight="1" x14ac:dyDescent="0.25">
      <c r="A146" s="64" t="s">
        <v>2086</v>
      </c>
      <c r="B146" s="64">
        <f>_xlfn.XLOOKUP(FMS_Ranking[[#This Row],[FMS ID]],FMS_Input[FMS_ID],FMS_Input[RFPG_NUM])</f>
        <v>3</v>
      </c>
      <c r="C146" s="63" t="str">
        <f>_xlfn.XLOOKUP(FMS_Ranking[[#This Row],[FMS ID]],FMS_Input[FMS_ID],FMS_Input[FMS_NAME])</f>
        <v xml:space="preserve">Walker County Floodplain Regulatory Awareness Public Information Campaign </v>
      </c>
      <c r="D146" s="63" t="str">
        <f>_xlfn.XLOOKUP(FMS_Ranking[[#This Row],[FMS ID]],FMS_Input[FMS_ID],FMS_Input[FMS_DESCR])</f>
        <v>Rewrite, improve, and implement new local floodplain regulations, to include a public information campaign on regulatory awareness</v>
      </c>
      <c r="E146" s="60">
        <f>_xlfn.XLOOKUP(FMS_Ranking[[#This Row],[FMS ID]],FMS_Input[FMS_ID],FMS_Input[FMS_COST])</f>
        <v>50000</v>
      </c>
      <c r="F146" s="5" t="str">
        <f>_xlfn.XLOOKUP(FMS_Ranking[[#This Row],[FMS ID]],FMS_Input[FMS_ID],FMS_Input[EMER_NEED])</f>
        <v>No</v>
      </c>
      <c r="G146" s="4">
        <f t="shared" si="4"/>
        <v>0</v>
      </c>
      <c r="H146" s="45">
        <f>_xlfn.XLOOKUP(FMS_Ranking[[#This Row],[FMS ID]],FMS_Input[FMS_ID],FMS_Input[STRUCT_100])</f>
        <v>19</v>
      </c>
      <c r="I146" s="45">
        <f>_xlfn.XLOOKUP(FMS_Ranking[[#This Row],[FMS ID]],FMS_Input[FMS_ID],FMS_Input[RES_STRUCT100])</f>
        <v>18</v>
      </c>
      <c r="J146" s="45">
        <f>_xlfn.XLOOKUP(FMS_Ranking[[#This Row],[FMS ID]],FMS_Input[FMS_ID],FMS_Input[POP100])</f>
        <v>23</v>
      </c>
      <c r="K146" s="45">
        <f>_xlfn.XLOOKUP(FMS_Ranking[[#This Row],[FMS ID]],FMS_Input[FMS_ID],FMS_Input[CRITFAC100])</f>
        <v>11</v>
      </c>
      <c r="L146" s="45">
        <f>_xlfn.XLOOKUP(FMS_Ranking[[#This Row],[FMS ID]],FMS_Input[FMS_ID],FMS_Input[LWC])</f>
        <v>5</v>
      </c>
      <c r="M146" s="45">
        <f>_xlfn.XLOOKUP(FMS_Ranking[[#This Row],[FMS ID]],FMS_Input[FMS_ID],FMS_Input[ROADCLS])</f>
        <v>0</v>
      </c>
      <c r="N146" s="45">
        <f>_xlfn.XLOOKUP(FMS_Ranking[[#This Row],[FMS ID]],FMS_Input[FMS_ID],FMS_Input[ROAD_MILES100])</f>
        <v>59</v>
      </c>
      <c r="O146" s="45">
        <f>_xlfn.XLOOKUP(FMS_Ranking[[#This Row],[FMS ID]],FMS_Input[FMS_ID],FMS_Input[FARMACRE100])</f>
        <v>24327.890625</v>
      </c>
      <c r="P146" s="48">
        <f>_xlfn.XLOOKUP(FMS_Ranking[[#This Row],[FMS ID]],FMS_Input[FMS_ID],FMS_Input[REDSTRUCT100])</f>
        <v>0</v>
      </c>
      <c r="Q146" s="48">
        <f>_xlfn.XLOOKUP(FMS_Ranking[[#This Row],[FMS ID]],FMS_Input[FMS_ID],FMS_Input[REMSTRC100])</f>
        <v>0</v>
      </c>
      <c r="R146" s="48">
        <f>_xlfn.XLOOKUP(FMS_Ranking[[#This Row],[FMS ID]],FMS_Input[FMS_ID],FMS_Input[REMRESSTRC100])</f>
        <v>0</v>
      </c>
      <c r="S146" s="82">
        <f>_xlfn.XLOOKUP(FMS_Ranking[[#This Row],[FMS ID]],FMS_Input[FMS_ID],FMS_Input[REMPOP100])</f>
        <v>0</v>
      </c>
      <c r="T146" s="82">
        <f>_xlfn.XLOOKUP(FMS_Ranking[[#This Row],[FMS ID]],FMS_Input[FMS_ID],FMS_Input[REMCRITFAC100])</f>
        <v>0</v>
      </c>
      <c r="U146" s="82">
        <f>_xlfn.XLOOKUP(FMS_Ranking[[#This Row],[FMS ID]],FMS_Input[FMS_ID],FMS_Input[REMLWC100])</f>
        <v>0</v>
      </c>
      <c r="V146" s="82">
        <f>_xlfn.XLOOKUP(FMS_Ranking[[#This Row],[FMS ID]],FMS_Input[FMS_ID],FMS_Input[REMROADCLS])</f>
        <v>0</v>
      </c>
      <c r="W146" s="82">
        <f>_xlfn.XLOOKUP(FMS_Ranking[[#This Row],[FMS ID]],FMS_Input[FMS_ID],FMS_Input[REMFRMACRE100])</f>
        <v>0</v>
      </c>
      <c r="X146" s="48">
        <f>_xlfn.XLOOKUP(FMS_Ranking[[#This Row],[FMS ID]],FMS_Input[FMS_ID],FMS_Input[COSTSTRUCT])</f>
        <v>0</v>
      </c>
      <c r="Y146" s="45">
        <f>_xlfn.XLOOKUP(FMS_Ranking[[#This Row],[FMS ID]],FMS_Input[FMS_ID],FMS_Input[NATURE])</f>
        <v>0</v>
      </c>
      <c r="Z146" s="61">
        <f>(((FMS_Ranking[[#This Row],[Percent Nature-Based Raw]]/Y$2)*10)*Y$3)</f>
        <v>0</v>
      </c>
      <c r="AA146" s="5" t="str">
        <f>_xlfn.XLOOKUP(FMS_Ranking[[#This Row],[FMS ID]],FMS_Input[FMS_ID],FMS_Input[WATER_SUP])</f>
        <v>No</v>
      </c>
      <c r="AB146" s="57">
        <f>IF(FMS_Ranking[[#This Row],[Water Supply Raw]]="Yes",1,0)</f>
        <v>0</v>
      </c>
      <c r="AC14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0.63915028172983779</v>
      </c>
      <c r="AD146" s="94">
        <f>_xlfn.RANK.EQ(AC146,$AC$6:$AC$380,0)+COUNTIF($AC$6:AC146,AC146)-1</f>
        <v>125</v>
      </c>
      <c r="AE146" s="93">
        <f>(((FMS_Ranking[[#This Row],[Structures Removed 100 Raw]]/Q$2)*100)*Q$3)+(((FMS_Ranking[[#This Row],[Removed Pop Raw]]/S$2)*100)*S$3)</f>
        <v>0</v>
      </c>
      <c r="AF14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0.63915028172983779</v>
      </c>
      <c r="AG146" s="95">
        <f t="shared" si="5"/>
        <v>141</v>
      </c>
    </row>
    <row r="147" spans="1:54" ht="15" customHeight="1" x14ac:dyDescent="0.25">
      <c r="A147" s="64" t="s">
        <v>3362</v>
      </c>
      <c r="B147" s="64">
        <f>_xlfn.XLOOKUP(FMS_Ranking[[#This Row],[FMS ID]],FMS_Input[FMS_ID],FMS_Input[RFPG_NUM])</f>
        <v>5</v>
      </c>
      <c r="C147" s="63" t="str">
        <f>_xlfn.XLOOKUP(FMS_Ranking[[#This Row],[FMS ID]],FMS_Input[FMS_ID],FMS_Input[FMS_NAME])</f>
        <v>Polk County Facilities Hazard Hardening Retrofit</v>
      </c>
      <c r="D147" s="63" t="str">
        <f>_xlfn.XLOOKUP(FMS_Ranking[[#This Row],[FMS ID]],FMS_Input[FMS_ID],FMS_Input[FMS_DESCR])</f>
        <v>Activities may include but are not limited to: flood proofing, impact resistant windows, storm shutters, roof straps, structural bracing, low-flow plumbing fixtures, roll-up door reinforcement, grounding systems, and surge-protection.</v>
      </c>
      <c r="E147" s="60">
        <f>_xlfn.XLOOKUP(FMS_Ranking[[#This Row],[FMS ID]],FMS_Input[FMS_ID],FMS_Input[FMS_COST])</f>
        <v>1500000</v>
      </c>
      <c r="F147" s="5" t="str">
        <f>_xlfn.XLOOKUP(FMS_Ranking[[#This Row],[FMS ID]],FMS_Input[FMS_ID],FMS_Input[EMER_NEED])</f>
        <v>Yes</v>
      </c>
      <c r="G147" s="4">
        <f t="shared" si="4"/>
        <v>1</v>
      </c>
      <c r="H147" s="45">
        <f>_xlfn.XLOOKUP(FMS_Ranking[[#This Row],[FMS ID]],FMS_Input[FMS_ID],FMS_Input[STRUCT_100])</f>
        <v>84</v>
      </c>
      <c r="I147" s="45">
        <f>_xlfn.XLOOKUP(FMS_Ranking[[#This Row],[FMS ID]],FMS_Input[FMS_ID],FMS_Input[RES_STRUCT100])</f>
        <v>45</v>
      </c>
      <c r="J147" s="45">
        <f>_xlfn.XLOOKUP(FMS_Ranking[[#This Row],[FMS ID]],FMS_Input[FMS_ID],FMS_Input[POP100])</f>
        <v>368</v>
      </c>
      <c r="K147" s="45">
        <f>_xlfn.XLOOKUP(FMS_Ranking[[#This Row],[FMS ID]],FMS_Input[FMS_ID],FMS_Input[CRITFAC100])</f>
        <v>0</v>
      </c>
      <c r="L147" s="45">
        <f>_xlfn.XLOOKUP(FMS_Ranking[[#This Row],[FMS ID]],FMS_Input[FMS_ID],FMS_Input[LWC])</f>
        <v>8</v>
      </c>
      <c r="M147" s="45">
        <f>_xlfn.XLOOKUP(FMS_Ranking[[#This Row],[FMS ID]],FMS_Input[FMS_ID],FMS_Input[ROADCLS])</f>
        <v>8</v>
      </c>
      <c r="N147" s="45">
        <f>_xlfn.XLOOKUP(FMS_Ranking[[#This Row],[FMS ID]],FMS_Input[FMS_ID],FMS_Input[ROAD_MILES100])</f>
        <v>17</v>
      </c>
      <c r="O147" s="45">
        <f>_xlfn.XLOOKUP(FMS_Ranking[[#This Row],[FMS ID]],FMS_Input[FMS_ID],FMS_Input[FARMACRE100])</f>
        <v>62.190280914306641</v>
      </c>
      <c r="P147" s="48">
        <f>_xlfn.XLOOKUP(FMS_Ranking[[#This Row],[FMS ID]],FMS_Input[FMS_ID],FMS_Input[REDSTRUCT100])</f>
        <v>0</v>
      </c>
      <c r="Q147" s="48">
        <f>_xlfn.XLOOKUP(FMS_Ranking[[#This Row],[FMS ID]],FMS_Input[FMS_ID],FMS_Input[REMSTRC100])</f>
        <v>0</v>
      </c>
      <c r="R147" s="48">
        <f>_xlfn.XLOOKUP(FMS_Ranking[[#This Row],[FMS ID]],FMS_Input[FMS_ID],FMS_Input[REMRESSTRC100])</f>
        <v>0</v>
      </c>
      <c r="S147" s="82">
        <f>_xlfn.XLOOKUP(FMS_Ranking[[#This Row],[FMS ID]],FMS_Input[FMS_ID],FMS_Input[REMPOP100])</f>
        <v>0</v>
      </c>
      <c r="T147" s="82">
        <f>_xlfn.XLOOKUP(FMS_Ranking[[#This Row],[FMS ID]],FMS_Input[FMS_ID],FMS_Input[REMCRITFAC100])</f>
        <v>0</v>
      </c>
      <c r="U147" s="82">
        <f>_xlfn.XLOOKUP(FMS_Ranking[[#This Row],[FMS ID]],FMS_Input[FMS_ID],FMS_Input[REMLWC100])</f>
        <v>0</v>
      </c>
      <c r="V147" s="82">
        <f>_xlfn.XLOOKUP(FMS_Ranking[[#This Row],[FMS ID]],FMS_Input[FMS_ID],FMS_Input[REMROADCLS])</f>
        <v>0</v>
      </c>
      <c r="W147" s="82">
        <f>_xlfn.XLOOKUP(FMS_Ranking[[#This Row],[FMS ID]],FMS_Input[FMS_ID],FMS_Input[REMFRMACRE100])</f>
        <v>0</v>
      </c>
      <c r="X147" s="48">
        <f>_xlfn.XLOOKUP(FMS_Ranking[[#This Row],[FMS ID]],FMS_Input[FMS_ID],FMS_Input[COSTSTRUCT])</f>
        <v>0</v>
      </c>
      <c r="Y147" s="45">
        <f>_xlfn.XLOOKUP(FMS_Ranking[[#This Row],[FMS ID]],FMS_Input[FMS_ID],FMS_Input[NATURE])</f>
        <v>0</v>
      </c>
      <c r="Z147" s="61">
        <f>(((FMS_Ranking[[#This Row],[Percent Nature-Based Raw]]/Y$2)*10)*Y$3)</f>
        <v>0</v>
      </c>
      <c r="AA147" s="5" t="str">
        <f>_xlfn.XLOOKUP(FMS_Ranking[[#This Row],[FMS ID]],FMS_Input[FMS_ID],FMS_Input[WATER_SUP])</f>
        <v>No</v>
      </c>
      <c r="AB147" s="57">
        <f>IF(FMS_Ranking[[#This Row],[Water Supply Raw]]="Yes",1,0)</f>
        <v>0</v>
      </c>
      <c r="AC14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0.63362997861914483</v>
      </c>
      <c r="AD147" s="94">
        <f>_xlfn.RANK.EQ(AC147,$AC$6:$AC$380,0)+COUNTIF($AC$6:AC147,AC147)-1</f>
        <v>126</v>
      </c>
      <c r="AE147" s="93">
        <f>(((FMS_Ranking[[#This Row],[Structures Removed 100 Raw]]/Q$2)*100)*Q$3)+(((FMS_Ranking[[#This Row],[Removed Pop Raw]]/S$2)*100)*S$3)</f>
        <v>0</v>
      </c>
      <c r="AF14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0.63362997861914483</v>
      </c>
      <c r="AG147" s="95">
        <f t="shared" si="5"/>
        <v>142</v>
      </c>
    </row>
    <row r="148" spans="1:54" ht="15" customHeight="1" x14ac:dyDescent="0.25">
      <c r="A148" s="64" t="s">
        <v>3368</v>
      </c>
      <c r="B148" s="64">
        <f>_xlfn.XLOOKUP(FMS_Ranking[[#This Row],[FMS ID]],FMS_Input[FMS_ID],FMS_Input[RFPG_NUM])</f>
        <v>5</v>
      </c>
      <c r="C148" s="63" t="str">
        <f>_xlfn.XLOOKUP(FMS_Ranking[[#This Row],[FMS ID]],FMS_Input[FMS_ID],FMS_Input[FMS_NAME])</f>
        <v>Polk County Flood Infrastructure Improvements</v>
      </c>
      <c r="D148" s="63" t="str">
        <f>_xlfn.XLOOKUP(FMS_Ranking[[#This Row],[FMS ID]],FMS_Input[FMS_ID],FMS_Input[FMS_DESCR])</f>
        <v>Implement program to elevate and reinforce roadways and bridges prone to inundation from flooding. Projects may include general road elevation; upgrading culverts and installing headwalls; upgrades and reinforcement of bridges and bridge footings.</v>
      </c>
      <c r="E148" s="60">
        <f>_xlfn.XLOOKUP(FMS_Ranking[[#This Row],[FMS ID]],FMS_Input[FMS_ID],FMS_Input[FMS_COST])</f>
        <v>2000000</v>
      </c>
      <c r="F148" s="5" t="str">
        <f>_xlfn.XLOOKUP(FMS_Ranking[[#This Row],[FMS ID]],FMS_Input[FMS_ID],FMS_Input[EMER_NEED])</f>
        <v>Yes</v>
      </c>
      <c r="G148" s="4">
        <f t="shared" si="4"/>
        <v>1</v>
      </c>
      <c r="H148" s="45">
        <f>_xlfn.XLOOKUP(FMS_Ranking[[#This Row],[FMS ID]],FMS_Input[FMS_ID],FMS_Input[STRUCT_100])</f>
        <v>84</v>
      </c>
      <c r="I148" s="45">
        <f>_xlfn.XLOOKUP(FMS_Ranking[[#This Row],[FMS ID]],FMS_Input[FMS_ID],FMS_Input[RES_STRUCT100])</f>
        <v>45</v>
      </c>
      <c r="J148" s="45">
        <f>_xlfn.XLOOKUP(FMS_Ranking[[#This Row],[FMS ID]],FMS_Input[FMS_ID],FMS_Input[POP100])</f>
        <v>368</v>
      </c>
      <c r="K148" s="45">
        <f>_xlfn.XLOOKUP(FMS_Ranking[[#This Row],[FMS ID]],FMS_Input[FMS_ID],FMS_Input[CRITFAC100])</f>
        <v>0</v>
      </c>
      <c r="L148" s="45">
        <f>_xlfn.XLOOKUP(FMS_Ranking[[#This Row],[FMS ID]],FMS_Input[FMS_ID],FMS_Input[LWC])</f>
        <v>8</v>
      </c>
      <c r="M148" s="45">
        <f>_xlfn.XLOOKUP(FMS_Ranking[[#This Row],[FMS ID]],FMS_Input[FMS_ID],FMS_Input[ROADCLS])</f>
        <v>8</v>
      </c>
      <c r="N148" s="45">
        <f>_xlfn.XLOOKUP(FMS_Ranking[[#This Row],[FMS ID]],FMS_Input[FMS_ID],FMS_Input[ROAD_MILES100])</f>
        <v>17</v>
      </c>
      <c r="O148" s="45">
        <f>_xlfn.XLOOKUP(FMS_Ranking[[#This Row],[FMS ID]],FMS_Input[FMS_ID],FMS_Input[FARMACRE100])</f>
        <v>62.190280914306641</v>
      </c>
      <c r="P148" s="48">
        <f>_xlfn.XLOOKUP(FMS_Ranking[[#This Row],[FMS ID]],FMS_Input[FMS_ID],FMS_Input[REDSTRUCT100])</f>
        <v>0</v>
      </c>
      <c r="Q148" s="48">
        <f>_xlfn.XLOOKUP(FMS_Ranking[[#This Row],[FMS ID]],FMS_Input[FMS_ID],FMS_Input[REMSTRC100])</f>
        <v>0</v>
      </c>
      <c r="R148" s="48">
        <f>_xlfn.XLOOKUP(FMS_Ranking[[#This Row],[FMS ID]],FMS_Input[FMS_ID],FMS_Input[REMRESSTRC100])</f>
        <v>0</v>
      </c>
      <c r="S148" s="82">
        <f>_xlfn.XLOOKUP(FMS_Ranking[[#This Row],[FMS ID]],FMS_Input[FMS_ID],FMS_Input[REMPOP100])</f>
        <v>0</v>
      </c>
      <c r="T148" s="82">
        <f>_xlfn.XLOOKUP(FMS_Ranking[[#This Row],[FMS ID]],FMS_Input[FMS_ID],FMS_Input[REMCRITFAC100])</f>
        <v>0</v>
      </c>
      <c r="U148" s="82">
        <f>_xlfn.XLOOKUP(FMS_Ranking[[#This Row],[FMS ID]],FMS_Input[FMS_ID],FMS_Input[REMLWC100])</f>
        <v>0</v>
      </c>
      <c r="V148" s="82">
        <f>_xlfn.XLOOKUP(FMS_Ranking[[#This Row],[FMS ID]],FMS_Input[FMS_ID],FMS_Input[REMROADCLS])</f>
        <v>0</v>
      </c>
      <c r="W148" s="82">
        <f>_xlfn.XLOOKUP(FMS_Ranking[[#This Row],[FMS ID]],FMS_Input[FMS_ID],FMS_Input[REMFRMACRE100])</f>
        <v>0</v>
      </c>
      <c r="X148" s="48">
        <f>_xlfn.XLOOKUP(FMS_Ranking[[#This Row],[FMS ID]],FMS_Input[FMS_ID],FMS_Input[COSTSTRUCT])</f>
        <v>0</v>
      </c>
      <c r="Y148" s="45">
        <f>_xlfn.XLOOKUP(FMS_Ranking[[#This Row],[FMS ID]],FMS_Input[FMS_ID],FMS_Input[NATURE])</f>
        <v>0</v>
      </c>
      <c r="Z148" s="61">
        <f>(((FMS_Ranking[[#This Row],[Percent Nature-Based Raw]]/Y$2)*10)*Y$3)</f>
        <v>0</v>
      </c>
      <c r="AA148" s="5" t="str">
        <f>_xlfn.XLOOKUP(FMS_Ranking[[#This Row],[FMS ID]],FMS_Input[FMS_ID],FMS_Input[WATER_SUP])</f>
        <v>No</v>
      </c>
      <c r="AB148" s="57">
        <f>IF(FMS_Ranking[[#This Row],[Water Supply Raw]]="Yes",1,0)</f>
        <v>0</v>
      </c>
      <c r="AC14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0.63362997861914483</v>
      </c>
      <c r="AD148" s="94">
        <f>_xlfn.RANK.EQ(AC148,$AC$6:$AC$380,0)+COUNTIF($AC$6:AC148,AC148)-1</f>
        <v>127</v>
      </c>
      <c r="AE148" s="93">
        <f>(((FMS_Ranking[[#This Row],[Structures Removed 100 Raw]]/Q$2)*100)*Q$3)+(((FMS_Ranking[[#This Row],[Removed Pop Raw]]/S$2)*100)*S$3)</f>
        <v>0</v>
      </c>
      <c r="AF14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0.63362997861914483</v>
      </c>
      <c r="AG148" s="95">
        <f t="shared" si="5"/>
        <v>142</v>
      </c>
    </row>
    <row r="149" spans="1:54" ht="15" customHeight="1" x14ac:dyDescent="0.25">
      <c r="A149" s="64" t="s">
        <v>2362</v>
      </c>
      <c r="B149" s="64">
        <f>_xlfn.XLOOKUP(FMS_Ranking[[#This Row],[FMS ID]],FMS_Input[FMS_ID],FMS_Input[RFPG_NUM])</f>
        <v>3</v>
      </c>
      <c r="C149" s="63" t="str">
        <f>_xlfn.XLOOKUP(FMS_Ranking[[#This Row],[FMS ID]],FMS_Input[FMS_ID],FMS_Input[FMS_NAME])</f>
        <v>Houston County Maintenance Program</v>
      </c>
      <c r="D149" s="63" t="str">
        <f>_xlfn.XLOOKUP(FMS_Ranking[[#This Row],[FMS ID]],FMS_Input[FMS_ID],FMS_Input[FMS_DESCR])</f>
        <v>Devleop a maintenance program to clear debris from bridges, box culverts, and drainage systems throughout. Implement program to clear debris from flood-prone areas, bridges, drains and culverts to prevent overtopping and backup during flash floods</v>
      </c>
      <c r="E149" s="60">
        <f>_xlfn.XLOOKUP(FMS_Ranking[[#This Row],[FMS ID]],FMS_Input[FMS_ID],FMS_Input[FMS_COST])</f>
        <v>100000</v>
      </c>
      <c r="F149" s="5" t="str">
        <f>_xlfn.XLOOKUP(FMS_Ranking[[#This Row],[FMS ID]],FMS_Input[FMS_ID],FMS_Input[EMER_NEED])</f>
        <v>No</v>
      </c>
      <c r="G149" s="4">
        <f t="shared" si="4"/>
        <v>0</v>
      </c>
      <c r="H149" s="45">
        <f>_xlfn.XLOOKUP(FMS_Ranking[[#This Row],[FMS ID]],FMS_Input[FMS_ID],FMS_Input[STRUCT_100])</f>
        <v>0</v>
      </c>
      <c r="I149" s="45">
        <f>_xlfn.XLOOKUP(FMS_Ranking[[#This Row],[FMS ID]],FMS_Input[FMS_ID],FMS_Input[RES_STRUCT100])</f>
        <v>0</v>
      </c>
      <c r="J149" s="45">
        <f>_xlfn.XLOOKUP(FMS_Ranking[[#This Row],[FMS ID]],FMS_Input[FMS_ID],FMS_Input[POP100])</f>
        <v>0</v>
      </c>
      <c r="K149" s="45">
        <f>_xlfn.XLOOKUP(FMS_Ranking[[#This Row],[FMS ID]],FMS_Input[FMS_ID],FMS_Input[CRITFAC100])</f>
        <v>5</v>
      </c>
      <c r="L149" s="45">
        <f>_xlfn.XLOOKUP(FMS_Ranking[[#This Row],[FMS ID]],FMS_Input[FMS_ID],FMS_Input[LWC])</f>
        <v>18</v>
      </c>
      <c r="M149" s="45">
        <f>_xlfn.XLOOKUP(FMS_Ranking[[#This Row],[FMS ID]],FMS_Input[FMS_ID],FMS_Input[ROADCLS])</f>
        <v>0</v>
      </c>
      <c r="N149" s="45">
        <f>_xlfn.XLOOKUP(FMS_Ranking[[#This Row],[FMS ID]],FMS_Input[FMS_ID],FMS_Input[ROAD_MILES100])</f>
        <v>110</v>
      </c>
      <c r="O149" s="45">
        <f>_xlfn.XLOOKUP(FMS_Ranking[[#This Row],[FMS ID]],FMS_Input[FMS_ID],FMS_Input[FARMACRE100])</f>
        <v>0</v>
      </c>
      <c r="P149" s="48">
        <f>_xlfn.XLOOKUP(FMS_Ranking[[#This Row],[FMS ID]],FMS_Input[FMS_ID],FMS_Input[REDSTRUCT100])</f>
        <v>0</v>
      </c>
      <c r="Q149" s="48">
        <f>_xlfn.XLOOKUP(FMS_Ranking[[#This Row],[FMS ID]],FMS_Input[FMS_ID],FMS_Input[REMSTRC100])</f>
        <v>0</v>
      </c>
      <c r="R149" s="48">
        <f>_xlfn.XLOOKUP(FMS_Ranking[[#This Row],[FMS ID]],FMS_Input[FMS_ID],FMS_Input[REMRESSTRC100])</f>
        <v>0</v>
      </c>
      <c r="S149" s="82">
        <f>_xlfn.XLOOKUP(FMS_Ranking[[#This Row],[FMS ID]],FMS_Input[FMS_ID],FMS_Input[REMPOP100])</f>
        <v>0</v>
      </c>
      <c r="T149" s="82">
        <f>_xlfn.XLOOKUP(FMS_Ranking[[#This Row],[FMS ID]],FMS_Input[FMS_ID],FMS_Input[REMCRITFAC100])</f>
        <v>0</v>
      </c>
      <c r="U149" s="82">
        <f>_xlfn.XLOOKUP(FMS_Ranking[[#This Row],[FMS ID]],FMS_Input[FMS_ID],FMS_Input[REMLWC100])</f>
        <v>0</v>
      </c>
      <c r="V149" s="82">
        <f>_xlfn.XLOOKUP(FMS_Ranking[[#This Row],[FMS ID]],FMS_Input[FMS_ID],FMS_Input[REMROADCLS])</f>
        <v>0</v>
      </c>
      <c r="W149" s="82">
        <f>_xlfn.XLOOKUP(FMS_Ranking[[#This Row],[FMS ID]],FMS_Input[FMS_ID],FMS_Input[REMFRMACRE100])</f>
        <v>0</v>
      </c>
      <c r="X149" s="48">
        <f>_xlfn.XLOOKUP(FMS_Ranking[[#This Row],[FMS ID]],FMS_Input[FMS_ID],FMS_Input[COSTSTRUCT])</f>
        <v>0</v>
      </c>
      <c r="Y149" s="45">
        <f>_xlfn.XLOOKUP(FMS_Ranking[[#This Row],[FMS ID]],FMS_Input[FMS_ID],FMS_Input[NATURE])</f>
        <v>0</v>
      </c>
      <c r="Z149" s="61">
        <f>(((FMS_Ranking[[#This Row],[Percent Nature-Based Raw]]/Y$2)*10)*Y$3)</f>
        <v>0</v>
      </c>
      <c r="AA149" s="5" t="str">
        <f>_xlfn.XLOOKUP(FMS_Ranking[[#This Row],[FMS ID]],FMS_Input[FMS_ID],FMS_Input[WATER_SUP])</f>
        <v>No</v>
      </c>
      <c r="AB149" s="57">
        <f>IF(FMS_Ranking[[#This Row],[Water Supply Raw]]="Yes",1,0)</f>
        <v>0</v>
      </c>
      <c r="AC14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0.62260452646346331</v>
      </c>
      <c r="AD149" s="94">
        <f>_xlfn.RANK.EQ(AC149,$AC$6:$AC$380,0)+COUNTIF($AC$6:AC149,AC149)-1</f>
        <v>128</v>
      </c>
      <c r="AE149" s="93">
        <f>(((FMS_Ranking[[#This Row],[Structures Removed 100 Raw]]/Q$2)*100)*Q$3)+(((FMS_Ranking[[#This Row],[Removed Pop Raw]]/S$2)*100)*S$3)</f>
        <v>0</v>
      </c>
      <c r="AF14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0.62260452646346331</v>
      </c>
      <c r="AG149" s="95">
        <f t="shared" si="5"/>
        <v>144</v>
      </c>
    </row>
    <row r="150" spans="1:54" ht="15" customHeight="1" x14ac:dyDescent="0.25">
      <c r="A150" s="64" t="s">
        <v>2468</v>
      </c>
      <c r="B150" s="64">
        <f>_xlfn.XLOOKUP(FMS_Ranking[[#This Row],[FMS ID]],FMS_Input[FMS_ID],FMS_Input[RFPG_NUM])</f>
        <v>3</v>
      </c>
      <c r="C150" s="63" t="str">
        <f>_xlfn.XLOOKUP(FMS_Ranking[[#This Row],[FMS ID]],FMS_Input[FMS_ID],FMS_Input[FMS_NAME])</f>
        <v>Houston County Flood Insurance and Dam Education Program</v>
      </c>
      <c r="D150" s="63" t="str">
        <f>_xlfn.XLOOKUP(FMS_Ranking[[#This Row],[FMS ID]],FMS_Input[FMS_ID],FMS_Input[FMS_DESCR])</f>
        <v>Develop and implement NFIP public education program for residents affected by high flood risk areas. Educate the Public on mitigation activities that can help protect their properties in the event of structural failures and extreme flooding.</v>
      </c>
      <c r="E150" s="60">
        <f>_xlfn.XLOOKUP(FMS_Ranking[[#This Row],[FMS ID]],FMS_Input[FMS_ID],FMS_Input[FMS_COST])</f>
        <v>50000</v>
      </c>
      <c r="F150" s="5" t="str">
        <f>_xlfn.XLOOKUP(FMS_Ranking[[#This Row],[FMS ID]],FMS_Input[FMS_ID],FMS_Input[EMER_NEED])</f>
        <v>No</v>
      </c>
      <c r="G150" s="4">
        <f t="shared" si="4"/>
        <v>0</v>
      </c>
      <c r="H150" s="45">
        <f>_xlfn.XLOOKUP(FMS_Ranking[[#This Row],[FMS ID]],FMS_Input[FMS_ID],FMS_Input[STRUCT_100])</f>
        <v>0</v>
      </c>
      <c r="I150" s="45">
        <f>_xlfn.XLOOKUP(FMS_Ranking[[#This Row],[FMS ID]],FMS_Input[FMS_ID],FMS_Input[RES_STRUCT100])</f>
        <v>0</v>
      </c>
      <c r="J150" s="45">
        <f>_xlfn.XLOOKUP(FMS_Ranking[[#This Row],[FMS ID]],FMS_Input[FMS_ID],FMS_Input[POP100])</f>
        <v>0</v>
      </c>
      <c r="K150" s="45">
        <f>_xlfn.XLOOKUP(FMS_Ranking[[#This Row],[FMS ID]],FMS_Input[FMS_ID],FMS_Input[CRITFAC100])</f>
        <v>5</v>
      </c>
      <c r="L150" s="45">
        <f>_xlfn.XLOOKUP(FMS_Ranking[[#This Row],[FMS ID]],FMS_Input[FMS_ID],FMS_Input[LWC])</f>
        <v>18</v>
      </c>
      <c r="M150" s="45">
        <f>_xlfn.XLOOKUP(FMS_Ranking[[#This Row],[FMS ID]],FMS_Input[FMS_ID],FMS_Input[ROADCLS])</f>
        <v>0</v>
      </c>
      <c r="N150" s="45">
        <f>_xlfn.XLOOKUP(FMS_Ranking[[#This Row],[FMS ID]],FMS_Input[FMS_ID],FMS_Input[ROAD_MILES100])</f>
        <v>110</v>
      </c>
      <c r="O150" s="45">
        <f>_xlfn.XLOOKUP(FMS_Ranking[[#This Row],[FMS ID]],FMS_Input[FMS_ID],FMS_Input[FARMACRE100])</f>
        <v>0</v>
      </c>
      <c r="P150" s="48">
        <f>_xlfn.XLOOKUP(FMS_Ranking[[#This Row],[FMS ID]],FMS_Input[FMS_ID],FMS_Input[REDSTRUCT100])</f>
        <v>0</v>
      </c>
      <c r="Q150" s="48">
        <f>_xlfn.XLOOKUP(FMS_Ranking[[#This Row],[FMS ID]],FMS_Input[FMS_ID],FMS_Input[REMSTRC100])</f>
        <v>0</v>
      </c>
      <c r="R150" s="48">
        <f>_xlfn.XLOOKUP(FMS_Ranking[[#This Row],[FMS ID]],FMS_Input[FMS_ID],FMS_Input[REMRESSTRC100])</f>
        <v>0</v>
      </c>
      <c r="S150" s="82">
        <f>_xlfn.XLOOKUP(FMS_Ranking[[#This Row],[FMS ID]],FMS_Input[FMS_ID],FMS_Input[REMPOP100])</f>
        <v>0</v>
      </c>
      <c r="T150" s="82">
        <f>_xlfn.XLOOKUP(FMS_Ranking[[#This Row],[FMS ID]],FMS_Input[FMS_ID],FMS_Input[REMCRITFAC100])</f>
        <v>0</v>
      </c>
      <c r="U150" s="82">
        <f>_xlfn.XLOOKUP(FMS_Ranking[[#This Row],[FMS ID]],FMS_Input[FMS_ID],FMS_Input[REMLWC100])</f>
        <v>0</v>
      </c>
      <c r="V150" s="82">
        <f>_xlfn.XLOOKUP(FMS_Ranking[[#This Row],[FMS ID]],FMS_Input[FMS_ID],FMS_Input[REMROADCLS])</f>
        <v>0</v>
      </c>
      <c r="W150" s="82">
        <f>_xlfn.XLOOKUP(FMS_Ranking[[#This Row],[FMS ID]],FMS_Input[FMS_ID],FMS_Input[REMFRMACRE100])</f>
        <v>0</v>
      </c>
      <c r="X150" s="48">
        <f>_xlfn.XLOOKUP(FMS_Ranking[[#This Row],[FMS ID]],FMS_Input[FMS_ID],FMS_Input[COSTSTRUCT])</f>
        <v>0</v>
      </c>
      <c r="Y150" s="45">
        <f>_xlfn.XLOOKUP(FMS_Ranking[[#This Row],[FMS ID]],FMS_Input[FMS_ID],FMS_Input[NATURE])</f>
        <v>0</v>
      </c>
      <c r="Z150" s="61">
        <f>(((FMS_Ranking[[#This Row],[Percent Nature-Based Raw]]/Y$2)*10)*Y$3)</f>
        <v>0</v>
      </c>
      <c r="AA150" s="5" t="str">
        <f>_xlfn.XLOOKUP(FMS_Ranking[[#This Row],[FMS ID]],FMS_Input[FMS_ID],FMS_Input[WATER_SUP])</f>
        <v>No</v>
      </c>
      <c r="AB150" s="57">
        <f>IF(FMS_Ranking[[#This Row],[Water Supply Raw]]="Yes",1,0)</f>
        <v>0</v>
      </c>
      <c r="AC15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0.62260452646346331</v>
      </c>
      <c r="AD150" s="94">
        <f>_xlfn.RANK.EQ(AC150,$AC$6:$AC$380,0)+COUNTIF($AC$6:AC150,AC150)-1</f>
        <v>129</v>
      </c>
      <c r="AE150" s="93">
        <f>(((FMS_Ranking[[#This Row],[Structures Removed 100 Raw]]/Q$2)*100)*Q$3)+(((FMS_Ranking[[#This Row],[Removed Pop Raw]]/S$2)*100)*S$3)</f>
        <v>0</v>
      </c>
      <c r="AF15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0.62260452646346331</v>
      </c>
      <c r="AG150" s="95">
        <f t="shared" si="5"/>
        <v>144</v>
      </c>
    </row>
    <row r="151" spans="1:54" ht="15" customHeight="1" x14ac:dyDescent="0.25">
      <c r="A151" s="64" t="s">
        <v>3402</v>
      </c>
      <c r="B151" s="64">
        <f>_xlfn.XLOOKUP(FMS_Ranking[[#This Row],[FMS ID]],FMS_Input[FMS_ID],FMS_Input[RFPG_NUM])</f>
        <v>5</v>
      </c>
      <c r="C151" s="63" t="str">
        <f>_xlfn.XLOOKUP(FMS_Ranking[[#This Row],[FMS ID]],FMS_Input[FMS_ID],FMS_Input[FMS_NAME])</f>
        <v>Houston County Flood Infrastructure Maintenance</v>
      </c>
      <c r="D151" s="63" t="str">
        <f>_xlfn.XLOOKUP(FMS_Ranking[[#This Row],[FMS ID]],FMS_Input[FMS_ID],FMS_Input[FMS_DESCR])</f>
        <v>Clear debris from bridges, box culverts, and drainage systems throughout unincorporated county.</v>
      </c>
      <c r="E151" s="60">
        <f>_xlfn.XLOOKUP(FMS_Ranking[[#This Row],[FMS ID]],FMS_Input[FMS_ID],FMS_Input[FMS_COST])</f>
        <v>2000000</v>
      </c>
      <c r="F151" s="5" t="str">
        <f>_xlfn.XLOOKUP(FMS_Ranking[[#This Row],[FMS ID]],FMS_Input[FMS_ID],FMS_Input[EMER_NEED])</f>
        <v>Yes</v>
      </c>
      <c r="G151" s="4">
        <f t="shared" si="4"/>
        <v>1</v>
      </c>
      <c r="H151" s="45">
        <f>_xlfn.XLOOKUP(FMS_Ranking[[#This Row],[FMS ID]],FMS_Input[FMS_ID],FMS_Input[STRUCT_100])</f>
        <v>17</v>
      </c>
      <c r="I151" s="45">
        <f>_xlfn.XLOOKUP(FMS_Ranking[[#This Row],[FMS ID]],FMS_Input[FMS_ID],FMS_Input[RES_STRUCT100])</f>
        <v>3</v>
      </c>
      <c r="J151" s="45">
        <f>_xlfn.XLOOKUP(FMS_Ranking[[#This Row],[FMS ID]],FMS_Input[FMS_ID],FMS_Input[POP100])</f>
        <v>16</v>
      </c>
      <c r="K151" s="45">
        <f>_xlfn.XLOOKUP(FMS_Ranking[[#This Row],[FMS ID]],FMS_Input[FMS_ID],FMS_Input[CRITFAC100])</f>
        <v>0</v>
      </c>
      <c r="L151" s="45">
        <f>_xlfn.XLOOKUP(FMS_Ranking[[#This Row],[FMS ID]],FMS_Input[FMS_ID],FMS_Input[LWC])</f>
        <v>7</v>
      </c>
      <c r="M151" s="45">
        <f>_xlfn.XLOOKUP(FMS_Ranking[[#This Row],[FMS ID]],FMS_Input[FMS_ID],FMS_Input[ROADCLS])</f>
        <v>7</v>
      </c>
      <c r="N151" s="45">
        <f>_xlfn.XLOOKUP(FMS_Ranking[[#This Row],[FMS ID]],FMS_Input[FMS_ID],FMS_Input[ROAD_MILES100])</f>
        <v>20</v>
      </c>
      <c r="O151" s="45">
        <f>_xlfn.XLOOKUP(FMS_Ranking[[#This Row],[FMS ID]],FMS_Input[FMS_ID],FMS_Input[FARMACRE100])</f>
        <v>116.8699188232422</v>
      </c>
      <c r="P151" s="48">
        <f>_xlfn.XLOOKUP(FMS_Ranking[[#This Row],[FMS ID]],FMS_Input[FMS_ID],FMS_Input[REDSTRUCT100])</f>
        <v>0</v>
      </c>
      <c r="Q151" s="48">
        <f>_xlfn.XLOOKUP(FMS_Ranking[[#This Row],[FMS ID]],FMS_Input[FMS_ID],FMS_Input[REMSTRC100])</f>
        <v>0</v>
      </c>
      <c r="R151" s="48">
        <f>_xlfn.XLOOKUP(FMS_Ranking[[#This Row],[FMS ID]],FMS_Input[FMS_ID],FMS_Input[REMRESSTRC100])</f>
        <v>0</v>
      </c>
      <c r="S151" s="82">
        <f>_xlfn.XLOOKUP(FMS_Ranking[[#This Row],[FMS ID]],FMS_Input[FMS_ID],FMS_Input[REMPOP100])</f>
        <v>0</v>
      </c>
      <c r="T151" s="82">
        <f>_xlfn.XLOOKUP(FMS_Ranking[[#This Row],[FMS ID]],FMS_Input[FMS_ID],FMS_Input[REMCRITFAC100])</f>
        <v>0</v>
      </c>
      <c r="U151" s="82">
        <f>_xlfn.XLOOKUP(FMS_Ranking[[#This Row],[FMS ID]],FMS_Input[FMS_ID],FMS_Input[REMLWC100])</f>
        <v>0</v>
      </c>
      <c r="V151" s="82">
        <f>_xlfn.XLOOKUP(FMS_Ranking[[#This Row],[FMS ID]],FMS_Input[FMS_ID],FMS_Input[REMROADCLS])</f>
        <v>0</v>
      </c>
      <c r="W151" s="82">
        <f>_xlfn.XLOOKUP(FMS_Ranking[[#This Row],[FMS ID]],FMS_Input[FMS_ID],FMS_Input[REMFRMACRE100])</f>
        <v>0</v>
      </c>
      <c r="X151" s="48">
        <f>_xlfn.XLOOKUP(FMS_Ranking[[#This Row],[FMS ID]],FMS_Input[FMS_ID],FMS_Input[COSTSTRUCT])</f>
        <v>0</v>
      </c>
      <c r="Y151" s="45">
        <f>_xlfn.XLOOKUP(FMS_Ranking[[#This Row],[FMS ID]],FMS_Input[FMS_ID],FMS_Input[NATURE])</f>
        <v>0</v>
      </c>
      <c r="Z151" s="61">
        <f>(((FMS_Ranking[[#This Row],[Percent Nature-Based Raw]]/Y$2)*10)*Y$3)</f>
        <v>0</v>
      </c>
      <c r="AA151" s="5" t="str">
        <f>_xlfn.XLOOKUP(FMS_Ranking[[#This Row],[FMS ID]],FMS_Input[FMS_ID],FMS_Input[WATER_SUP])</f>
        <v>No</v>
      </c>
      <c r="AB151" s="57">
        <f>IF(FMS_Ranking[[#This Row],[Water Supply Raw]]="Yes",1,0)</f>
        <v>0</v>
      </c>
      <c r="AC15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0.56204283501305319</v>
      </c>
      <c r="AD151" s="94">
        <f>_xlfn.RANK.EQ(AC151,$AC$6:$AC$380,0)+COUNTIF($AC$6:AC151,AC151)-1</f>
        <v>130</v>
      </c>
      <c r="AE151" s="93">
        <f>(((FMS_Ranking[[#This Row],[Structures Removed 100 Raw]]/Q$2)*100)*Q$3)+(((FMS_Ranking[[#This Row],[Removed Pop Raw]]/S$2)*100)*S$3)</f>
        <v>0</v>
      </c>
      <c r="AF15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0.56204283501305319</v>
      </c>
      <c r="AG151" s="95">
        <f t="shared" si="5"/>
        <v>146</v>
      </c>
    </row>
    <row r="152" spans="1:54" ht="15" customHeight="1" x14ac:dyDescent="0.25">
      <c r="A152" s="64" t="s">
        <v>3411</v>
      </c>
      <c r="B152" s="64">
        <f>_xlfn.XLOOKUP(FMS_Ranking[[#This Row],[FMS ID]],FMS_Input[FMS_ID],FMS_Input[RFPG_NUM])</f>
        <v>5</v>
      </c>
      <c r="C152" s="63" t="str">
        <f>_xlfn.XLOOKUP(FMS_Ranking[[#This Row],[FMS ID]],FMS_Input[FMS_ID],FMS_Input[FMS_NAME])</f>
        <v>Houston County Drainage Culvert Upgrades</v>
      </c>
      <c r="D152" s="63" t="str">
        <f>_xlfn.XLOOKUP(FMS_Ranking[[#This Row],[FMS ID]],FMS_Input[FMS_ID],FMS_Input[FMS_DESCR])</f>
        <v>Develop a plan to expand/upgrade drainage culverts to prevent flooded roadways and add signage in low-water crossings.</v>
      </c>
      <c r="E152" s="60">
        <f>_xlfn.XLOOKUP(FMS_Ranking[[#This Row],[FMS ID]],FMS_Input[FMS_ID],FMS_Input[FMS_COST])</f>
        <v>3000000</v>
      </c>
      <c r="F152" s="5" t="str">
        <f>_xlfn.XLOOKUP(FMS_Ranking[[#This Row],[FMS ID]],FMS_Input[FMS_ID],FMS_Input[EMER_NEED])</f>
        <v>Yes</v>
      </c>
      <c r="G152" s="4">
        <f t="shared" si="4"/>
        <v>1</v>
      </c>
      <c r="H152" s="45">
        <f>_xlfn.XLOOKUP(FMS_Ranking[[#This Row],[FMS ID]],FMS_Input[FMS_ID],FMS_Input[STRUCT_100])</f>
        <v>17</v>
      </c>
      <c r="I152" s="45">
        <f>_xlfn.XLOOKUP(FMS_Ranking[[#This Row],[FMS ID]],FMS_Input[FMS_ID],FMS_Input[RES_STRUCT100])</f>
        <v>3</v>
      </c>
      <c r="J152" s="45">
        <f>_xlfn.XLOOKUP(FMS_Ranking[[#This Row],[FMS ID]],FMS_Input[FMS_ID],FMS_Input[POP100])</f>
        <v>16</v>
      </c>
      <c r="K152" s="45">
        <f>_xlfn.XLOOKUP(FMS_Ranking[[#This Row],[FMS ID]],FMS_Input[FMS_ID],FMS_Input[CRITFAC100])</f>
        <v>0</v>
      </c>
      <c r="L152" s="45">
        <f>_xlfn.XLOOKUP(FMS_Ranking[[#This Row],[FMS ID]],FMS_Input[FMS_ID],FMS_Input[LWC])</f>
        <v>7</v>
      </c>
      <c r="M152" s="45">
        <f>_xlfn.XLOOKUP(FMS_Ranking[[#This Row],[FMS ID]],FMS_Input[FMS_ID],FMS_Input[ROADCLS])</f>
        <v>7</v>
      </c>
      <c r="N152" s="45">
        <f>_xlfn.XLOOKUP(FMS_Ranking[[#This Row],[FMS ID]],FMS_Input[FMS_ID],FMS_Input[ROAD_MILES100])</f>
        <v>20</v>
      </c>
      <c r="O152" s="45">
        <f>_xlfn.XLOOKUP(FMS_Ranking[[#This Row],[FMS ID]],FMS_Input[FMS_ID],FMS_Input[FARMACRE100])</f>
        <v>116.8699188232422</v>
      </c>
      <c r="P152" s="48">
        <f>_xlfn.XLOOKUP(FMS_Ranking[[#This Row],[FMS ID]],FMS_Input[FMS_ID],FMS_Input[REDSTRUCT100])</f>
        <v>0</v>
      </c>
      <c r="Q152" s="48">
        <f>_xlfn.XLOOKUP(FMS_Ranking[[#This Row],[FMS ID]],FMS_Input[FMS_ID],FMS_Input[REMSTRC100])</f>
        <v>0</v>
      </c>
      <c r="R152" s="48">
        <f>_xlfn.XLOOKUP(FMS_Ranking[[#This Row],[FMS ID]],FMS_Input[FMS_ID],FMS_Input[REMRESSTRC100])</f>
        <v>0</v>
      </c>
      <c r="S152" s="82">
        <f>_xlfn.XLOOKUP(FMS_Ranking[[#This Row],[FMS ID]],FMS_Input[FMS_ID],FMS_Input[REMPOP100])</f>
        <v>0</v>
      </c>
      <c r="T152" s="82">
        <f>_xlfn.XLOOKUP(FMS_Ranking[[#This Row],[FMS ID]],FMS_Input[FMS_ID],FMS_Input[REMCRITFAC100])</f>
        <v>0</v>
      </c>
      <c r="U152" s="82">
        <f>_xlfn.XLOOKUP(FMS_Ranking[[#This Row],[FMS ID]],FMS_Input[FMS_ID],FMS_Input[REMLWC100])</f>
        <v>0</v>
      </c>
      <c r="V152" s="82">
        <f>_xlfn.XLOOKUP(FMS_Ranking[[#This Row],[FMS ID]],FMS_Input[FMS_ID],FMS_Input[REMROADCLS])</f>
        <v>0</v>
      </c>
      <c r="W152" s="82">
        <f>_xlfn.XLOOKUP(FMS_Ranking[[#This Row],[FMS ID]],FMS_Input[FMS_ID],FMS_Input[REMFRMACRE100])</f>
        <v>0</v>
      </c>
      <c r="X152" s="48">
        <f>_xlfn.XLOOKUP(FMS_Ranking[[#This Row],[FMS ID]],FMS_Input[FMS_ID],FMS_Input[COSTSTRUCT])</f>
        <v>0</v>
      </c>
      <c r="Y152" s="45">
        <f>_xlfn.XLOOKUP(FMS_Ranking[[#This Row],[FMS ID]],FMS_Input[FMS_ID],FMS_Input[NATURE])</f>
        <v>0</v>
      </c>
      <c r="Z152" s="61">
        <f>(((FMS_Ranking[[#This Row],[Percent Nature-Based Raw]]/Y$2)*10)*Y$3)</f>
        <v>0</v>
      </c>
      <c r="AA152" s="5" t="str">
        <f>_xlfn.XLOOKUP(FMS_Ranking[[#This Row],[FMS ID]],FMS_Input[FMS_ID],FMS_Input[WATER_SUP])</f>
        <v>No</v>
      </c>
      <c r="AB152" s="57">
        <f>IF(FMS_Ranking[[#This Row],[Water Supply Raw]]="Yes",1,0)</f>
        <v>0</v>
      </c>
      <c r="AC15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0.56204283501305319</v>
      </c>
      <c r="AD152" s="94">
        <f>_xlfn.RANK.EQ(AC152,$AC$6:$AC$380,0)+COUNTIF($AC$6:AC152,AC152)-1</f>
        <v>131</v>
      </c>
      <c r="AE152" s="93">
        <f>(((FMS_Ranking[[#This Row],[Structures Removed 100 Raw]]/Q$2)*100)*Q$3)+(((FMS_Ranking[[#This Row],[Removed Pop Raw]]/S$2)*100)*S$3)</f>
        <v>0</v>
      </c>
      <c r="AF15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0.56204283501305319</v>
      </c>
      <c r="AG152" s="87">
        <f t="shared" si="5"/>
        <v>146</v>
      </c>
    </row>
    <row r="153" spans="1:54" ht="15" customHeight="1" x14ac:dyDescent="0.25">
      <c r="A153" s="64" t="s">
        <v>3414</v>
      </c>
      <c r="B153" s="64">
        <f>_xlfn.XLOOKUP(FMS_Ranking[[#This Row],[FMS ID]],FMS_Input[FMS_ID],FMS_Input[RFPG_NUM])</f>
        <v>5</v>
      </c>
      <c r="C153" s="63" t="str">
        <f>_xlfn.XLOOKUP(FMS_Ranking[[#This Row],[FMS ID]],FMS_Input[FMS_ID],FMS_Input[FMS_NAME])</f>
        <v>City of Grapeland Critical Facilities Flood-Proofing</v>
      </c>
      <c r="D153" s="63" t="str">
        <f>_xlfn.XLOOKUP(FMS_Ranking[[#This Row],[FMS ID]],FMS_Input[FMS_ID],FMS_Input[FMS_DESCR])</f>
        <v>Flood proof critical facilities to the 500-year flood that are located in flood-prone areas of the city.</v>
      </c>
      <c r="E153" s="60">
        <f>_xlfn.XLOOKUP(FMS_Ranking[[#This Row],[FMS ID]],FMS_Input[FMS_ID],FMS_Input[FMS_COST])</f>
        <v>1000000</v>
      </c>
      <c r="F153" s="5" t="str">
        <f>_xlfn.XLOOKUP(FMS_Ranking[[#This Row],[FMS ID]],FMS_Input[FMS_ID],FMS_Input[EMER_NEED])</f>
        <v>Yes</v>
      </c>
      <c r="G153" s="4">
        <f t="shared" si="4"/>
        <v>1</v>
      </c>
      <c r="H153" s="45">
        <f>_xlfn.XLOOKUP(FMS_Ranking[[#This Row],[FMS ID]],FMS_Input[FMS_ID],FMS_Input[STRUCT_100])</f>
        <v>17</v>
      </c>
      <c r="I153" s="45">
        <f>_xlfn.XLOOKUP(FMS_Ranking[[#This Row],[FMS ID]],FMS_Input[FMS_ID],FMS_Input[RES_STRUCT100])</f>
        <v>3</v>
      </c>
      <c r="J153" s="45">
        <f>_xlfn.XLOOKUP(FMS_Ranking[[#This Row],[FMS ID]],FMS_Input[FMS_ID],FMS_Input[POP100])</f>
        <v>16</v>
      </c>
      <c r="K153" s="45">
        <f>_xlfn.XLOOKUP(FMS_Ranking[[#This Row],[FMS ID]],FMS_Input[FMS_ID],FMS_Input[CRITFAC100])</f>
        <v>0</v>
      </c>
      <c r="L153" s="45">
        <f>_xlfn.XLOOKUP(FMS_Ranking[[#This Row],[FMS ID]],FMS_Input[FMS_ID],FMS_Input[LWC])</f>
        <v>7</v>
      </c>
      <c r="M153" s="45">
        <f>_xlfn.XLOOKUP(FMS_Ranking[[#This Row],[FMS ID]],FMS_Input[FMS_ID],FMS_Input[ROADCLS])</f>
        <v>7</v>
      </c>
      <c r="N153" s="45">
        <f>_xlfn.XLOOKUP(FMS_Ranking[[#This Row],[FMS ID]],FMS_Input[FMS_ID],FMS_Input[ROAD_MILES100])</f>
        <v>20</v>
      </c>
      <c r="O153" s="45">
        <f>_xlfn.XLOOKUP(FMS_Ranking[[#This Row],[FMS ID]],FMS_Input[FMS_ID],FMS_Input[FARMACRE100])</f>
        <v>116.8699188232422</v>
      </c>
      <c r="P153" s="48">
        <f>_xlfn.XLOOKUP(FMS_Ranking[[#This Row],[FMS ID]],FMS_Input[FMS_ID],FMS_Input[REDSTRUCT100])</f>
        <v>0</v>
      </c>
      <c r="Q153" s="48">
        <f>_xlfn.XLOOKUP(FMS_Ranking[[#This Row],[FMS ID]],FMS_Input[FMS_ID],FMS_Input[REMSTRC100])</f>
        <v>0</v>
      </c>
      <c r="R153" s="48">
        <f>_xlfn.XLOOKUP(FMS_Ranking[[#This Row],[FMS ID]],FMS_Input[FMS_ID],FMS_Input[REMRESSTRC100])</f>
        <v>0</v>
      </c>
      <c r="S153" s="82">
        <f>_xlfn.XLOOKUP(FMS_Ranking[[#This Row],[FMS ID]],FMS_Input[FMS_ID],FMS_Input[REMPOP100])</f>
        <v>0</v>
      </c>
      <c r="T153" s="82">
        <f>_xlfn.XLOOKUP(FMS_Ranking[[#This Row],[FMS ID]],FMS_Input[FMS_ID],FMS_Input[REMCRITFAC100])</f>
        <v>0</v>
      </c>
      <c r="U153" s="82">
        <f>_xlfn.XLOOKUP(FMS_Ranking[[#This Row],[FMS ID]],FMS_Input[FMS_ID],FMS_Input[REMLWC100])</f>
        <v>0</v>
      </c>
      <c r="V153" s="82">
        <f>_xlfn.XLOOKUP(FMS_Ranking[[#This Row],[FMS ID]],FMS_Input[FMS_ID],FMS_Input[REMROADCLS])</f>
        <v>0</v>
      </c>
      <c r="W153" s="82">
        <f>_xlfn.XLOOKUP(FMS_Ranking[[#This Row],[FMS ID]],FMS_Input[FMS_ID],FMS_Input[REMFRMACRE100])</f>
        <v>0</v>
      </c>
      <c r="X153" s="48">
        <f>_xlfn.XLOOKUP(FMS_Ranking[[#This Row],[FMS ID]],FMS_Input[FMS_ID],FMS_Input[COSTSTRUCT])</f>
        <v>0</v>
      </c>
      <c r="Y153" s="45">
        <f>_xlfn.XLOOKUP(FMS_Ranking[[#This Row],[FMS ID]],FMS_Input[FMS_ID],FMS_Input[NATURE])</f>
        <v>0</v>
      </c>
      <c r="Z153" s="61">
        <f>(((FMS_Ranking[[#This Row],[Percent Nature-Based Raw]]/Y$2)*10)*Y$3)</f>
        <v>0</v>
      </c>
      <c r="AA153" s="5" t="str">
        <f>_xlfn.XLOOKUP(FMS_Ranking[[#This Row],[FMS ID]],FMS_Input[FMS_ID],FMS_Input[WATER_SUP])</f>
        <v>No</v>
      </c>
      <c r="AB153" s="57">
        <f>IF(FMS_Ranking[[#This Row],[Water Supply Raw]]="Yes",1,0)</f>
        <v>0</v>
      </c>
      <c r="AC15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0.56204283501305319</v>
      </c>
      <c r="AD153" s="94">
        <f>_xlfn.RANK.EQ(AC153,$AC$6:$AC$380,0)+COUNTIF($AC$6:AC153,AC153)-1</f>
        <v>132</v>
      </c>
      <c r="AE153" s="93">
        <f>(((FMS_Ranking[[#This Row],[Structures Removed 100 Raw]]/Q$2)*100)*Q$3)+(((FMS_Ranking[[#This Row],[Removed Pop Raw]]/S$2)*100)*S$3)</f>
        <v>0</v>
      </c>
      <c r="AF15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0.56204283501305319</v>
      </c>
      <c r="AG153" s="95">
        <f t="shared" si="5"/>
        <v>146</v>
      </c>
    </row>
    <row r="154" spans="1:54" ht="15" customHeight="1" x14ac:dyDescent="0.25">
      <c r="A154" s="64" t="s">
        <v>3418</v>
      </c>
      <c r="B154" s="64">
        <f>_xlfn.XLOOKUP(FMS_Ranking[[#This Row],[FMS ID]],FMS_Input[FMS_ID],FMS_Input[RFPG_NUM])</f>
        <v>5</v>
      </c>
      <c r="C154" s="63" t="str">
        <f>_xlfn.XLOOKUP(FMS_Ranking[[#This Row],[FMS ID]],FMS_Input[FMS_ID],FMS_Input[FMS_NAME])</f>
        <v>City of Kennard Ditch Maintenance Program</v>
      </c>
      <c r="D154" s="63" t="str">
        <f>_xlfn.XLOOKUP(FMS_Ranking[[#This Row],[FMS ID]],FMS_Input[FMS_ID],FMS_Input[FMS_DESCR])</f>
        <v>Implement program to routinely remove debris from drainage ways and roadside ditches to prevent back up of flood velocity and improve conveyance of stream during flood events.</v>
      </c>
      <c r="E154" s="60">
        <f>_xlfn.XLOOKUP(FMS_Ranking[[#This Row],[FMS ID]],FMS_Input[FMS_ID],FMS_Input[FMS_COST])</f>
        <v>1000000</v>
      </c>
      <c r="F154" s="5" t="str">
        <f>_xlfn.XLOOKUP(FMS_Ranking[[#This Row],[FMS ID]],FMS_Input[FMS_ID],FMS_Input[EMER_NEED])</f>
        <v>Yes</v>
      </c>
      <c r="G154" s="4">
        <f t="shared" si="4"/>
        <v>1</v>
      </c>
      <c r="H154" s="45">
        <f>_xlfn.XLOOKUP(FMS_Ranking[[#This Row],[FMS ID]],FMS_Input[FMS_ID],FMS_Input[STRUCT_100])</f>
        <v>17</v>
      </c>
      <c r="I154" s="45">
        <f>_xlfn.XLOOKUP(FMS_Ranking[[#This Row],[FMS ID]],FMS_Input[FMS_ID],FMS_Input[RES_STRUCT100])</f>
        <v>3</v>
      </c>
      <c r="J154" s="45">
        <f>_xlfn.XLOOKUP(FMS_Ranking[[#This Row],[FMS ID]],FMS_Input[FMS_ID],FMS_Input[POP100])</f>
        <v>16</v>
      </c>
      <c r="K154" s="45">
        <f>_xlfn.XLOOKUP(FMS_Ranking[[#This Row],[FMS ID]],FMS_Input[FMS_ID],FMS_Input[CRITFAC100])</f>
        <v>0</v>
      </c>
      <c r="L154" s="45">
        <f>_xlfn.XLOOKUP(FMS_Ranking[[#This Row],[FMS ID]],FMS_Input[FMS_ID],FMS_Input[LWC])</f>
        <v>7</v>
      </c>
      <c r="M154" s="45">
        <f>_xlfn.XLOOKUP(FMS_Ranking[[#This Row],[FMS ID]],FMS_Input[FMS_ID],FMS_Input[ROADCLS])</f>
        <v>7</v>
      </c>
      <c r="N154" s="45">
        <f>_xlfn.XLOOKUP(FMS_Ranking[[#This Row],[FMS ID]],FMS_Input[FMS_ID],FMS_Input[ROAD_MILES100])</f>
        <v>20</v>
      </c>
      <c r="O154" s="45">
        <f>_xlfn.XLOOKUP(FMS_Ranking[[#This Row],[FMS ID]],FMS_Input[FMS_ID],FMS_Input[FARMACRE100])</f>
        <v>116.8699188232422</v>
      </c>
      <c r="P154" s="48">
        <f>_xlfn.XLOOKUP(FMS_Ranking[[#This Row],[FMS ID]],FMS_Input[FMS_ID],FMS_Input[REDSTRUCT100])</f>
        <v>0</v>
      </c>
      <c r="Q154" s="48">
        <f>_xlfn.XLOOKUP(FMS_Ranking[[#This Row],[FMS ID]],FMS_Input[FMS_ID],FMS_Input[REMSTRC100])</f>
        <v>0</v>
      </c>
      <c r="R154" s="48">
        <f>_xlfn.XLOOKUP(FMS_Ranking[[#This Row],[FMS ID]],FMS_Input[FMS_ID],FMS_Input[REMRESSTRC100])</f>
        <v>0</v>
      </c>
      <c r="S154" s="82">
        <f>_xlfn.XLOOKUP(FMS_Ranking[[#This Row],[FMS ID]],FMS_Input[FMS_ID],FMS_Input[REMPOP100])</f>
        <v>0</v>
      </c>
      <c r="T154" s="82">
        <f>_xlfn.XLOOKUP(FMS_Ranking[[#This Row],[FMS ID]],FMS_Input[FMS_ID],FMS_Input[REMCRITFAC100])</f>
        <v>0</v>
      </c>
      <c r="U154" s="82">
        <f>_xlfn.XLOOKUP(FMS_Ranking[[#This Row],[FMS ID]],FMS_Input[FMS_ID],FMS_Input[REMLWC100])</f>
        <v>0</v>
      </c>
      <c r="V154" s="82">
        <f>_xlfn.XLOOKUP(FMS_Ranking[[#This Row],[FMS ID]],FMS_Input[FMS_ID],FMS_Input[REMROADCLS])</f>
        <v>0</v>
      </c>
      <c r="W154" s="82">
        <f>_xlfn.XLOOKUP(FMS_Ranking[[#This Row],[FMS ID]],FMS_Input[FMS_ID],FMS_Input[REMFRMACRE100])</f>
        <v>0</v>
      </c>
      <c r="X154" s="48">
        <f>_xlfn.XLOOKUP(FMS_Ranking[[#This Row],[FMS ID]],FMS_Input[FMS_ID],FMS_Input[COSTSTRUCT])</f>
        <v>0</v>
      </c>
      <c r="Y154" s="45">
        <f>_xlfn.XLOOKUP(FMS_Ranking[[#This Row],[FMS ID]],FMS_Input[FMS_ID],FMS_Input[NATURE])</f>
        <v>0</v>
      </c>
      <c r="Z154" s="61">
        <f>(((FMS_Ranking[[#This Row],[Percent Nature-Based Raw]]/Y$2)*10)*Y$3)</f>
        <v>0</v>
      </c>
      <c r="AA154" s="5" t="str">
        <f>_xlfn.XLOOKUP(FMS_Ranking[[#This Row],[FMS ID]],FMS_Input[FMS_ID],FMS_Input[WATER_SUP])</f>
        <v>No</v>
      </c>
      <c r="AB154" s="57">
        <f>IF(FMS_Ranking[[#This Row],[Water Supply Raw]]="Yes",1,0)</f>
        <v>0</v>
      </c>
      <c r="AC15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0.56204283501305319</v>
      </c>
      <c r="AD154" s="94">
        <f>_xlfn.RANK.EQ(AC154,$AC$6:$AC$380,0)+COUNTIF($AC$6:AC154,AC154)-1</f>
        <v>133</v>
      </c>
      <c r="AE154" s="93">
        <f>(((FMS_Ranking[[#This Row],[Structures Removed 100 Raw]]/Q$2)*100)*Q$3)+(((FMS_Ranking[[#This Row],[Removed Pop Raw]]/S$2)*100)*S$3)</f>
        <v>0</v>
      </c>
      <c r="AF15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0.56204283501305319</v>
      </c>
      <c r="AG154" s="95">
        <f t="shared" si="5"/>
        <v>146</v>
      </c>
    </row>
    <row r="155" spans="1:54" ht="15" customHeight="1" x14ac:dyDescent="0.25">
      <c r="A155" s="64" t="s">
        <v>2263</v>
      </c>
      <c r="B155" s="64">
        <f>_xlfn.XLOOKUP(FMS_Ranking[[#This Row],[FMS ID]],FMS_Input[FMS_ID],FMS_Input[RFPG_NUM])</f>
        <v>3</v>
      </c>
      <c r="C155" s="63" t="str">
        <f>_xlfn.XLOOKUP(FMS_Ranking[[#This Row],[FMS ID]],FMS_Input[FMS_ID],FMS_Input[FMS_NAME])</f>
        <v>Additional Low Water Crossing Flashing Lights and Automated Gates</v>
      </c>
      <c r="D155" s="63" t="str">
        <f>_xlfn.XLOOKUP(FMS_Ranking[[#This Row],[FMS ID]],FMS_Input[FMS_ID],FMS_Input[FMS_DESCR])</f>
        <v>Duncan Perry Road between Ave K and Sherwood Drive, Riverside Pkwy LWC (lights already in place need gates added), SW 3rd from Phillips Ct to Dickey Road (gates being added in September 2021)</v>
      </c>
      <c r="E155" s="60">
        <f>_xlfn.XLOOKUP(FMS_Ranking[[#This Row],[FMS ID]],FMS_Input[FMS_ID],FMS_Input[FMS_COST])</f>
        <v>250000</v>
      </c>
      <c r="F155" s="5" t="str">
        <f>_xlfn.XLOOKUP(FMS_Ranking[[#This Row],[FMS ID]],FMS_Input[FMS_ID],FMS_Input[EMER_NEED])</f>
        <v>No</v>
      </c>
      <c r="G155" s="4">
        <f t="shared" si="4"/>
        <v>0</v>
      </c>
      <c r="H155" s="45">
        <f>_xlfn.XLOOKUP(FMS_Ranking[[#This Row],[FMS ID]],FMS_Input[FMS_ID],FMS_Input[STRUCT_100])</f>
        <v>442</v>
      </c>
      <c r="I155" s="45">
        <f>_xlfn.XLOOKUP(FMS_Ranking[[#This Row],[FMS ID]],FMS_Input[FMS_ID],FMS_Input[RES_STRUCT100])</f>
        <v>338</v>
      </c>
      <c r="J155" s="45">
        <f>_xlfn.XLOOKUP(FMS_Ranking[[#This Row],[FMS ID]],FMS_Input[FMS_ID],FMS_Input[POP100])</f>
        <v>3471</v>
      </c>
      <c r="K155" s="45">
        <f>_xlfn.XLOOKUP(FMS_Ranking[[#This Row],[FMS ID]],FMS_Input[FMS_ID],FMS_Input[CRITFAC100])</f>
        <v>8</v>
      </c>
      <c r="L155" s="45">
        <f>_xlfn.XLOOKUP(FMS_Ranking[[#This Row],[FMS ID]],FMS_Input[FMS_ID],FMS_Input[LWC])</f>
        <v>19</v>
      </c>
      <c r="M155" s="45">
        <f>_xlfn.XLOOKUP(FMS_Ranking[[#This Row],[FMS ID]],FMS_Input[FMS_ID],FMS_Input[ROADCLS])</f>
        <v>0</v>
      </c>
      <c r="N155" s="45">
        <f>_xlfn.XLOOKUP(FMS_Ranking[[#This Row],[FMS ID]],FMS_Input[FMS_ID],FMS_Input[ROAD_MILES100])</f>
        <v>40</v>
      </c>
      <c r="O155" s="45">
        <f>_xlfn.XLOOKUP(FMS_Ranking[[#This Row],[FMS ID]],FMS_Input[FMS_ID],FMS_Input[FARMACRE100])</f>
        <v>1927.255004882812</v>
      </c>
      <c r="P155" s="48">
        <f>_xlfn.XLOOKUP(FMS_Ranking[[#This Row],[FMS ID]],FMS_Input[FMS_ID],FMS_Input[REDSTRUCT100])</f>
        <v>0</v>
      </c>
      <c r="Q155" s="48">
        <f>_xlfn.XLOOKUP(FMS_Ranking[[#This Row],[FMS ID]],FMS_Input[FMS_ID],FMS_Input[REMSTRC100])</f>
        <v>0</v>
      </c>
      <c r="R155" s="48">
        <f>_xlfn.XLOOKUP(FMS_Ranking[[#This Row],[FMS ID]],FMS_Input[FMS_ID],FMS_Input[REMRESSTRC100])</f>
        <v>0</v>
      </c>
      <c r="S155" s="82">
        <f>_xlfn.XLOOKUP(FMS_Ranking[[#This Row],[FMS ID]],FMS_Input[FMS_ID],FMS_Input[REMPOP100])</f>
        <v>0</v>
      </c>
      <c r="T155" s="82">
        <f>_xlfn.XLOOKUP(FMS_Ranking[[#This Row],[FMS ID]],FMS_Input[FMS_ID],FMS_Input[REMCRITFAC100])</f>
        <v>0</v>
      </c>
      <c r="U155" s="82">
        <f>_xlfn.XLOOKUP(FMS_Ranking[[#This Row],[FMS ID]],FMS_Input[FMS_ID],FMS_Input[REMLWC100])</f>
        <v>0</v>
      </c>
      <c r="V155" s="82">
        <f>_xlfn.XLOOKUP(FMS_Ranking[[#This Row],[FMS ID]],FMS_Input[FMS_ID],FMS_Input[REMROADCLS])</f>
        <v>0</v>
      </c>
      <c r="W155" s="82">
        <f>_xlfn.XLOOKUP(FMS_Ranking[[#This Row],[FMS ID]],FMS_Input[FMS_ID],FMS_Input[REMFRMACRE100])</f>
        <v>0</v>
      </c>
      <c r="X155" s="48">
        <f>_xlfn.XLOOKUP(FMS_Ranking[[#This Row],[FMS ID]],FMS_Input[FMS_ID],FMS_Input[COSTSTRUCT])</f>
        <v>0</v>
      </c>
      <c r="Y155" s="45">
        <f>_xlfn.XLOOKUP(FMS_Ranking[[#This Row],[FMS ID]],FMS_Input[FMS_ID],FMS_Input[NATURE])</f>
        <v>0</v>
      </c>
      <c r="Z155" s="61">
        <f>(((FMS_Ranking[[#This Row],[Percent Nature-Based Raw]]/Y$2)*10)*Y$3)</f>
        <v>0</v>
      </c>
      <c r="AA155" s="5" t="str">
        <f>_xlfn.XLOOKUP(FMS_Ranking[[#This Row],[FMS ID]],FMS_Input[FMS_ID],FMS_Input[WATER_SUP])</f>
        <v>No</v>
      </c>
      <c r="AB155" s="57">
        <f>IF(FMS_Ranking[[#This Row],[Water Supply Raw]]="Yes",1,0)</f>
        <v>0</v>
      </c>
      <c r="AC15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0.54837347836108119</v>
      </c>
      <c r="AD155" s="94">
        <f>_xlfn.RANK.EQ(AC155,$AC$6:$AC$380,0)+COUNTIF($AC$6:AC155,AC155)-1</f>
        <v>134</v>
      </c>
      <c r="AE155" s="93">
        <f>(((FMS_Ranking[[#This Row],[Structures Removed 100 Raw]]/Q$2)*100)*Q$3)+(((FMS_Ranking[[#This Row],[Removed Pop Raw]]/S$2)*100)*S$3)</f>
        <v>0</v>
      </c>
      <c r="AF15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0.54837347836108119</v>
      </c>
      <c r="AG155" s="95">
        <f t="shared" si="5"/>
        <v>150</v>
      </c>
    </row>
    <row r="156" spans="1:54" s="2" customFormat="1" ht="15" customHeight="1" x14ac:dyDescent="0.25">
      <c r="A156" s="64" t="s">
        <v>2272</v>
      </c>
      <c r="B156" s="64">
        <f>_xlfn.XLOOKUP(FMS_Ranking[[#This Row],[FMS ID]],FMS_Input[FMS_ID],FMS_Input[RFPG_NUM])</f>
        <v>3</v>
      </c>
      <c r="C156" s="63" t="str">
        <f>_xlfn.XLOOKUP(FMS_Ranking[[#This Row],[FMS ID]],FMS_Input[FMS_ID],FMS_Input[FMS_NAME])</f>
        <v>Additional Rain/Stream Gauges for 13 locations</v>
      </c>
      <c r="D156" s="63" t="str">
        <f>_xlfn.XLOOKUP(FMS_Ranking[[#This Row],[FMS ID]],FMS_Input[FMS_ID],FMS_Input[FMS_DESCR])</f>
        <v>West Fork Trinity River at MacArthur Blvd, Bowman Creek at Mirabella Blvd, Cottonwood Creek at Robinson Road, Johnson Creek at Duncan Perry Road, Foster Branch at Seeton Road, Mountain Creek at county road FM 661, Carrier Parkway underneath I-20, Robinso</v>
      </c>
      <c r="E156" s="60">
        <f>_xlfn.XLOOKUP(FMS_Ranking[[#This Row],[FMS ID]],FMS_Input[FMS_ID],FMS_Input[FMS_COST])</f>
        <v>250000</v>
      </c>
      <c r="F156" s="5" t="str">
        <f>_xlfn.XLOOKUP(FMS_Ranking[[#This Row],[FMS ID]],FMS_Input[FMS_ID],FMS_Input[EMER_NEED])</f>
        <v>No</v>
      </c>
      <c r="G156" s="4">
        <f t="shared" si="4"/>
        <v>0</v>
      </c>
      <c r="H156" s="45">
        <f>_xlfn.XLOOKUP(FMS_Ranking[[#This Row],[FMS ID]],FMS_Input[FMS_ID],FMS_Input[STRUCT_100])</f>
        <v>442</v>
      </c>
      <c r="I156" s="45">
        <f>_xlfn.XLOOKUP(FMS_Ranking[[#This Row],[FMS ID]],FMS_Input[FMS_ID],FMS_Input[RES_STRUCT100])</f>
        <v>338</v>
      </c>
      <c r="J156" s="45">
        <f>_xlfn.XLOOKUP(FMS_Ranking[[#This Row],[FMS ID]],FMS_Input[FMS_ID],FMS_Input[POP100])</f>
        <v>3471</v>
      </c>
      <c r="K156" s="45">
        <f>_xlfn.XLOOKUP(FMS_Ranking[[#This Row],[FMS ID]],FMS_Input[FMS_ID],FMS_Input[CRITFAC100])</f>
        <v>8</v>
      </c>
      <c r="L156" s="45">
        <f>_xlfn.XLOOKUP(FMS_Ranking[[#This Row],[FMS ID]],FMS_Input[FMS_ID],FMS_Input[LWC])</f>
        <v>19</v>
      </c>
      <c r="M156" s="45">
        <f>_xlfn.XLOOKUP(FMS_Ranking[[#This Row],[FMS ID]],FMS_Input[FMS_ID],FMS_Input[ROADCLS])</f>
        <v>0</v>
      </c>
      <c r="N156" s="45">
        <f>_xlfn.XLOOKUP(FMS_Ranking[[#This Row],[FMS ID]],FMS_Input[FMS_ID],FMS_Input[ROAD_MILES100])</f>
        <v>40</v>
      </c>
      <c r="O156" s="45">
        <f>_xlfn.XLOOKUP(FMS_Ranking[[#This Row],[FMS ID]],FMS_Input[FMS_ID],FMS_Input[FARMACRE100])</f>
        <v>1927.255004882812</v>
      </c>
      <c r="P156" s="48">
        <f>_xlfn.XLOOKUP(FMS_Ranking[[#This Row],[FMS ID]],FMS_Input[FMS_ID],FMS_Input[REDSTRUCT100])</f>
        <v>0</v>
      </c>
      <c r="Q156" s="48">
        <f>_xlfn.XLOOKUP(FMS_Ranking[[#This Row],[FMS ID]],FMS_Input[FMS_ID],FMS_Input[REMSTRC100])</f>
        <v>0</v>
      </c>
      <c r="R156" s="48">
        <f>_xlfn.XLOOKUP(FMS_Ranking[[#This Row],[FMS ID]],FMS_Input[FMS_ID],FMS_Input[REMRESSTRC100])</f>
        <v>0</v>
      </c>
      <c r="S156" s="82">
        <f>_xlfn.XLOOKUP(FMS_Ranking[[#This Row],[FMS ID]],FMS_Input[FMS_ID],FMS_Input[REMPOP100])</f>
        <v>0</v>
      </c>
      <c r="T156" s="82">
        <f>_xlfn.XLOOKUP(FMS_Ranking[[#This Row],[FMS ID]],FMS_Input[FMS_ID],FMS_Input[REMCRITFAC100])</f>
        <v>0</v>
      </c>
      <c r="U156" s="82">
        <f>_xlfn.XLOOKUP(FMS_Ranking[[#This Row],[FMS ID]],FMS_Input[FMS_ID],FMS_Input[REMLWC100])</f>
        <v>0</v>
      </c>
      <c r="V156" s="82">
        <f>_xlfn.XLOOKUP(FMS_Ranking[[#This Row],[FMS ID]],FMS_Input[FMS_ID],FMS_Input[REMROADCLS])</f>
        <v>0</v>
      </c>
      <c r="W156" s="82">
        <f>_xlfn.XLOOKUP(FMS_Ranking[[#This Row],[FMS ID]],FMS_Input[FMS_ID],FMS_Input[REMFRMACRE100])</f>
        <v>0</v>
      </c>
      <c r="X156" s="48">
        <f>_xlfn.XLOOKUP(FMS_Ranking[[#This Row],[FMS ID]],FMS_Input[FMS_ID],FMS_Input[COSTSTRUCT])</f>
        <v>0</v>
      </c>
      <c r="Y156" s="45">
        <f>_xlfn.XLOOKUP(FMS_Ranking[[#This Row],[FMS ID]],FMS_Input[FMS_ID],FMS_Input[NATURE])</f>
        <v>0</v>
      </c>
      <c r="Z156" s="61">
        <f>(((FMS_Ranking[[#This Row],[Percent Nature-Based Raw]]/Y$2)*10)*Y$3)</f>
        <v>0</v>
      </c>
      <c r="AA156" s="5" t="str">
        <f>_xlfn.XLOOKUP(FMS_Ranking[[#This Row],[FMS ID]],FMS_Input[FMS_ID],FMS_Input[WATER_SUP])</f>
        <v>No</v>
      </c>
      <c r="AB156" s="57">
        <f>IF(FMS_Ranking[[#This Row],[Water Supply Raw]]="Yes",1,0)</f>
        <v>0</v>
      </c>
      <c r="AC15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0.54837347836108119</v>
      </c>
      <c r="AD156" s="94">
        <f>_xlfn.RANK.EQ(AC156,$AC$6:$AC$380,0)+COUNTIF($AC$6:AC156,AC156)-1</f>
        <v>135</v>
      </c>
      <c r="AE156" s="93">
        <f>(((FMS_Ranking[[#This Row],[Structures Removed 100 Raw]]/Q$2)*100)*Q$3)+(((FMS_Ranking[[#This Row],[Removed Pop Raw]]/S$2)*100)*S$3)</f>
        <v>0</v>
      </c>
      <c r="AF15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0.54837347836108119</v>
      </c>
      <c r="AG156" s="95">
        <f t="shared" si="5"/>
        <v>150</v>
      </c>
      <c r="AH156" s="3"/>
      <c r="AI156" s="3"/>
      <c r="AJ156" s="3"/>
      <c r="AK156" s="3"/>
      <c r="AL156" s="3"/>
      <c r="AM156" s="3"/>
      <c r="AN156" s="3"/>
      <c r="AO156" s="3"/>
      <c r="AP156" s="3"/>
      <c r="AQ156" s="3"/>
      <c r="AR156" s="3"/>
      <c r="AS156" s="3"/>
      <c r="AT156" s="3"/>
      <c r="AU156" s="3"/>
      <c r="AV156" s="3"/>
      <c r="AW156" s="3"/>
      <c r="AX156" s="3"/>
      <c r="AY156" s="3"/>
      <c r="AZ156" s="3"/>
      <c r="BA156" s="3"/>
      <c r="BB156" s="3"/>
    </row>
    <row r="157" spans="1:54" s="2" customFormat="1" ht="15" customHeight="1" x14ac:dyDescent="0.25">
      <c r="A157" s="64" t="s">
        <v>2743</v>
      </c>
      <c r="B157" s="64">
        <f>_xlfn.XLOOKUP(FMS_Ranking[[#This Row],[FMS ID]],FMS_Input[FMS_ID],FMS_Input[RFPG_NUM])</f>
        <v>3</v>
      </c>
      <c r="C157" s="63" t="str">
        <f>_xlfn.XLOOKUP(FMS_Ranking[[#This Row],[FMS ID]],FMS_Input[FMS_ID],FMS_Input[FMS_NAME])</f>
        <v>City of Grand Prairie CIP Program</v>
      </c>
      <c r="D157" s="63" t="str">
        <f>_xlfn.XLOOKUP(FMS_Ranking[[#This Row],[FMS ID]],FMS_Input[FMS_ID],FMS_Input[FMS_DESCR])</f>
        <v>Improvement projects throughout the City of Grand Prairie</v>
      </c>
      <c r="E157" s="60">
        <f>_xlfn.XLOOKUP(FMS_Ranking[[#This Row],[FMS ID]],FMS_Input[FMS_ID],FMS_Input[FMS_COST])</f>
        <v>243000000</v>
      </c>
      <c r="F157" s="5" t="str">
        <f>_xlfn.XLOOKUP(FMS_Ranking[[#This Row],[FMS ID]],FMS_Input[FMS_ID],FMS_Input[EMER_NEED])</f>
        <v>No</v>
      </c>
      <c r="G157" s="4">
        <f t="shared" si="4"/>
        <v>0</v>
      </c>
      <c r="H157" s="45">
        <f>_xlfn.XLOOKUP(FMS_Ranking[[#This Row],[FMS ID]],FMS_Input[FMS_ID],FMS_Input[STRUCT_100])</f>
        <v>442</v>
      </c>
      <c r="I157" s="45">
        <f>_xlfn.XLOOKUP(FMS_Ranking[[#This Row],[FMS ID]],FMS_Input[FMS_ID],FMS_Input[RES_STRUCT100])</f>
        <v>338</v>
      </c>
      <c r="J157" s="45">
        <f>_xlfn.XLOOKUP(FMS_Ranking[[#This Row],[FMS ID]],FMS_Input[FMS_ID],FMS_Input[POP100])</f>
        <v>3471</v>
      </c>
      <c r="K157" s="45">
        <f>_xlfn.XLOOKUP(FMS_Ranking[[#This Row],[FMS ID]],FMS_Input[FMS_ID],FMS_Input[CRITFAC100])</f>
        <v>8</v>
      </c>
      <c r="L157" s="45">
        <f>_xlfn.XLOOKUP(FMS_Ranking[[#This Row],[FMS ID]],FMS_Input[FMS_ID],FMS_Input[LWC])</f>
        <v>19</v>
      </c>
      <c r="M157" s="45">
        <f>_xlfn.XLOOKUP(FMS_Ranking[[#This Row],[FMS ID]],FMS_Input[FMS_ID],FMS_Input[ROADCLS])</f>
        <v>0</v>
      </c>
      <c r="N157" s="45">
        <f>_xlfn.XLOOKUP(FMS_Ranking[[#This Row],[FMS ID]],FMS_Input[FMS_ID],FMS_Input[ROAD_MILES100])</f>
        <v>40</v>
      </c>
      <c r="O157" s="45">
        <f>_xlfn.XLOOKUP(FMS_Ranking[[#This Row],[FMS ID]],FMS_Input[FMS_ID],FMS_Input[FARMACRE100])</f>
        <v>1927.255004882812</v>
      </c>
      <c r="P157" s="48">
        <f>_xlfn.XLOOKUP(FMS_Ranking[[#This Row],[FMS ID]],FMS_Input[FMS_ID],FMS_Input[REDSTRUCT100])</f>
        <v>0</v>
      </c>
      <c r="Q157" s="48">
        <f>_xlfn.XLOOKUP(FMS_Ranking[[#This Row],[FMS ID]],FMS_Input[FMS_ID],FMS_Input[REMSTRC100])</f>
        <v>0</v>
      </c>
      <c r="R157" s="48">
        <f>_xlfn.XLOOKUP(FMS_Ranking[[#This Row],[FMS ID]],FMS_Input[FMS_ID],FMS_Input[REMRESSTRC100])</f>
        <v>0</v>
      </c>
      <c r="S157" s="82">
        <f>_xlfn.XLOOKUP(FMS_Ranking[[#This Row],[FMS ID]],FMS_Input[FMS_ID],FMS_Input[REMPOP100])</f>
        <v>0</v>
      </c>
      <c r="T157" s="82">
        <f>_xlfn.XLOOKUP(FMS_Ranking[[#This Row],[FMS ID]],FMS_Input[FMS_ID],FMS_Input[REMCRITFAC100])</f>
        <v>0</v>
      </c>
      <c r="U157" s="82">
        <f>_xlfn.XLOOKUP(FMS_Ranking[[#This Row],[FMS ID]],FMS_Input[FMS_ID],FMS_Input[REMLWC100])</f>
        <v>0</v>
      </c>
      <c r="V157" s="82">
        <f>_xlfn.XLOOKUP(FMS_Ranking[[#This Row],[FMS ID]],FMS_Input[FMS_ID],FMS_Input[REMROADCLS])</f>
        <v>0</v>
      </c>
      <c r="W157" s="82">
        <f>_xlfn.XLOOKUP(FMS_Ranking[[#This Row],[FMS ID]],FMS_Input[FMS_ID],FMS_Input[REMFRMACRE100])</f>
        <v>0</v>
      </c>
      <c r="X157" s="48">
        <f>_xlfn.XLOOKUP(FMS_Ranking[[#This Row],[FMS ID]],FMS_Input[FMS_ID],FMS_Input[COSTSTRUCT])</f>
        <v>0</v>
      </c>
      <c r="Y157" s="45">
        <f>_xlfn.XLOOKUP(FMS_Ranking[[#This Row],[FMS ID]],FMS_Input[FMS_ID],FMS_Input[NATURE])</f>
        <v>0</v>
      </c>
      <c r="Z157" s="61">
        <f>(((FMS_Ranking[[#This Row],[Percent Nature-Based Raw]]/Y$2)*10)*Y$3)</f>
        <v>0</v>
      </c>
      <c r="AA157" s="5" t="str">
        <f>_xlfn.XLOOKUP(FMS_Ranking[[#This Row],[FMS ID]],FMS_Input[FMS_ID],FMS_Input[WATER_SUP])</f>
        <v>No</v>
      </c>
      <c r="AB157" s="57">
        <f>IF(FMS_Ranking[[#This Row],[Water Supply Raw]]="Yes",1,0)</f>
        <v>0</v>
      </c>
      <c r="AC15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0.54837347836108119</v>
      </c>
      <c r="AD157" s="94">
        <f>_xlfn.RANK.EQ(AC157,$AC$6:$AC$380,0)+COUNTIF($AC$6:AC157,AC157)-1</f>
        <v>136</v>
      </c>
      <c r="AE157" s="93">
        <f>(((FMS_Ranking[[#This Row],[Structures Removed 100 Raw]]/Q$2)*100)*Q$3)+(((FMS_Ranking[[#This Row],[Removed Pop Raw]]/S$2)*100)*S$3)</f>
        <v>0</v>
      </c>
      <c r="AF15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0.54837347836108119</v>
      </c>
      <c r="AG157" s="95">
        <f t="shared" si="5"/>
        <v>150</v>
      </c>
      <c r="AH157" s="3"/>
      <c r="AI157" s="3"/>
      <c r="AJ157" s="3"/>
      <c r="AK157" s="3"/>
      <c r="AL157" s="3"/>
      <c r="AM157" s="3"/>
      <c r="AN157" s="3"/>
      <c r="AO157" s="3"/>
      <c r="AP157" s="3"/>
      <c r="AQ157" s="3"/>
      <c r="AR157" s="3"/>
      <c r="AS157" s="3"/>
      <c r="AT157" s="3"/>
      <c r="AU157" s="3"/>
      <c r="AV157" s="3"/>
      <c r="AW157" s="3"/>
      <c r="AX157" s="3"/>
      <c r="AY157" s="3"/>
      <c r="AZ157" s="3"/>
      <c r="BA157" s="3"/>
      <c r="BB157" s="3"/>
    </row>
    <row r="158" spans="1:54" s="2" customFormat="1" ht="15" customHeight="1" x14ac:dyDescent="0.25">
      <c r="A158" s="64" t="s">
        <v>1784</v>
      </c>
      <c r="B158" s="64">
        <f>_xlfn.XLOOKUP(FMS_Ranking[[#This Row],[FMS ID]],FMS_Input[FMS_ID],FMS_Input[RFPG_NUM])</f>
        <v>2</v>
      </c>
      <c r="C158" s="63" t="str">
        <f>_xlfn.XLOOKUP(FMS_Ranking[[#This Row],[FMS ID]],FMS_Input[FMS_ID],FMS_Input[FMS_NAME])</f>
        <v>Titus County NFIP Involvement</v>
      </c>
      <c r="D158" s="63" t="str">
        <f>_xlfn.XLOOKUP(FMS_Ranking[[#This Row],[FMS ID]],FMS_Input[FMS_ID],FMS_Input[FMS_DESCR])</f>
        <v xml:space="preserve">Application to join NFIP or adoption of equivalent standards </v>
      </c>
      <c r="E158" s="60">
        <f>_xlfn.XLOOKUP(FMS_Ranking[[#This Row],[FMS ID]],FMS_Input[FMS_ID],FMS_Input[FMS_COST])</f>
        <v>100000</v>
      </c>
      <c r="F158" s="5" t="str">
        <f>_xlfn.XLOOKUP(FMS_Ranking[[#This Row],[FMS ID]],FMS_Input[FMS_ID],FMS_Input[EMER_NEED])</f>
        <v>No</v>
      </c>
      <c r="G158" s="4">
        <f t="shared" si="4"/>
        <v>0</v>
      </c>
      <c r="H158" s="45">
        <f>_xlfn.XLOOKUP(FMS_Ranking[[#This Row],[FMS ID]],FMS_Input[FMS_ID],FMS_Input[STRUCT_100])</f>
        <v>596</v>
      </c>
      <c r="I158" s="45">
        <f>_xlfn.XLOOKUP(FMS_Ranking[[#This Row],[FMS ID]],FMS_Input[FMS_ID],FMS_Input[RES_STRUCT100])</f>
        <v>315</v>
      </c>
      <c r="J158" s="45">
        <f>_xlfn.XLOOKUP(FMS_Ranking[[#This Row],[FMS ID]],FMS_Input[FMS_ID],FMS_Input[POP100])</f>
        <v>2890</v>
      </c>
      <c r="K158" s="45">
        <f>_xlfn.XLOOKUP(FMS_Ranking[[#This Row],[FMS ID]],FMS_Input[FMS_ID],FMS_Input[CRITFAC100])</f>
        <v>8</v>
      </c>
      <c r="L158" s="45">
        <f>_xlfn.XLOOKUP(FMS_Ranking[[#This Row],[FMS ID]],FMS_Input[FMS_ID],FMS_Input[LWC])</f>
        <v>9</v>
      </c>
      <c r="M158" s="45">
        <f>_xlfn.XLOOKUP(FMS_Ranking[[#This Row],[FMS ID]],FMS_Input[FMS_ID],FMS_Input[ROADCLS])</f>
        <v>0</v>
      </c>
      <c r="N158" s="45">
        <f>_xlfn.XLOOKUP(FMS_Ranking[[#This Row],[FMS ID]],FMS_Input[FMS_ID],FMS_Input[ROAD_MILES100])</f>
        <v>87</v>
      </c>
      <c r="O158" s="45">
        <f>_xlfn.XLOOKUP(FMS_Ranking[[#This Row],[FMS ID]],FMS_Input[FMS_ID],FMS_Input[FARMACRE100])</f>
        <v>1569.936401367188</v>
      </c>
      <c r="P158" s="48">
        <f>_xlfn.XLOOKUP(FMS_Ranking[[#This Row],[FMS ID]],FMS_Input[FMS_ID],FMS_Input[REDSTRUCT100])</f>
        <v>0</v>
      </c>
      <c r="Q158" s="48">
        <f>_xlfn.XLOOKUP(FMS_Ranking[[#This Row],[FMS ID]],FMS_Input[FMS_ID],FMS_Input[REMSTRC100])</f>
        <v>0</v>
      </c>
      <c r="R158" s="48">
        <f>_xlfn.XLOOKUP(FMS_Ranking[[#This Row],[FMS ID]],FMS_Input[FMS_ID],FMS_Input[REMRESSTRC100])</f>
        <v>0</v>
      </c>
      <c r="S158" s="82">
        <f>_xlfn.XLOOKUP(FMS_Ranking[[#This Row],[FMS ID]],FMS_Input[FMS_ID],FMS_Input[REMPOP100])</f>
        <v>0</v>
      </c>
      <c r="T158" s="82">
        <f>_xlfn.XLOOKUP(FMS_Ranking[[#This Row],[FMS ID]],FMS_Input[FMS_ID],FMS_Input[REMCRITFAC100])</f>
        <v>0</v>
      </c>
      <c r="U158" s="82">
        <f>_xlfn.XLOOKUP(FMS_Ranking[[#This Row],[FMS ID]],FMS_Input[FMS_ID],FMS_Input[REMLWC100])</f>
        <v>0</v>
      </c>
      <c r="V158" s="82">
        <f>_xlfn.XLOOKUP(FMS_Ranking[[#This Row],[FMS ID]],FMS_Input[FMS_ID],FMS_Input[REMROADCLS])</f>
        <v>0</v>
      </c>
      <c r="W158" s="82">
        <f>_xlfn.XLOOKUP(FMS_Ranking[[#This Row],[FMS ID]],FMS_Input[FMS_ID],FMS_Input[REMFRMACRE100])</f>
        <v>0</v>
      </c>
      <c r="X158" s="48">
        <f>_xlfn.XLOOKUP(FMS_Ranking[[#This Row],[FMS ID]],FMS_Input[FMS_ID],FMS_Input[COSTSTRUCT])</f>
        <v>0</v>
      </c>
      <c r="Y158" s="45">
        <f>_xlfn.XLOOKUP(FMS_Ranking[[#This Row],[FMS ID]],FMS_Input[FMS_ID],FMS_Input[NATURE])</f>
        <v>0</v>
      </c>
      <c r="Z158" s="61">
        <f>(((FMS_Ranking[[#This Row],[Percent Nature-Based Raw]]/Y$2)*10)*Y$3)</f>
        <v>0</v>
      </c>
      <c r="AA158" s="5" t="str">
        <f>_xlfn.XLOOKUP(FMS_Ranking[[#This Row],[FMS ID]],FMS_Input[FMS_ID],FMS_Input[WATER_SUP])</f>
        <v>No</v>
      </c>
      <c r="AB158" s="57">
        <f>IF(FMS_Ranking[[#This Row],[Water Supply Raw]]="Yes",1,0)</f>
        <v>0</v>
      </c>
      <c r="AC15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0.53645763389882273</v>
      </c>
      <c r="AD158" s="94">
        <f>_xlfn.RANK.EQ(AC158,$AC$6:$AC$380,0)+COUNTIF($AC$6:AC158,AC158)-1</f>
        <v>137</v>
      </c>
      <c r="AE158" s="93">
        <f>(((FMS_Ranking[[#This Row],[Structures Removed 100 Raw]]/Q$2)*100)*Q$3)+(((FMS_Ranking[[#This Row],[Removed Pop Raw]]/S$2)*100)*S$3)</f>
        <v>0</v>
      </c>
      <c r="AF15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0.53645763389882273</v>
      </c>
      <c r="AG158" s="95">
        <f t="shared" si="5"/>
        <v>153</v>
      </c>
      <c r="AH158" s="3"/>
      <c r="AI158" s="3"/>
      <c r="AJ158" s="3"/>
      <c r="AK158" s="3"/>
      <c r="AL158" s="3"/>
      <c r="AM158" s="3"/>
      <c r="AN158" s="3"/>
      <c r="AO158" s="3"/>
      <c r="AP158" s="3"/>
      <c r="AQ158" s="3"/>
      <c r="AR158" s="3"/>
      <c r="AS158" s="3"/>
      <c r="AT158" s="3"/>
      <c r="AU158" s="3"/>
      <c r="AV158" s="3"/>
      <c r="AW158" s="3"/>
      <c r="AX158" s="3"/>
      <c r="AY158" s="3"/>
      <c r="AZ158" s="3"/>
      <c r="BA158" s="3"/>
      <c r="BB158" s="3"/>
    </row>
    <row r="159" spans="1:54" s="2" customFormat="1" ht="15" customHeight="1" x14ac:dyDescent="0.25">
      <c r="A159" s="64" t="s">
        <v>2278</v>
      </c>
      <c r="B159" s="64">
        <f>_xlfn.XLOOKUP(FMS_Ranking[[#This Row],[FMS ID]],FMS_Input[FMS_ID],FMS_Input[RFPG_NUM])</f>
        <v>3</v>
      </c>
      <c r="C159" s="63" t="str">
        <f>_xlfn.XLOOKUP(FMS_Ranking[[#This Row],[FMS ID]],FMS_Input[FMS_ID],FMS_Input[FMS_NAME])</f>
        <v>Grayson County Flood Warning and Public Safety Improvements</v>
      </c>
      <c r="D159" s="63" t="str">
        <f>_xlfn.XLOOKUP(FMS_Ranking[[#This Row],[FMS ID]],FMS_Input[FMS_ID],FMS_Input[FMS_DESCR])</f>
        <v>Create improved gauge notification system. Increased Public Awareness prior to occurrences and during flooding.</v>
      </c>
      <c r="E159" s="60">
        <f>_xlfn.XLOOKUP(FMS_Ranking[[#This Row],[FMS ID]],FMS_Input[FMS_ID],FMS_Input[FMS_COST])</f>
        <v>250000</v>
      </c>
      <c r="F159" s="5" t="str">
        <f>_xlfn.XLOOKUP(FMS_Ranking[[#This Row],[FMS ID]],FMS_Input[FMS_ID],FMS_Input[EMER_NEED])</f>
        <v>No</v>
      </c>
      <c r="G159" s="4">
        <f t="shared" si="4"/>
        <v>0</v>
      </c>
      <c r="H159" s="45">
        <f>_xlfn.XLOOKUP(FMS_Ranking[[#This Row],[FMS ID]],FMS_Input[FMS_ID],FMS_Input[STRUCT_100])</f>
        <v>436</v>
      </c>
      <c r="I159" s="45">
        <f>_xlfn.XLOOKUP(FMS_Ranking[[#This Row],[FMS ID]],FMS_Input[FMS_ID],FMS_Input[RES_STRUCT100])</f>
        <v>376</v>
      </c>
      <c r="J159" s="45">
        <f>_xlfn.XLOOKUP(FMS_Ranking[[#This Row],[FMS ID]],FMS_Input[FMS_ID],FMS_Input[POP100])</f>
        <v>541</v>
      </c>
      <c r="K159" s="45">
        <f>_xlfn.XLOOKUP(FMS_Ranking[[#This Row],[FMS ID]],FMS_Input[FMS_ID],FMS_Input[CRITFAC100])</f>
        <v>5</v>
      </c>
      <c r="L159" s="45">
        <f>_xlfn.XLOOKUP(FMS_Ranking[[#This Row],[FMS ID]],FMS_Input[FMS_ID],FMS_Input[LWC])</f>
        <v>1</v>
      </c>
      <c r="M159" s="45">
        <f>_xlfn.XLOOKUP(FMS_Ranking[[#This Row],[FMS ID]],FMS_Input[FMS_ID],FMS_Input[ROADCLS])</f>
        <v>0</v>
      </c>
      <c r="N159" s="45">
        <f>_xlfn.XLOOKUP(FMS_Ranking[[#This Row],[FMS ID]],FMS_Input[FMS_ID],FMS_Input[ROAD_MILES100])</f>
        <v>43</v>
      </c>
      <c r="O159" s="45">
        <f>_xlfn.XLOOKUP(FMS_Ranking[[#This Row],[FMS ID]],FMS_Input[FMS_ID],FMS_Input[FARMACRE100])</f>
        <v>21311.439453125</v>
      </c>
      <c r="P159" s="48">
        <f>_xlfn.XLOOKUP(FMS_Ranking[[#This Row],[FMS ID]],FMS_Input[FMS_ID],FMS_Input[REDSTRUCT100])</f>
        <v>0</v>
      </c>
      <c r="Q159" s="48">
        <f>_xlfn.XLOOKUP(FMS_Ranking[[#This Row],[FMS ID]],FMS_Input[FMS_ID],FMS_Input[REMSTRC100])</f>
        <v>0</v>
      </c>
      <c r="R159" s="48">
        <f>_xlfn.XLOOKUP(FMS_Ranking[[#This Row],[FMS ID]],FMS_Input[FMS_ID],FMS_Input[REMRESSTRC100])</f>
        <v>0</v>
      </c>
      <c r="S159" s="82">
        <f>_xlfn.XLOOKUP(FMS_Ranking[[#This Row],[FMS ID]],FMS_Input[FMS_ID],FMS_Input[REMPOP100])</f>
        <v>0</v>
      </c>
      <c r="T159" s="82">
        <f>_xlfn.XLOOKUP(FMS_Ranking[[#This Row],[FMS ID]],FMS_Input[FMS_ID],FMS_Input[REMCRITFAC100])</f>
        <v>0</v>
      </c>
      <c r="U159" s="82">
        <f>_xlfn.XLOOKUP(FMS_Ranking[[#This Row],[FMS ID]],FMS_Input[FMS_ID],FMS_Input[REMLWC100])</f>
        <v>0</v>
      </c>
      <c r="V159" s="82">
        <f>_xlfn.XLOOKUP(FMS_Ranking[[#This Row],[FMS ID]],FMS_Input[FMS_ID],FMS_Input[REMROADCLS])</f>
        <v>0</v>
      </c>
      <c r="W159" s="82">
        <f>_xlfn.XLOOKUP(FMS_Ranking[[#This Row],[FMS ID]],FMS_Input[FMS_ID],FMS_Input[REMFRMACRE100])</f>
        <v>0</v>
      </c>
      <c r="X159" s="48">
        <f>_xlfn.XLOOKUP(FMS_Ranking[[#This Row],[FMS ID]],FMS_Input[FMS_ID],FMS_Input[COSTSTRUCT])</f>
        <v>0</v>
      </c>
      <c r="Y159" s="45">
        <f>_xlfn.XLOOKUP(FMS_Ranking[[#This Row],[FMS ID]],FMS_Input[FMS_ID],FMS_Input[NATURE])</f>
        <v>0</v>
      </c>
      <c r="Z159" s="61">
        <f>(((FMS_Ranking[[#This Row],[Percent Nature-Based Raw]]/Y$2)*10)*Y$3)</f>
        <v>0</v>
      </c>
      <c r="AA159" s="5" t="str">
        <f>_xlfn.XLOOKUP(FMS_Ranking[[#This Row],[FMS ID]],FMS_Input[FMS_ID],FMS_Input[WATER_SUP])</f>
        <v>No</v>
      </c>
      <c r="AB159" s="57">
        <f>IF(FMS_Ranking[[#This Row],[Water Supply Raw]]="Yes",1,0)</f>
        <v>0</v>
      </c>
      <c r="AC15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0.51235897640847439</v>
      </c>
      <c r="AD159" s="94">
        <f>_xlfn.RANK.EQ(AC159,$AC$6:$AC$380,0)+COUNTIF($AC$6:AC159,AC159)-1</f>
        <v>138</v>
      </c>
      <c r="AE159" s="93">
        <f>(((FMS_Ranking[[#This Row],[Structures Removed 100 Raw]]/Q$2)*100)*Q$3)+(((FMS_Ranking[[#This Row],[Removed Pop Raw]]/S$2)*100)*S$3)</f>
        <v>0</v>
      </c>
      <c r="AF15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0.51235897640847439</v>
      </c>
      <c r="AG159" s="95">
        <f t="shared" si="5"/>
        <v>154</v>
      </c>
      <c r="AH159" s="3"/>
      <c r="AI159" s="3"/>
      <c r="AJ159" s="3"/>
      <c r="AK159" s="3"/>
      <c r="AL159" s="3"/>
      <c r="AM159" s="3"/>
      <c r="AN159" s="3"/>
      <c r="AO159" s="3"/>
      <c r="AP159" s="3"/>
      <c r="AQ159" s="3"/>
      <c r="AR159" s="3"/>
      <c r="AS159" s="3"/>
      <c r="AT159" s="3"/>
      <c r="AU159" s="3"/>
      <c r="AV159" s="3"/>
      <c r="AW159" s="3"/>
      <c r="AX159" s="3"/>
      <c r="AY159" s="3"/>
      <c r="AZ159" s="3"/>
      <c r="BA159" s="3"/>
      <c r="BB159" s="3"/>
    </row>
    <row r="160" spans="1:54" s="2" customFormat="1" ht="15" customHeight="1" x14ac:dyDescent="0.25">
      <c r="A160" s="64" t="s">
        <v>2409</v>
      </c>
      <c r="B160" s="64">
        <f>_xlfn.XLOOKUP(FMS_Ranking[[#This Row],[FMS ID]],FMS_Input[FMS_ID],FMS_Input[RFPG_NUM])</f>
        <v>3</v>
      </c>
      <c r="C160" s="63" t="str">
        <f>_xlfn.XLOOKUP(FMS_Ranking[[#This Row],[FMS ID]],FMS_Input[FMS_ID],FMS_Input[FMS_NAME])</f>
        <v>Grayson County Buyout of Repetitive Flood Properties</v>
      </c>
      <c r="D160" s="63" t="str">
        <f>_xlfn.XLOOKUP(FMS_Ranking[[#This Row],[FMS ID]],FMS_Input[FMS_ID],FMS_Input[FMS_DESCR])</f>
        <v>Buyout of repetitive flood properties, which includes any structures found to be located in flood areas that aren't incorporated in NFIP areas.</v>
      </c>
      <c r="E160" s="60">
        <f>_xlfn.XLOOKUP(FMS_Ranking[[#This Row],[FMS ID]],FMS_Input[FMS_ID],FMS_Input[FMS_COST])</f>
        <v>5000000</v>
      </c>
      <c r="F160" s="5" t="str">
        <f>_xlfn.XLOOKUP(FMS_Ranking[[#This Row],[FMS ID]],FMS_Input[FMS_ID],FMS_Input[EMER_NEED])</f>
        <v>No</v>
      </c>
      <c r="G160" s="4">
        <f t="shared" si="4"/>
        <v>0</v>
      </c>
      <c r="H160" s="45">
        <f>_xlfn.XLOOKUP(FMS_Ranking[[#This Row],[FMS ID]],FMS_Input[FMS_ID],FMS_Input[STRUCT_100])</f>
        <v>436</v>
      </c>
      <c r="I160" s="45">
        <f>_xlfn.XLOOKUP(FMS_Ranking[[#This Row],[FMS ID]],FMS_Input[FMS_ID],FMS_Input[RES_STRUCT100])</f>
        <v>376</v>
      </c>
      <c r="J160" s="45">
        <f>_xlfn.XLOOKUP(FMS_Ranking[[#This Row],[FMS ID]],FMS_Input[FMS_ID],FMS_Input[POP100])</f>
        <v>541</v>
      </c>
      <c r="K160" s="45">
        <f>_xlfn.XLOOKUP(FMS_Ranking[[#This Row],[FMS ID]],FMS_Input[FMS_ID],FMS_Input[CRITFAC100])</f>
        <v>5</v>
      </c>
      <c r="L160" s="45">
        <f>_xlfn.XLOOKUP(FMS_Ranking[[#This Row],[FMS ID]],FMS_Input[FMS_ID],FMS_Input[LWC])</f>
        <v>1</v>
      </c>
      <c r="M160" s="45">
        <f>_xlfn.XLOOKUP(FMS_Ranking[[#This Row],[FMS ID]],FMS_Input[FMS_ID],FMS_Input[ROADCLS])</f>
        <v>0</v>
      </c>
      <c r="N160" s="45">
        <f>_xlfn.XLOOKUP(FMS_Ranking[[#This Row],[FMS ID]],FMS_Input[FMS_ID],FMS_Input[ROAD_MILES100])</f>
        <v>43</v>
      </c>
      <c r="O160" s="45">
        <f>_xlfn.XLOOKUP(FMS_Ranking[[#This Row],[FMS ID]],FMS_Input[FMS_ID],FMS_Input[FARMACRE100])</f>
        <v>21311.439453125</v>
      </c>
      <c r="P160" s="48">
        <f>_xlfn.XLOOKUP(FMS_Ranking[[#This Row],[FMS ID]],FMS_Input[FMS_ID],FMS_Input[REDSTRUCT100])</f>
        <v>0</v>
      </c>
      <c r="Q160" s="48">
        <f>_xlfn.XLOOKUP(FMS_Ranking[[#This Row],[FMS ID]],FMS_Input[FMS_ID],FMS_Input[REMSTRC100])</f>
        <v>0</v>
      </c>
      <c r="R160" s="48">
        <f>_xlfn.XLOOKUP(FMS_Ranking[[#This Row],[FMS ID]],FMS_Input[FMS_ID],FMS_Input[REMRESSTRC100])</f>
        <v>0</v>
      </c>
      <c r="S160" s="82">
        <f>_xlfn.XLOOKUP(FMS_Ranking[[#This Row],[FMS ID]],FMS_Input[FMS_ID],FMS_Input[REMPOP100])</f>
        <v>0</v>
      </c>
      <c r="T160" s="82">
        <f>_xlfn.XLOOKUP(FMS_Ranking[[#This Row],[FMS ID]],FMS_Input[FMS_ID],FMS_Input[REMCRITFAC100])</f>
        <v>0</v>
      </c>
      <c r="U160" s="82">
        <f>_xlfn.XLOOKUP(FMS_Ranking[[#This Row],[FMS ID]],FMS_Input[FMS_ID],FMS_Input[REMLWC100])</f>
        <v>0</v>
      </c>
      <c r="V160" s="82">
        <f>_xlfn.XLOOKUP(FMS_Ranking[[#This Row],[FMS ID]],FMS_Input[FMS_ID],FMS_Input[REMROADCLS])</f>
        <v>0</v>
      </c>
      <c r="W160" s="82">
        <f>_xlfn.XLOOKUP(FMS_Ranking[[#This Row],[FMS ID]],FMS_Input[FMS_ID],FMS_Input[REMFRMACRE100])</f>
        <v>0</v>
      </c>
      <c r="X160" s="48">
        <f>_xlfn.XLOOKUP(FMS_Ranking[[#This Row],[FMS ID]],FMS_Input[FMS_ID],FMS_Input[COSTSTRUCT])</f>
        <v>0</v>
      </c>
      <c r="Y160" s="45">
        <f>_xlfn.XLOOKUP(FMS_Ranking[[#This Row],[FMS ID]],FMS_Input[FMS_ID],FMS_Input[NATURE])</f>
        <v>0</v>
      </c>
      <c r="Z160" s="61">
        <f>(((FMS_Ranking[[#This Row],[Percent Nature-Based Raw]]/Y$2)*10)*Y$3)</f>
        <v>0</v>
      </c>
      <c r="AA160" s="5" t="str">
        <f>_xlfn.XLOOKUP(FMS_Ranking[[#This Row],[FMS ID]],FMS_Input[FMS_ID],FMS_Input[WATER_SUP])</f>
        <v>No</v>
      </c>
      <c r="AB160" s="57">
        <f>IF(FMS_Ranking[[#This Row],[Water Supply Raw]]="Yes",1,0)</f>
        <v>0</v>
      </c>
      <c r="AC16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0.51235897640847439</v>
      </c>
      <c r="AD160" s="94">
        <f>_xlfn.RANK.EQ(AC160,$AC$6:$AC$380,0)+COUNTIF($AC$6:AC160,AC160)-1</f>
        <v>139</v>
      </c>
      <c r="AE160" s="93">
        <f>(((FMS_Ranking[[#This Row],[Structures Removed 100 Raw]]/Q$2)*100)*Q$3)+(((FMS_Ranking[[#This Row],[Removed Pop Raw]]/S$2)*100)*S$3)</f>
        <v>0</v>
      </c>
      <c r="AF16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0.51235897640847439</v>
      </c>
      <c r="AG160" s="95">
        <f t="shared" si="5"/>
        <v>154</v>
      </c>
      <c r="AH160" s="3"/>
      <c r="AI160" s="3"/>
      <c r="AJ160" s="3"/>
      <c r="AK160" s="3"/>
      <c r="AL160" s="3"/>
      <c r="AM160" s="3"/>
      <c r="AN160" s="3"/>
      <c r="AO160" s="3"/>
      <c r="AP160" s="3"/>
      <c r="AQ160" s="3"/>
      <c r="AR160" s="3"/>
      <c r="AS160" s="3"/>
      <c r="AT160" s="3"/>
      <c r="AU160" s="3"/>
      <c r="AV160" s="3"/>
      <c r="AW160" s="3"/>
      <c r="AX160" s="3"/>
      <c r="AY160" s="3"/>
      <c r="AZ160" s="3"/>
      <c r="BA160" s="3"/>
      <c r="BB160" s="3"/>
    </row>
    <row r="161" spans="1:54" s="2" customFormat="1" ht="15" customHeight="1" x14ac:dyDescent="0.25">
      <c r="A161" s="64" t="s">
        <v>2465</v>
      </c>
      <c r="B161" s="64">
        <f>_xlfn.XLOOKUP(FMS_Ranking[[#This Row],[FMS ID]],FMS_Input[FMS_ID],FMS_Input[RFPG_NUM])</f>
        <v>3</v>
      </c>
      <c r="C161" s="63" t="str">
        <f>_xlfn.XLOOKUP(FMS_Ranking[[#This Row],[FMS ID]],FMS_Input[FMS_ID],FMS_Input[FMS_NAME])</f>
        <v>Grayson County Flood Insurance and Flood Safety Education Program</v>
      </c>
      <c r="D161" s="63" t="str">
        <f>_xlfn.XLOOKUP(FMS_Ranking[[#This Row],[FMS ID]],FMS_Input[FMS_ID],FMS_Input[FMS_DESCR])</f>
        <v>Educate residents on NFIP program and importance of purchasing flood insurance. Turn Around Don’t Drown Campaign. Educate property owners near high hazard dams of potential dam failure. Better inform residents of mitigation activities to implement in h</v>
      </c>
      <c r="E161" s="60">
        <f>_xlfn.XLOOKUP(FMS_Ranking[[#This Row],[FMS ID]],FMS_Input[FMS_ID],FMS_Input[FMS_COST])</f>
        <v>50000</v>
      </c>
      <c r="F161" s="5" t="str">
        <f>_xlfn.XLOOKUP(FMS_Ranking[[#This Row],[FMS ID]],FMS_Input[FMS_ID],FMS_Input[EMER_NEED])</f>
        <v>No</v>
      </c>
      <c r="G161" s="4">
        <f t="shared" si="4"/>
        <v>0</v>
      </c>
      <c r="H161" s="45">
        <f>_xlfn.XLOOKUP(FMS_Ranking[[#This Row],[FMS ID]],FMS_Input[FMS_ID],FMS_Input[STRUCT_100])</f>
        <v>436</v>
      </c>
      <c r="I161" s="45">
        <f>_xlfn.XLOOKUP(FMS_Ranking[[#This Row],[FMS ID]],FMS_Input[FMS_ID],FMS_Input[RES_STRUCT100])</f>
        <v>376</v>
      </c>
      <c r="J161" s="45">
        <f>_xlfn.XLOOKUP(FMS_Ranking[[#This Row],[FMS ID]],FMS_Input[FMS_ID],FMS_Input[POP100])</f>
        <v>541</v>
      </c>
      <c r="K161" s="45">
        <f>_xlfn.XLOOKUP(FMS_Ranking[[#This Row],[FMS ID]],FMS_Input[FMS_ID],FMS_Input[CRITFAC100])</f>
        <v>5</v>
      </c>
      <c r="L161" s="45">
        <f>_xlfn.XLOOKUP(FMS_Ranking[[#This Row],[FMS ID]],FMS_Input[FMS_ID],FMS_Input[LWC])</f>
        <v>1</v>
      </c>
      <c r="M161" s="45">
        <f>_xlfn.XLOOKUP(FMS_Ranking[[#This Row],[FMS ID]],FMS_Input[FMS_ID],FMS_Input[ROADCLS])</f>
        <v>0</v>
      </c>
      <c r="N161" s="45">
        <f>_xlfn.XLOOKUP(FMS_Ranking[[#This Row],[FMS ID]],FMS_Input[FMS_ID],FMS_Input[ROAD_MILES100])</f>
        <v>43</v>
      </c>
      <c r="O161" s="45">
        <f>_xlfn.XLOOKUP(FMS_Ranking[[#This Row],[FMS ID]],FMS_Input[FMS_ID],FMS_Input[FARMACRE100])</f>
        <v>21311.439453125</v>
      </c>
      <c r="P161" s="48">
        <f>_xlfn.XLOOKUP(FMS_Ranking[[#This Row],[FMS ID]],FMS_Input[FMS_ID],FMS_Input[REDSTRUCT100])</f>
        <v>0</v>
      </c>
      <c r="Q161" s="48">
        <f>_xlfn.XLOOKUP(FMS_Ranking[[#This Row],[FMS ID]],FMS_Input[FMS_ID],FMS_Input[REMSTRC100])</f>
        <v>0</v>
      </c>
      <c r="R161" s="48">
        <f>_xlfn.XLOOKUP(FMS_Ranking[[#This Row],[FMS ID]],FMS_Input[FMS_ID],FMS_Input[REMRESSTRC100])</f>
        <v>0</v>
      </c>
      <c r="S161" s="82">
        <f>_xlfn.XLOOKUP(FMS_Ranking[[#This Row],[FMS ID]],FMS_Input[FMS_ID],FMS_Input[REMPOP100])</f>
        <v>0</v>
      </c>
      <c r="T161" s="82">
        <f>_xlfn.XLOOKUP(FMS_Ranking[[#This Row],[FMS ID]],FMS_Input[FMS_ID],FMS_Input[REMCRITFAC100])</f>
        <v>0</v>
      </c>
      <c r="U161" s="82">
        <f>_xlfn.XLOOKUP(FMS_Ranking[[#This Row],[FMS ID]],FMS_Input[FMS_ID],FMS_Input[REMLWC100])</f>
        <v>0</v>
      </c>
      <c r="V161" s="82">
        <f>_xlfn.XLOOKUP(FMS_Ranking[[#This Row],[FMS ID]],FMS_Input[FMS_ID],FMS_Input[REMROADCLS])</f>
        <v>0</v>
      </c>
      <c r="W161" s="82">
        <f>_xlfn.XLOOKUP(FMS_Ranking[[#This Row],[FMS ID]],FMS_Input[FMS_ID],FMS_Input[REMFRMACRE100])</f>
        <v>0</v>
      </c>
      <c r="X161" s="48">
        <f>_xlfn.XLOOKUP(FMS_Ranking[[#This Row],[FMS ID]],FMS_Input[FMS_ID],FMS_Input[COSTSTRUCT])</f>
        <v>0</v>
      </c>
      <c r="Y161" s="45">
        <f>_xlfn.XLOOKUP(FMS_Ranking[[#This Row],[FMS ID]],FMS_Input[FMS_ID],FMS_Input[NATURE])</f>
        <v>0</v>
      </c>
      <c r="Z161" s="61">
        <f>(((FMS_Ranking[[#This Row],[Percent Nature-Based Raw]]/Y$2)*10)*Y$3)</f>
        <v>0</v>
      </c>
      <c r="AA161" s="5" t="str">
        <f>_xlfn.XLOOKUP(FMS_Ranking[[#This Row],[FMS ID]],FMS_Input[FMS_ID],FMS_Input[WATER_SUP])</f>
        <v>No</v>
      </c>
      <c r="AB161" s="57">
        <f>IF(FMS_Ranking[[#This Row],[Water Supply Raw]]="Yes",1,0)</f>
        <v>0</v>
      </c>
      <c r="AC16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0.51235897640847439</v>
      </c>
      <c r="AD161" s="94">
        <f>_xlfn.RANK.EQ(AC161,$AC$6:$AC$380,0)+COUNTIF($AC$6:AC161,AC161)-1</f>
        <v>140</v>
      </c>
      <c r="AE161" s="93">
        <f>(((FMS_Ranking[[#This Row],[Structures Removed 100 Raw]]/Q$2)*100)*Q$3)+(((FMS_Ranking[[#This Row],[Removed Pop Raw]]/S$2)*100)*S$3)</f>
        <v>0</v>
      </c>
      <c r="AF16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0.51235897640847439</v>
      </c>
      <c r="AG161" s="95">
        <f t="shared" si="5"/>
        <v>154</v>
      </c>
      <c r="AH161" s="3"/>
      <c r="AI161" s="3"/>
      <c r="AJ161" s="3"/>
      <c r="AK161" s="3"/>
      <c r="AL161" s="3"/>
      <c r="AM161" s="3"/>
      <c r="AN161" s="3"/>
      <c r="AO161" s="3"/>
      <c r="AP161" s="3"/>
      <c r="AQ161" s="3"/>
      <c r="AR161" s="3"/>
      <c r="AS161" s="3"/>
      <c r="AT161" s="3"/>
      <c r="AU161" s="3"/>
      <c r="AV161" s="3"/>
      <c r="AW161" s="3"/>
      <c r="AX161" s="3"/>
      <c r="AY161" s="3"/>
      <c r="AZ161" s="3"/>
      <c r="BA161" s="3"/>
      <c r="BB161" s="3"/>
    </row>
    <row r="162" spans="1:54" s="2" customFormat="1" ht="15" customHeight="1" x14ac:dyDescent="0.25">
      <c r="A162" s="64" t="s">
        <v>1738</v>
      </c>
      <c r="B162" s="64">
        <f>_xlfn.XLOOKUP(FMS_Ranking[[#This Row],[FMS ID]],FMS_Input[FMS_ID],FMS_Input[RFPG_NUM])</f>
        <v>2</v>
      </c>
      <c r="C162" s="63" t="str">
        <f>_xlfn.XLOOKUP(FMS_Ranking[[#This Row],[FMS ID]],FMS_Input[FMS_ID],FMS_Input[FMS_NAME])</f>
        <v>Harrison County NFIP Involvement</v>
      </c>
      <c r="D162" s="63" t="str">
        <f>_xlfn.XLOOKUP(FMS_Ranking[[#This Row],[FMS ID]],FMS_Input[FMS_ID],FMS_Input[FMS_DESCR])</f>
        <v xml:space="preserve">Application to join NFIP or adoption of equivalent standards </v>
      </c>
      <c r="E162" s="60">
        <f>_xlfn.XLOOKUP(FMS_Ranking[[#This Row],[FMS ID]],FMS_Input[FMS_ID],FMS_Input[FMS_COST])</f>
        <v>100000</v>
      </c>
      <c r="F162" s="5" t="str">
        <f>_xlfn.XLOOKUP(FMS_Ranking[[#This Row],[FMS ID]],FMS_Input[FMS_ID],FMS_Input[EMER_NEED])</f>
        <v>No</v>
      </c>
      <c r="G162" s="4">
        <f t="shared" si="4"/>
        <v>0</v>
      </c>
      <c r="H162" s="45">
        <f>_xlfn.XLOOKUP(FMS_Ranking[[#This Row],[FMS ID]],FMS_Input[FMS_ID],FMS_Input[STRUCT_100])</f>
        <v>898</v>
      </c>
      <c r="I162" s="45">
        <f>_xlfn.XLOOKUP(FMS_Ranking[[#This Row],[FMS ID]],FMS_Input[FMS_ID],FMS_Input[RES_STRUCT100])</f>
        <v>740</v>
      </c>
      <c r="J162" s="45">
        <f>_xlfn.XLOOKUP(FMS_Ranking[[#This Row],[FMS ID]],FMS_Input[FMS_ID],FMS_Input[POP100])</f>
        <v>2056</v>
      </c>
      <c r="K162" s="45">
        <f>_xlfn.XLOOKUP(FMS_Ranking[[#This Row],[FMS ID]],FMS_Input[FMS_ID],FMS_Input[CRITFAC100])</f>
        <v>6</v>
      </c>
      <c r="L162" s="45">
        <f>_xlfn.XLOOKUP(FMS_Ranking[[#This Row],[FMS ID]],FMS_Input[FMS_ID],FMS_Input[LWC])</f>
        <v>5</v>
      </c>
      <c r="M162" s="45">
        <f>_xlfn.XLOOKUP(FMS_Ranking[[#This Row],[FMS ID]],FMS_Input[FMS_ID],FMS_Input[ROADCLS])</f>
        <v>0</v>
      </c>
      <c r="N162" s="45">
        <f>_xlfn.XLOOKUP(FMS_Ranking[[#This Row],[FMS ID]],FMS_Input[FMS_ID],FMS_Input[ROAD_MILES100])</f>
        <v>97</v>
      </c>
      <c r="O162" s="45">
        <f>_xlfn.XLOOKUP(FMS_Ranking[[#This Row],[FMS ID]],FMS_Input[FMS_ID],FMS_Input[FARMACRE100])</f>
        <v>255.00254821777341</v>
      </c>
      <c r="P162" s="48">
        <f>_xlfn.XLOOKUP(FMS_Ranking[[#This Row],[FMS ID]],FMS_Input[FMS_ID],FMS_Input[REDSTRUCT100])</f>
        <v>0</v>
      </c>
      <c r="Q162" s="48">
        <f>_xlfn.XLOOKUP(FMS_Ranking[[#This Row],[FMS ID]],FMS_Input[FMS_ID],FMS_Input[REMSTRC100])</f>
        <v>0</v>
      </c>
      <c r="R162" s="48">
        <f>_xlfn.XLOOKUP(FMS_Ranking[[#This Row],[FMS ID]],FMS_Input[FMS_ID],FMS_Input[REMRESSTRC100])</f>
        <v>0</v>
      </c>
      <c r="S162" s="82">
        <f>_xlfn.XLOOKUP(FMS_Ranking[[#This Row],[FMS ID]],FMS_Input[FMS_ID],FMS_Input[REMPOP100])</f>
        <v>0</v>
      </c>
      <c r="T162" s="82">
        <f>_xlfn.XLOOKUP(FMS_Ranking[[#This Row],[FMS ID]],FMS_Input[FMS_ID],FMS_Input[REMCRITFAC100])</f>
        <v>0</v>
      </c>
      <c r="U162" s="82">
        <f>_xlfn.XLOOKUP(FMS_Ranking[[#This Row],[FMS ID]],FMS_Input[FMS_ID],FMS_Input[REMLWC100])</f>
        <v>0</v>
      </c>
      <c r="V162" s="82">
        <f>_xlfn.XLOOKUP(FMS_Ranking[[#This Row],[FMS ID]],FMS_Input[FMS_ID],FMS_Input[REMROADCLS])</f>
        <v>0</v>
      </c>
      <c r="W162" s="82">
        <f>_xlfn.XLOOKUP(FMS_Ranking[[#This Row],[FMS ID]],FMS_Input[FMS_ID],FMS_Input[REMFRMACRE100])</f>
        <v>0</v>
      </c>
      <c r="X162" s="48">
        <f>_xlfn.XLOOKUP(FMS_Ranking[[#This Row],[FMS ID]],FMS_Input[FMS_ID],FMS_Input[COSTSTRUCT])</f>
        <v>0</v>
      </c>
      <c r="Y162" s="45">
        <f>_xlfn.XLOOKUP(FMS_Ranking[[#This Row],[FMS ID]],FMS_Input[FMS_ID],FMS_Input[NATURE])</f>
        <v>0</v>
      </c>
      <c r="Z162" s="61">
        <f>(((FMS_Ranking[[#This Row],[Percent Nature-Based Raw]]/Y$2)*10)*Y$3)</f>
        <v>0</v>
      </c>
      <c r="AA162" s="5" t="str">
        <f>_xlfn.XLOOKUP(FMS_Ranking[[#This Row],[FMS ID]],FMS_Input[FMS_ID],FMS_Input[WATER_SUP])</f>
        <v>No</v>
      </c>
      <c r="AB162" s="57">
        <f>IF(FMS_Ranking[[#This Row],[Water Supply Raw]]="Yes",1,0)</f>
        <v>0</v>
      </c>
      <c r="AC16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0.50908849948441304</v>
      </c>
      <c r="AD162" s="94">
        <f>_xlfn.RANK.EQ(AC162,$AC$6:$AC$380,0)+COUNTIF($AC$6:AC162,AC162)-1</f>
        <v>141</v>
      </c>
      <c r="AE162" s="93">
        <f>(((FMS_Ranking[[#This Row],[Structures Removed 100 Raw]]/Q$2)*100)*Q$3)+(((FMS_Ranking[[#This Row],[Removed Pop Raw]]/S$2)*100)*S$3)</f>
        <v>0</v>
      </c>
      <c r="AF16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0.50908849948441304</v>
      </c>
      <c r="AG162" s="95">
        <f t="shared" si="5"/>
        <v>157</v>
      </c>
      <c r="AH162" s="3"/>
      <c r="AI162" s="3"/>
      <c r="AJ162" s="3"/>
      <c r="AK162" s="3"/>
      <c r="AL162" s="3"/>
      <c r="AM162" s="3"/>
      <c r="AN162" s="3"/>
      <c r="AO162" s="3"/>
      <c r="AP162" s="3"/>
      <c r="AQ162" s="3"/>
      <c r="AR162" s="3"/>
      <c r="AS162" s="3"/>
      <c r="AT162" s="3"/>
      <c r="AU162" s="3"/>
      <c r="AV162" s="3"/>
      <c r="AW162" s="3"/>
      <c r="AX162" s="3"/>
      <c r="AY162" s="3"/>
      <c r="AZ162" s="3"/>
      <c r="BA162" s="3"/>
      <c r="BB162" s="3"/>
    </row>
    <row r="163" spans="1:54" s="2" customFormat="1" ht="15" customHeight="1" x14ac:dyDescent="0.25">
      <c r="A163" s="64" t="s">
        <v>2246</v>
      </c>
      <c r="B163" s="64">
        <f>_xlfn.XLOOKUP(FMS_Ranking[[#This Row],[FMS ID]],FMS_Input[FMS_ID],FMS_Input[RFPG_NUM])</f>
        <v>3</v>
      </c>
      <c r="C163" s="63" t="str">
        <f>_xlfn.XLOOKUP(FMS_Ranking[[#This Row],[FMS ID]],FMS_Input[FMS_ID],FMS_Input[FMS_NAME])</f>
        <v>Leon County Local Flood Warning System</v>
      </c>
      <c r="D163" s="63" t="str">
        <f>_xlfn.XLOOKUP(FMS_Ranking[[#This Row],[FMS ID]],FMS_Input[FMS_ID],FMS_Input[FMS_DESCR])</f>
        <v>This action proposes a local flood warning system to reduce the potential impacts of future flood events</v>
      </c>
      <c r="E163" s="60">
        <f>_xlfn.XLOOKUP(FMS_Ranking[[#This Row],[FMS ID]],FMS_Input[FMS_ID],FMS_Input[FMS_COST])</f>
        <v>250000</v>
      </c>
      <c r="F163" s="5" t="str">
        <f>_xlfn.XLOOKUP(FMS_Ranking[[#This Row],[FMS ID]],FMS_Input[FMS_ID],FMS_Input[EMER_NEED])</f>
        <v>No</v>
      </c>
      <c r="G163" s="4">
        <f t="shared" si="4"/>
        <v>0</v>
      </c>
      <c r="H163" s="45">
        <f>_xlfn.XLOOKUP(FMS_Ranking[[#This Row],[FMS ID]],FMS_Input[FMS_ID],FMS_Input[STRUCT_100])</f>
        <v>77</v>
      </c>
      <c r="I163" s="45">
        <f>_xlfn.XLOOKUP(FMS_Ranking[[#This Row],[FMS ID]],FMS_Input[FMS_ID],FMS_Input[RES_STRUCT100])</f>
        <v>69</v>
      </c>
      <c r="J163" s="45">
        <f>_xlfn.XLOOKUP(FMS_Ranking[[#This Row],[FMS ID]],FMS_Input[FMS_ID],FMS_Input[POP100])</f>
        <v>50</v>
      </c>
      <c r="K163" s="45">
        <f>_xlfn.XLOOKUP(FMS_Ranking[[#This Row],[FMS ID]],FMS_Input[FMS_ID],FMS_Input[CRITFAC100])</f>
        <v>6</v>
      </c>
      <c r="L163" s="45">
        <f>_xlfn.XLOOKUP(FMS_Ranking[[#This Row],[FMS ID]],FMS_Input[FMS_ID],FMS_Input[LWC])</f>
        <v>5</v>
      </c>
      <c r="M163" s="45">
        <f>_xlfn.XLOOKUP(FMS_Ranking[[#This Row],[FMS ID]],FMS_Input[FMS_ID],FMS_Input[ROADCLS])</f>
        <v>0</v>
      </c>
      <c r="N163" s="45">
        <f>_xlfn.XLOOKUP(FMS_Ranking[[#This Row],[FMS ID]],FMS_Input[FMS_ID],FMS_Input[ROAD_MILES100])</f>
        <v>100</v>
      </c>
      <c r="O163" s="45">
        <f>_xlfn.XLOOKUP(FMS_Ranking[[#This Row],[FMS ID]],FMS_Input[FMS_ID],FMS_Input[FARMACRE100])</f>
        <v>5218.7099609375</v>
      </c>
      <c r="P163" s="48">
        <f>_xlfn.XLOOKUP(FMS_Ranking[[#This Row],[FMS ID]],FMS_Input[FMS_ID],FMS_Input[REDSTRUCT100])</f>
        <v>0</v>
      </c>
      <c r="Q163" s="48">
        <f>_xlfn.XLOOKUP(FMS_Ranking[[#This Row],[FMS ID]],FMS_Input[FMS_ID],FMS_Input[REMSTRC100])</f>
        <v>0</v>
      </c>
      <c r="R163" s="48">
        <f>_xlfn.XLOOKUP(FMS_Ranking[[#This Row],[FMS ID]],FMS_Input[FMS_ID],FMS_Input[REMRESSTRC100])</f>
        <v>0</v>
      </c>
      <c r="S163" s="82">
        <f>_xlfn.XLOOKUP(FMS_Ranking[[#This Row],[FMS ID]],FMS_Input[FMS_ID],FMS_Input[REMPOP100])</f>
        <v>0</v>
      </c>
      <c r="T163" s="82">
        <f>_xlfn.XLOOKUP(FMS_Ranking[[#This Row],[FMS ID]],FMS_Input[FMS_ID],FMS_Input[REMCRITFAC100])</f>
        <v>0</v>
      </c>
      <c r="U163" s="82">
        <f>_xlfn.XLOOKUP(FMS_Ranking[[#This Row],[FMS ID]],FMS_Input[FMS_ID],FMS_Input[REMLWC100])</f>
        <v>0</v>
      </c>
      <c r="V163" s="82">
        <f>_xlfn.XLOOKUP(FMS_Ranking[[#This Row],[FMS ID]],FMS_Input[FMS_ID],FMS_Input[REMROADCLS])</f>
        <v>0</v>
      </c>
      <c r="W163" s="82">
        <f>_xlfn.XLOOKUP(FMS_Ranking[[#This Row],[FMS ID]],FMS_Input[FMS_ID],FMS_Input[REMFRMACRE100])</f>
        <v>0</v>
      </c>
      <c r="X163" s="48">
        <f>_xlfn.XLOOKUP(FMS_Ranking[[#This Row],[FMS ID]],FMS_Input[FMS_ID],FMS_Input[COSTSTRUCT])</f>
        <v>0</v>
      </c>
      <c r="Y163" s="45">
        <f>_xlfn.XLOOKUP(FMS_Ranking[[#This Row],[FMS ID]],FMS_Input[FMS_ID],FMS_Input[NATURE])</f>
        <v>0</v>
      </c>
      <c r="Z163" s="61">
        <f>(((FMS_Ranking[[#This Row],[Percent Nature-Based Raw]]/Y$2)*10)*Y$3)</f>
        <v>0</v>
      </c>
      <c r="AA163" s="5" t="str">
        <f>_xlfn.XLOOKUP(FMS_Ranking[[#This Row],[FMS ID]],FMS_Input[FMS_ID],FMS_Input[WATER_SUP])</f>
        <v>No</v>
      </c>
      <c r="AB163" s="57">
        <f>IF(FMS_Ranking[[#This Row],[Water Supply Raw]]="Yes",1,0)</f>
        <v>0</v>
      </c>
      <c r="AC16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0.48148535491433669</v>
      </c>
      <c r="AD163" s="94">
        <f>_xlfn.RANK.EQ(AC163,$AC$6:$AC$380,0)+COUNTIF($AC$6:AC163,AC163)-1</f>
        <v>142</v>
      </c>
      <c r="AE163" s="93">
        <f>(((FMS_Ranking[[#This Row],[Structures Removed 100 Raw]]/Q$2)*100)*Q$3)+(((FMS_Ranking[[#This Row],[Removed Pop Raw]]/S$2)*100)*S$3)</f>
        <v>0</v>
      </c>
      <c r="AF16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0.48148535491433669</v>
      </c>
      <c r="AG163" s="95">
        <f t="shared" si="5"/>
        <v>158</v>
      </c>
      <c r="AH163" s="3"/>
      <c r="AI163" s="3"/>
      <c r="AJ163" s="3"/>
      <c r="AK163" s="3"/>
      <c r="AL163" s="3"/>
      <c r="AM163" s="3"/>
      <c r="AN163" s="3"/>
      <c r="AO163" s="3"/>
      <c r="AP163" s="3"/>
      <c r="AQ163" s="3"/>
      <c r="AR163" s="3"/>
      <c r="AS163" s="3"/>
      <c r="AT163" s="3"/>
      <c r="AU163" s="3"/>
      <c r="AV163" s="3"/>
      <c r="AW163" s="3"/>
      <c r="AX163" s="3"/>
      <c r="AY163" s="3"/>
      <c r="AZ163" s="3"/>
      <c r="BA163" s="3"/>
      <c r="BB163" s="3"/>
    </row>
    <row r="164" spans="1:54" s="2" customFormat="1" ht="15" customHeight="1" x14ac:dyDescent="0.25">
      <c r="A164" s="64" t="s">
        <v>1709</v>
      </c>
      <c r="B164" s="64">
        <f>_xlfn.XLOOKUP(FMS_Ranking[[#This Row],[FMS ID]],FMS_Input[FMS_ID],FMS_Input[RFPG_NUM])</f>
        <v>2</v>
      </c>
      <c r="C164" s="63" t="str">
        <f>_xlfn.XLOOKUP(FMS_Ranking[[#This Row],[FMS ID]],FMS_Input[FMS_ID],FMS_Input[FMS_NAME])</f>
        <v>Delta County NFIP Involvement</v>
      </c>
      <c r="D164" s="63" t="str">
        <f>_xlfn.XLOOKUP(FMS_Ranking[[#This Row],[FMS ID]],FMS_Input[FMS_ID],FMS_Input[FMS_DESCR])</f>
        <v xml:space="preserve">Application to join NFIP or adoption of equivalent standards </v>
      </c>
      <c r="E164" s="60">
        <f>_xlfn.XLOOKUP(FMS_Ranking[[#This Row],[FMS ID]],FMS_Input[FMS_ID],FMS_Input[FMS_COST])</f>
        <v>100000</v>
      </c>
      <c r="F164" s="5" t="str">
        <f>_xlfn.XLOOKUP(FMS_Ranking[[#This Row],[FMS ID]],FMS_Input[FMS_ID],FMS_Input[EMER_NEED])</f>
        <v>No</v>
      </c>
      <c r="G164" s="4">
        <f t="shared" si="4"/>
        <v>0</v>
      </c>
      <c r="H164" s="45">
        <f>_xlfn.XLOOKUP(FMS_Ranking[[#This Row],[FMS ID]],FMS_Input[FMS_ID],FMS_Input[STRUCT_100])</f>
        <v>121</v>
      </c>
      <c r="I164" s="45">
        <f>_xlfn.XLOOKUP(FMS_Ranking[[#This Row],[FMS ID]],FMS_Input[FMS_ID],FMS_Input[RES_STRUCT100])</f>
        <v>59</v>
      </c>
      <c r="J164" s="45">
        <f>_xlfn.XLOOKUP(FMS_Ranking[[#This Row],[FMS ID]],FMS_Input[FMS_ID],FMS_Input[POP100])</f>
        <v>85</v>
      </c>
      <c r="K164" s="45">
        <f>_xlfn.XLOOKUP(FMS_Ranking[[#This Row],[FMS ID]],FMS_Input[FMS_ID],FMS_Input[CRITFAC100])</f>
        <v>2</v>
      </c>
      <c r="L164" s="45">
        <f>_xlfn.XLOOKUP(FMS_Ranking[[#This Row],[FMS ID]],FMS_Input[FMS_ID],FMS_Input[LWC])</f>
        <v>8</v>
      </c>
      <c r="M164" s="45">
        <f>_xlfn.XLOOKUP(FMS_Ranking[[#This Row],[FMS ID]],FMS_Input[FMS_ID],FMS_Input[ROADCLS])</f>
        <v>0</v>
      </c>
      <c r="N164" s="45">
        <f>_xlfn.XLOOKUP(FMS_Ranking[[#This Row],[FMS ID]],FMS_Input[FMS_ID],FMS_Input[ROAD_MILES100])</f>
        <v>42</v>
      </c>
      <c r="O164" s="45">
        <f>_xlfn.XLOOKUP(FMS_Ranking[[#This Row],[FMS ID]],FMS_Input[FMS_ID],FMS_Input[FARMACRE100])</f>
        <v>14658.0078125</v>
      </c>
      <c r="P164" s="48">
        <f>_xlfn.XLOOKUP(FMS_Ranking[[#This Row],[FMS ID]],FMS_Input[FMS_ID],FMS_Input[REDSTRUCT100])</f>
        <v>0</v>
      </c>
      <c r="Q164" s="48">
        <f>_xlfn.XLOOKUP(FMS_Ranking[[#This Row],[FMS ID]],FMS_Input[FMS_ID],FMS_Input[REMSTRC100])</f>
        <v>0</v>
      </c>
      <c r="R164" s="48">
        <f>_xlfn.XLOOKUP(FMS_Ranking[[#This Row],[FMS ID]],FMS_Input[FMS_ID],FMS_Input[REMRESSTRC100])</f>
        <v>0</v>
      </c>
      <c r="S164" s="82">
        <f>_xlfn.XLOOKUP(FMS_Ranking[[#This Row],[FMS ID]],FMS_Input[FMS_ID],FMS_Input[REMPOP100])</f>
        <v>0</v>
      </c>
      <c r="T164" s="82">
        <f>_xlfn.XLOOKUP(FMS_Ranking[[#This Row],[FMS ID]],FMS_Input[FMS_ID],FMS_Input[REMCRITFAC100])</f>
        <v>0</v>
      </c>
      <c r="U164" s="82">
        <f>_xlfn.XLOOKUP(FMS_Ranking[[#This Row],[FMS ID]],FMS_Input[FMS_ID],FMS_Input[REMLWC100])</f>
        <v>0</v>
      </c>
      <c r="V164" s="82">
        <f>_xlfn.XLOOKUP(FMS_Ranking[[#This Row],[FMS ID]],FMS_Input[FMS_ID],FMS_Input[REMROADCLS])</f>
        <v>0</v>
      </c>
      <c r="W164" s="82">
        <f>_xlfn.XLOOKUP(FMS_Ranking[[#This Row],[FMS ID]],FMS_Input[FMS_ID],FMS_Input[REMFRMACRE100])</f>
        <v>0</v>
      </c>
      <c r="X164" s="48">
        <f>_xlfn.XLOOKUP(FMS_Ranking[[#This Row],[FMS ID]],FMS_Input[FMS_ID],FMS_Input[COSTSTRUCT])</f>
        <v>0</v>
      </c>
      <c r="Y164" s="45">
        <f>_xlfn.XLOOKUP(FMS_Ranking[[#This Row],[FMS ID]],FMS_Input[FMS_ID],FMS_Input[NATURE])</f>
        <v>0</v>
      </c>
      <c r="Z164" s="61">
        <f>(((FMS_Ranking[[#This Row],[Percent Nature-Based Raw]]/Y$2)*10)*Y$3)</f>
        <v>0</v>
      </c>
      <c r="AA164" s="5" t="str">
        <f>_xlfn.XLOOKUP(FMS_Ranking[[#This Row],[FMS ID]],FMS_Input[FMS_ID],FMS_Input[WATER_SUP])</f>
        <v>No</v>
      </c>
      <c r="AB164" s="57">
        <f>IF(FMS_Ranking[[#This Row],[Water Supply Raw]]="Yes",1,0)</f>
        <v>0</v>
      </c>
      <c r="AC16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0.47034285484875782</v>
      </c>
      <c r="AD164" s="94">
        <f>_xlfn.RANK.EQ(AC164,$AC$6:$AC$380,0)+COUNTIF($AC$6:AC164,AC164)-1</f>
        <v>143</v>
      </c>
      <c r="AE164" s="93">
        <f>(((FMS_Ranking[[#This Row],[Structures Removed 100 Raw]]/Q$2)*100)*Q$3)+(((FMS_Ranking[[#This Row],[Removed Pop Raw]]/S$2)*100)*S$3)</f>
        <v>0</v>
      </c>
      <c r="AF16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0.47034285484875782</v>
      </c>
      <c r="AG164" s="95">
        <f t="shared" si="5"/>
        <v>159</v>
      </c>
      <c r="AH164" s="3"/>
      <c r="AI164" s="3"/>
      <c r="AJ164" s="3"/>
      <c r="AK164" s="3"/>
      <c r="AL164" s="3"/>
      <c r="AM164" s="3"/>
      <c r="AN164" s="3"/>
      <c r="AO164" s="3"/>
      <c r="AP164" s="3"/>
      <c r="AQ164" s="3"/>
      <c r="AR164" s="3"/>
      <c r="AS164" s="3"/>
      <c r="AT164" s="3"/>
      <c r="AU164" s="3"/>
      <c r="AV164" s="3"/>
      <c r="AW164" s="3"/>
      <c r="AX164" s="3"/>
      <c r="AY164" s="3"/>
      <c r="AZ164" s="3"/>
      <c r="BA164" s="3"/>
      <c r="BB164" s="3"/>
    </row>
    <row r="165" spans="1:54" s="2" customFormat="1" ht="15" customHeight="1" x14ac:dyDescent="0.25">
      <c r="A165" s="64" t="s">
        <v>2040</v>
      </c>
      <c r="B165" s="64">
        <f>_xlfn.XLOOKUP(FMS_Ranking[[#This Row],[FMS ID]],FMS_Input[FMS_ID],FMS_Input[RFPG_NUM])</f>
        <v>3</v>
      </c>
      <c r="C165" s="63" t="str">
        <f>_xlfn.XLOOKUP(FMS_Ranking[[#This Row],[FMS ID]],FMS_Input[FMS_ID],FMS_Input[FMS_NAME])</f>
        <v>Rockwall County Warning Signs and Flood Control Gates</v>
      </c>
      <c r="D165" s="63" t="str">
        <f>_xlfn.XLOOKUP(FMS_Ranking[[#This Row],[FMS ID]],FMS_Input[FMS_ID],FMS_Input[FMS_DESCR])</f>
        <v>Install automatic flood warning gates to prevent access into flooded areas. Install warning signs and flood control</v>
      </c>
      <c r="E165" s="60">
        <f>_xlfn.XLOOKUP(FMS_Ranking[[#This Row],[FMS ID]],FMS_Input[FMS_ID],FMS_Input[FMS_COST])</f>
        <v>250000</v>
      </c>
      <c r="F165" s="5" t="str">
        <f>_xlfn.XLOOKUP(FMS_Ranking[[#This Row],[FMS ID]],FMS_Input[FMS_ID],FMS_Input[EMER_NEED])</f>
        <v>No</v>
      </c>
      <c r="G165" s="4">
        <f t="shared" si="4"/>
        <v>0</v>
      </c>
      <c r="H165" s="45">
        <f>_xlfn.XLOOKUP(FMS_Ranking[[#This Row],[FMS ID]],FMS_Input[FMS_ID],FMS_Input[STRUCT_100])</f>
        <v>411</v>
      </c>
      <c r="I165" s="45">
        <f>_xlfn.XLOOKUP(FMS_Ranking[[#This Row],[FMS ID]],FMS_Input[FMS_ID],FMS_Input[RES_STRUCT100])</f>
        <v>371</v>
      </c>
      <c r="J165" s="45">
        <f>_xlfn.XLOOKUP(FMS_Ranking[[#This Row],[FMS ID]],FMS_Input[FMS_ID],FMS_Input[POP100])</f>
        <v>1553</v>
      </c>
      <c r="K165" s="45">
        <f>_xlfn.XLOOKUP(FMS_Ranking[[#This Row],[FMS ID]],FMS_Input[FMS_ID],FMS_Input[CRITFAC100])</f>
        <v>3</v>
      </c>
      <c r="L165" s="45">
        <f>_xlfn.XLOOKUP(FMS_Ranking[[#This Row],[FMS ID]],FMS_Input[FMS_ID],FMS_Input[LWC])</f>
        <v>15</v>
      </c>
      <c r="M165" s="45">
        <f>_xlfn.XLOOKUP(FMS_Ranking[[#This Row],[FMS ID]],FMS_Input[FMS_ID],FMS_Input[ROADCLS])</f>
        <v>0</v>
      </c>
      <c r="N165" s="45">
        <f>_xlfn.XLOOKUP(FMS_Ranking[[#This Row],[FMS ID]],FMS_Input[FMS_ID],FMS_Input[ROAD_MILES100])</f>
        <v>34</v>
      </c>
      <c r="O165" s="45">
        <f>_xlfn.XLOOKUP(FMS_Ranking[[#This Row],[FMS ID]],FMS_Input[FMS_ID],FMS_Input[FARMACRE100])</f>
        <v>4484.98876953125</v>
      </c>
      <c r="P165" s="48">
        <f>_xlfn.XLOOKUP(FMS_Ranking[[#This Row],[FMS ID]],FMS_Input[FMS_ID],FMS_Input[REDSTRUCT100])</f>
        <v>0</v>
      </c>
      <c r="Q165" s="48">
        <f>_xlfn.XLOOKUP(FMS_Ranking[[#This Row],[FMS ID]],FMS_Input[FMS_ID],FMS_Input[REMSTRC100])</f>
        <v>0</v>
      </c>
      <c r="R165" s="48">
        <f>_xlfn.XLOOKUP(FMS_Ranking[[#This Row],[FMS ID]],FMS_Input[FMS_ID],FMS_Input[REMRESSTRC100])</f>
        <v>0</v>
      </c>
      <c r="S165" s="82">
        <f>_xlfn.XLOOKUP(FMS_Ranking[[#This Row],[FMS ID]],FMS_Input[FMS_ID],FMS_Input[REMPOP100])</f>
        <v>0</v>
      </c>
      <c r="T165" s="82">
        <f>_xlfn.XLOOKUP(FMS_Ranking[[#This Row],[FMS ID]],FMS_Input[FMS_ID],FMS_Input[REMCRITFAC100])</f>
        <v>0</v>
      </c>
      <c r="U165" s="82">
        <f>_xlfn.XLOOKUP(FMS_Ranking[[#This Row],[FMS ID]],FMS_Input[FMS_ID],FMS_Input[REMLWC100])</f>
        <v>0</v>
      </c>
      <c r="V165" s="82">
        <f>_xlfn.XLOOKUP(FMS_Ranking[[#This Row],[FMS ID]],FMS_Input[FMS_ID],FMS_Input[REMROADCLS])</f>
        <v>0</v>
      </c>
      <c r="W165" s="82">
        <f>_xlfn.XLOOKUP(FMS_Ranking[[#This Row],[FMS ID]],FMS_Input[FMS_ID],FMS_Input[REMFRMACRE100])</f>
        <v>0</v>
      </c>
      <c r="X165" s="48">
        <f>_xlfn.XLOOKUP(FMS_Ranking[[#This Row],[FMS ID]],FMS_Input[FMS_ID],FMS_Input[COSTSTRUCT])</f>
        <v>0</v>
      </c>
      <c r="Y165" s="45">
        <f>_xlfn.XLOOKUP(FMS_Ranking[[#This Row],[FMS ID]],FMS_Input[FMS_ID],FMS_Input[NATURE])</f>
        <v>0</v>
      </c>
      <c r="Z165" s="61">
        <f>(((FMS_Ranking[[#This Row],[Percent Nature-Based Raw]]/Y$2)*10)*Y$3)</f>
        <v>0</v>
      </c>
      <c r="AA165" s="5" t="str">
        <f>_xlfn.XLOOKUP(FMS_Ranking[[#This Row],[FMS ID]],FMS_Input[FMS_ID],FMS_Input[WATER_SUP])</f>
        <v>No</v>
      </c>
      <c r="AB165" s="57">
        <f>IF(FMS_Ranking[[#This Row],[Water Supply Raw]]="Yes",1,0)</f>
        <v>0</v>
      </c>
      <c r="AC16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0.46355244838256726</v>
      </c>
      <c r="AD165" s="94">
        <f>_xlfn.RANK.EQ(AC165,$AC$6:$AC$380,0)+COUNTIF($AC$6:AC165,AC165)-1</f>
        <v>144</v>
      </c>
      <c r="AE165" s="93">
        <f>(((FMS_Ranking[[#This Row],[Structures Removed 100 Raw]]/Q$2)*100)*Q$3)+(((FMS_Ranking[[#This Row],[Removed Pop Raw]]/S$2)*100)*S$3)</f>
        <v>0</v>
      </c>
      <c r="AF16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0.46355244838256726</v>
      </c>
      <c r="AG165" s="95">
        <f t="shared" si="5"/>
        <v>160</v>
      </c>
      <c r="AH165" s="3"/>
      <c r="AI165" s="3"/>
      <c r="AJ165" s="3"/>
      <c r="AK165" s="3"/>
      <c r="AL165" s="3"/>
      <c r="AM165" s="3"/>
      <c r="AN165" s="3"/>
      <c r="AO165" s="3"/>
      <c r="AP165" s="3"/>
      <c r="AQ165" s="3"/>
      <c r="AR165" s="3"/>
      <c r="AS165" s="3"/>
      <c r="AT165" s="3"/>
      <c r="AU165" s="3"/>
      <c r="AV165" s="3"/>
      <c r="AW165" s="3"/>
      <c r="AX165" s="3"/>
      <c r="AY165" s="3"/>
      <c r="AZ165" s="3"/>
      <c r="BA165" s="3"/>
      <c r="BB165" s="3"/>
    </row>
    <row r="166" spans="1:54" s="2" customFormat="1" ht="15" customHeight="1" x14ac:dyDescent="0.25">
      <c r="A166" s="64" t="s">
        <v>2732</v>
      </c>
      <c r="B166" s="64">
        <f>_xlfn.XLOOKUP(FMS_Ranking[[#This Row],[FMS ID]],FMS_Input[FMS_ID],FMS_Input[RFPG_NUM])</f>
        <v>3</v>
      </c>
      <c r="C166" s="63" t="str">
        <f>_xlfn.XLOOKUP(FMS_Ranking[[#This Row],[FMS ID]],FMS_Input[FMS_ID],FMS_Input[FMS_NAME])</f>
        <v xml:space="preserve">Rockwall County Flood Prevention Ordinance </v>
      </c>
      <c r="D166" s="63" t="str">
        <f>_xlfn.XLOOKUP(FMS_Ranking[[#This Row],[FMS ID]],FMS_Input[FMS_ID],FMS_Input[FMS_DESCR])</f>
        <v>Update Flood Prevention ordinance, adopting a “no-rise” in Base Flood Elevation in the 100-year floodplain</v>
      </c>
      <c r="E166" s="60">
        <f>_xlfn.XLOOKUP(FMS_Ranking[[#This Row],[FMS ID]],FMS_Input[FMS_ID],FMS_Input[FMS_COST])</f>
        <v>100000</v>
      </c>
      <c r="F166" s="5" t="str">
        <f>_xlfn.XLOOKUP(FMS_Ranking[[#This Row],[FMS ID]],FMS_Input[FMS_ID],FMS_Input[EMER_NEED])</f>
        <v>No</v>
      </c>
      <c r="G166" s="4">
        <f t="shared" si="4"/>
        <v>0</v>
      </c>
      <c r="H166" s="45">
        <f>_xlfn.XLOOKUP(FMS_Ranking[[#This Row],[FMS ID]],FMS_Input[FMS_ID],FMS_Input[STRUCT_100])</f>
        <v>411</v>
      </c>
      <c r="I166" s="45">
        <f>_xlfn.XLOOKUP(FMS_Ranking[[#This Row],[FMS ID]],FMS_Input[FMS_ID],FMS_Input[RES_STRUCT100])</f>
        <v>371</v>
      </c>
      <c r="J166" s="45">
        <f>_xlfn.XLOOKUP(FMS_Ranking[[#This Row],[FMS ID]],FMS_Input[FMS_ID],FMS_Input[POP100])</f>
        <v>1553</v>
      </c>
      <c r="K166" s="45">
        <f>_xlfn.XLOOKUP(FMS_Ranking[[#This Row],[FMS ID]],FMS_Input[FMS_ID],FMS_Input[CRITFAC100])</f>
        <v>3</v>
      </c>
      <c r="L166" s="45">
        <f>_xlfn.XLOOKUP(FMS_Ranking[[#This Row],[FMS ID]],FMS_Input[FMS_ID],FMS_Input[LWC])</f>
        <v>15</v>
      </c>
      <c r="M166" s="45">
        <f>_xlfn.XLOOKUP(FMS_Ranking[[#This Row],[FMS ID]],FMS_Input[FMS_ID],FMS_Input[ROADCLS])</f>
        <v>0</v>
      </c>
      <c r="N166" s="45">
        <f>_xlfn.XLOOKUP(FMS_Ranking[[#This Row],[FMS ID]],FMS_Input[FMS_ID],FMS_Input[ROAD_MILES100])</f>
        <v>34</v>
      </c>
      <c r="O166" s="45">
        <f>_xlfn.XLOOKUP(FMS_Ranking[[#This Row],[FMS ID]],FMS_Input[FMS_ID],FMS_Input[FARMACRE100])</f>
        <v>4484.98876953125</v>
      </c>
      <c r="P166" s="48">
        <f>_xlfn.XLOOKUP(FMS_Ranking[[#This Row],[FMS ID]],FMS_Input[FMS_ID],FMS_Input[REDSTRUCT100])</f>
        <v>0</v>
      </c>
      <c r="Q166" s="48">
        <f>_xlfn.XLOOKUP(FMS_Ranking[[#This Row],[FMS ID]],FMS_Input[FMS_ID],FMS_Input[REMSTRC100])</f>
        <v>0</v>
      </c>
      <c r="R166" s="48">
        <f>_xlfn.XLOOKUP(FMS_Ranking[[#This Row],[FMS ID]],FMS_Input[FMS_ID],FMS_Input[REMRESSTRC100])</f>
        <v>0</v>
      </c>
      <c r="S166" s="82">
        <f>_xlfn.XLOOKUP(FMS_Ranking[[#This Row],[FMS ID]],FMS_Input[FMS_ID],FMS_Input[REMPOP100])</f>
        <v>0</v>
      </c>
      <c r="T166" s="82">
        <f>_xlfn.XLOOKUP(FMS_Ranking[[#This Row],[FMS ID]],FMS_Input[FMS_ID],FMS_Input[REMCRITFAC100])</f>
        <v>0</v>
      </c>
      <c r="U166" s="82">
        <f>_xlfn.XLOOKUP(FMS_Ranking[[#This Row],[FMS ID]],FMS_Input[FMS_ID],FMS_Input[REMLWC100])</f>
        <v>0</v>
      </c>
      <c r="V166" s="82">
        <f>_xlfn.XLOOKUP(FMS_Ranking[[#This Row],[FMS ID]],FMS_Input[FMS_ID],FMS_Input[REMROADCLS])</f>
        <v>0</v>
      </c>
      <c r="W166" s="82">
        <f>_xlfn.XLOOKUP(FMS_Ranking[[#This Row],[FMS ID]],FMS_Input[FMS_ID],FMS_Input[REMFRMACRE100])</f>
        <v>0</v>
      </c>
      <c r="X166" s="48">
        <f>_xlfn.XLOOKUP(FMS_Ranking[[#This Row],[FMS ID]],FMS_Input[FMS_ID],FMS_Input[COSTSTRUCT])</f>
        <v>0</v>
      </c>
      <c r="Y166" s="45">
        <f>_xlfn.XLOOKUP(FMS_Ranking[[#This Row],[FMS ID]],FMS_Input[FMS_ID],FMS_Input[NATURE])</f>
        <v>0</v>
      </c>
      <c r="Z166" s="61">
        <f>(((FMS_Ranking[[#This Row],[Percent Nature-Based Raw]]/Y$2)*10)*Y$3)</f>
        <v>0</v>
      </c>
      <c r="AA166" s="5" t="str">
        <f>_xlfn.XLOOKUP(FMS_Ranking[[#This Row],[FMS ID]],FMS_Input[FMS_ID],FMS_Input[WATER_SUP])</f>
        <v>No</v>
      </c>
      <c r="AB166" s="57">
        <f>IF(FMS_Ranking[[#This Row],[Water Supply Raw]]="Yes",1,0)</f>
        <v>0</v>
      </c>
      <c r="AC16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0.46355244838256726</v>
      </c>
      <c r="AD166" s="94">
        <f>_xlfn.RANK.EQ(AC166,$AC$6:$AC$380,0)+COUNTIF($AC$6:AC166,AC166)-1</f>
        <v>145</v>
      </c>
      <c r="AE166" s="93">
        <f>(((FMS_Ranking[[#This Row],[Structures Removed 100 Raw]]/Q$2)*100)*Q$3)+(((FMS_Ranking[[#This Row],[Removed Pop Raw]]/S$2)*100)*S$3)</f>
        <v>0</v>
      </c>
      <c r="AF16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0.46355244838256726</v>
      </c>
      <c r="AG166" s="95">
        <f t="shared" si="5"/>
        <v>160</v>
      </c>
      <c r="AH166" s="3"/>
      <c r="AI166" s="3"/>
      <c r="AJ166" s="3"/>
      <c r="AK166" s="3"/>
      <c r="AL166" s="3"/>
      <c r="AM166" s="3"/>
      <c r="AN166" s="3"/>
      <c r="AO166" s="3"/>
      <c r="AP166" s="3"/>
      <c r="AQ166" s="3"/>
      <c r="AR166" s="3"/>
      <c r="AS166" s="3"/>
      <c r="AT166" s="3"/>
      <c r="AU166" s="3"/>
      <c r="AV166" s="3"/>
      <c r="AW166" s="3"/>
      <c r="AX166" s="3"/>
      <c r="AY166" s="3"/>
      <c r="AZ166" s="3"/>
      <c r="BA166" s="3"/>
      <c r="BB166" s="3"/>
    </row>
    <row r="167" spans="1:54" s="2" customFormat="1" ht="15" customHeight="1" x14ac:dyDescent="0.25">
      <c r="A167" s="64" t="s">
        <v>2735</v>
      </c>
      <c r="B167" s="64">
        <f>_xlfn.XLOOKUP(FMS_Ranking[[#This Row],[FMS ID]],FMS_Input[FMS_ID],FMS_Input[RFPG_NUM])</f>
        <v>3</v>
      </c>
      <c r="C167" s="63" t="str">
        <f>_xlfn.XLOOKUP(FMS_Ranking[[#This Row],[FMS ID]],FMS_Input[FMS_ID],FMS_Input[FMS_NAME])</f>
        <v>Van Zandt County Flood Safety Improvements and Education</v>
      </c>
      <c r="D167" s="63" t="str">
        <f>_xlfn.XLOOKUP(FMS_Ranking[[#This Row],[FMS ID]],FMS_Input[FMS_ID],FMS_Input[FMS_DESCR])</f>
        <v>Educate community on the dangers of low water crossings</v>
      </c>
      <c r="E167" s="60">
        <f>_xlfn.XLOOKUP(FMS_Ranking[[#This Row],[FMS ID]],FMS_Input[FMS_ID],FMS_Input[FMS_COST])</f>
        <v>50000</v>
      </c>
      <c r="F167" s="5" t="str">
        <f>_xlfn.XLOOKUP(FMS_Ranking[[#This Row],[FMS ID]],FMS_Input[FMS_ID],FMS_Input[EMER_NEED])</f>
        <v>No</v>
      </c>
      <c r="G167" s="4">
        <f t="shared" si="4"/>
        <v>0</v>
      </c>
      <c r="H167" s="45">
        <f>_xlfn.XLOOKUP(FMS_Ranking[[#This Row],[FMS ID]],FMS_Input[FMS_ID],FMS_Input[STRUCT_100])</f>
        <v>506</v>
      </c>
      <c r="I167" s="45">
        <f>_xlfn.XLOOKUP(FMS_Ranking[[#This Row],[FMS ID]],FMS_Input[FMS_ID],FMS_Input[RES_STRUCT100])</f>
        <v>261</v>
      </c>
      <c r="J167" s="45">
        <f>_xlfn.XLOOKUP(FMS_Ranking[[#This Row],[FMS ID]],FMS_Input[FMS_ID],FMS_Input[POP100])</f>
        <v>461</v>
      </c>
      <c r="K167" s="45">
        <f>_xlfn.XLOOKUP(FMS_Ranking[[#This Row],[FMS ID]],FMS_Input[FMS_ID],FMS_Input[CRITFAC100])</f>
        <v>1</v>
      </c>
      <c r="L167" s="45">
        <f>_xlfn.XLOOKUP(FMS_Ranking[[#This Row],[FMS ID]],FMS_Input[FMS_ID],FMS_Input[LWC])</f>
        <v>2</v>
      </c>
      <c r="M167" s="45">
        <f>_xlfn.XLOOKUP(FMS_Ranking[[#This Row],[FMS ID]],FMS_Input[FMS_ID],FMS_Input[ROADCLS])</f>
        <v>0</v>
      </c>
      <c r="N167" s="45">
        <f>_xlfn.XLOOKUP(FMS_Ranking[[#This Row],[FMS ID]],FMS_Input[FMS_ID],FMS_Input[ROAD_MILES100])</f>
        <v>37</v>
      </c>
      <c r="O167" s="45">
        <f>_xlfn.XLOOKUP(FMS_Ranking[[#This Row],[FMS ID]],FMS_Input[FMS_ID],FMS_Input[FARMACRE100])</f>
        <v>18020.580078125</v>
      </c>
      <c r="P167" s="48">
        <f>_xlfn.XLOOKUP(FMS_Ranking[[#This Row],[FMS ID]],FMS_Input[FMS_ID],FMS_Input[REDSTRUCT100])</f>
        <v>0</v>
      </c>
      <c r="Q167" s="48">
        <f>_xlfn.XLOOKUP(FMS_Ranking[[#This Row],[FMS ID]],FMS_Input[FMS_ID],FMS_Input[REMSTRC100])</f>
        <v>0</v>
      </c>
      <c r="R167" s="48">
        <f>_xlfn.XLOOKUP(FMS_Ranking[[#This Row],[FMS ID]],FMS_Input[FMS_ID],FMS_Input[REMRESSTRC100])</f>
        <v>0</v>
      </c>
      <c r="S167" s="82">
        <f>_xlfn.XLOOKUP(FMS_Ranking[[#This Row],[FMS ID]],FMS_Input[FMS_ID],FMS_Input[REMPOP100])</f>
        <v>0</v>
      </c>
      <c r="T167" s="82">
        <f>_xlfn.XLOOKUP(FMS_Ranking[[#This Row],[FMS ID]],FMS_Input[FMS_ID],FMS_Input[REMCRITFAC100])</f>
        <v>0</v>
      </c>
      <c r="U167" s="82">
        <f>_xlfn.XLOOKUP(FMS_Ranking[[#This Row],[FMS ID]],FMS_Input[FMS_ID],FMS_Input[REMLWC100])</f>
        <v>0</v>
      </c>
      <c r="V167" s="82">
        <f>_xlfn.XLOOKUP(FMS_Ranking[[#This Row],[FMS ID]],FMS_Input[FMS_ID],FMS_Input[REMROADCLS])</f>
        <v>0</v>
      </c>
      <c r="W167" s="82">
        <f>_xlfn.XLOOKUP(FMS_Ranking[[#This Row],[FMS ID]],FMS_Input[FMS_ID],FMS_Input[REMFRMACRE100])</f>
        <v>0</v>
      </c>
      <c r="X167" s="48">
        <f>_xlfn.XLOOKUP(FMS_Ranking[[#This Row],[FMS ID]],FMS_Input[FMS_ID],FMS_Input[COSTSTRUCT])</f>
        <v>0</v>
      </c>
      <c r="Y167" s="45">
        <f>_xlfn.XLOOKUP(FMS_Ranking[[#This Row],[FMS ID]],FMS_Input[FMS_ID],FMS_Input[NATURE])</f>
        <v>0</v>
      </c>
      <c r="Z167" s="61">
        <f>(((FMS_Ranking[[#This Row],[Percent Nature-Based Raw]]/Y$2)*10)*Y$3)</f>
        <v>0</v>
      </c>
      <c r="AA167" s="5" t="str">
        <f>_xlfn.XLOOKUP(FMS_Ranking[[#This Row],[FMS ID]],FMS_Input[FMS_ID],FMS_Input[WATER_SUP])</f>
        <v>No</v>
      </c>
      <c r="AB167" s="57">
        <f>IF(FMS_Ranking[[#This Row],[Water Supply Raw]]="Yes",1,0)</f>
        <v>0</v>
      </c>
      <c r="AC16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0.44601776179995045</v>
      </c>
      <c r="AD167" s="94">
        <f>_xlfn.RANK.EQ(AC167,$AC$6:$AC$380,0)+COUNTIF($AC$6:AC167,AC167)-1</f>
        <v>146</v>
      </c>
      <c r="AE167" s="93">
        <f>(((FMS_Ranking[[#This Row],[Structures Removed 100 Raw]]/Q$2)*100)*Q$3)+(((FMS_Ranking[[#This Row],[Removed Pop Raw]]/S$2)*100)*S$3)</f>
        <v>0</v>
      </c>
      <c r="AF16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0.44601776179995045</v>
      </c>
      <c r="AG167" s="95">
        <f t="shared" si="5"/>
        <v>162</v>
      </c>
      <c r="AH167" s="3"/>
      <c r="AI167" s="3"/>
      <c r="AJ167" s="3"/>
      <c r="AK167" s="3"/>
      <c r="AL167" s="3"/>
      <c r="AM167" s="3"/>
      <c r="AN167" s="3"/>
      <c r="AO167" s="3"/>
      <c r="AP167" s="3"/>
      <c r="AQ167" s="3"/>
      <c r="AR167" s="3"/>
      <c r="AS167" s="3"/>
      <c r="AT167" s="3"/>
      <c r="AU167" s="3"/>
      <c r="AV167" s="3"/>
      <c r="AW167" s="3"/>
      <c r="AX167" s="3"/>
      <c r="AY167" s="3"/>
      <c r="AZ167" s="3"/>
      <c r="BA167" s="3"/>
      <c r="BB167" s="3"/>
    </row>
    <row r="168" spans="1:54" s="2" customFormat="1" ht="15" customHeight="1" x14ac:dyDescent="0.25">
      <c r="A168" s="64" t="s">
        <v>2062</v>
      </c>
      <c r="B168" s="64">
        <f>_xlfn.XLOOKUP(FMS_Ranking[[#This Row],[FMS ID]],FMS_Input[FMS_ID],FMS_Input[RFPG_NUM])</f>
        <v>3</v>
      </c>
      <c r="C168" s="63" t="str">
        <f>_xlfn.XLOOKUP(FMS_Ranking[[#This Row],[FMS ID]],FMS_Input[FMS_ID],FMS_Input[FMS_NAME])</f>
        <v>Hill County Flooding Regulations Update</v>
      </c>
      <c r="D168" s="63" t="str">
        <f>_xlfn.XLOOKUP(FMS_Ranking[[#This Row],[FMS ID]],FMS_Input[FMS_ID],FMS_Input[FMS_DESCR])</f>
        <v>Catalog, evaluate, and update any floodplain regulations within the City to comply with the latest FEMA regulations.</v>
      </c>
      <c r="E168" s="60">
        <f>_xlfn.XLOOKUP(FMS_Ranking[[#This Row],[FMS ID]],FMS_Input[FMS_ID],FMS_Input[FMS_COST])</f>
        <v>100000</v>
      </c>
      <c r="F168" s="5" t="str">
        <f>_xlfn.XLOOKUP(FMS_Ranking[[#This Row],[FMS ID]],FMS_Input[FMS_ID],FMS_Input[EMER_NEED])</f>
        <v>No</v>
      </c>
      <c r="G168" s="4">
        <f t="shared" si="4"/>
        <v>0</v>
      </c>
      <c r="H168" s="45">
        <f>_xlfn.XLOOKUP(FMS_Ranking[[#This Row],[FMS ID]],FMS_Input[FMS_ID],FMS_Input[STRUCT_100])</f>
        <v>127</v>
      </c>
      <c r="I168" s="45">
        <f>_xlfn.XLOOKUP(FMS_Ranking[[#This Row],[FMS ID]],FMS_Input[FMS_ID],FMS_Input[RES_STRUCT100])</f>
        <v>83</v>
      </c>
      <c r="J168" s="45">
        <f>_xlfn.XLOOKUP(FMS_Ranking[[#This Row],[FMS ID]],FMS_Input[FMS_ID],FMS_Input[POP100])</f>
        <v>109</v>
      </c>
      <c r="K168" s="45">
        <f>_xlfn.XLOOKUP(FMS_Ranking[[#This Row],[FMS ID]],FMS_Input[FMS_ID],FMS_Input[CRITFAC100])</f>
        <v>0</v>
      </c>
      <c r="L168" s="45">
        <f>_xlfn.XLOOKUP(FMS_Ranking[[#This Row],[FMS ID]],FMS_Input[FMS_ID],FMS_Input[LWC])</f>
        <v>1</v>
      </c>
      <c r="M168" s="45">
        <f>_xlfn.XLOOKUP(FMS_Ranking[[#This Row],[FMS ID]],FMS_Input[FMS_ID],FMS_Input[ROADCLS])</f>
        <v>0</v>
      </c>
      <c r="N168" s="45">
        <f>_xlfn.XLOOKUP(FMS_Ranking[[#This Row],[FMS ID]],FMS_Input[FMS_ID],FMS_Input[ROAD_MILES100])</f>
        <v>24</v>
      </c>
      <c r="O168" s="45">
        <f>_xlfn.XLOOKUP(FMS_Ranking[[#This Row],[FMS ID]],FMS_Input[FMS_ID],FMS_Input[FARMACRE100])</f>
        <v>24901.609375</v>
      </c>
      <c r="P168" s="48">
        <f>_xlfn.XLOOKUP(FMS_Ranking[[#This Row],[FMS ID]],FMS_Input[FMS_ID],FMS_Input[REDSTRUCT100])</f>
        <v>0</v>
      </c>
      <c r="Q168" s="48">
        <f>_xlfn.XLOOKUP(FMS_Ranking[[#This Row],[FMS ID]],FMS_Input[FMS_ID],FMS_Input[REMSTRC100])</f>
        <v>0</v>
      </c>
      <c r="R168" s="48">
        <f>_xlfn.XLOOKUP(FMS_Ranking[[#This Row],[FMS ID]],FMS_Input[FMS_ID],FMS_Input[REMRESSTRC100])</f>
        <v>0</v>
      </c>
      <c r="S168" s="82">
        <f>_xlfn.XLOOKUP(FMS_Ranking[[#This Row],[FMS ID]],FMS_Input[FMS_ID],FMS_Input[REMPOP100])</f>
        <v>0</v>
      </c>
      <c r="T168" s="82">
        <f>_xlfn.XLOOKUP(FMS_Ranking[[#This Row],[FMS ID]],FMS_Input[FMS_ID],FMS_Input[REMCRITFAC100])</f>
        <v>0</v>
      </c>
      <c r="U168" s="82">
        <f>_xlfn.XLOOKUP(FMS_Ranking[[#This Row],[FMS ID]],FMS_Input[FMS_ID],FMS_Input[REMLWC100])</f>
        <v>0</v>
      </c>
      <c r="V168" s="82">
        <f>_xlfn.XLOOKUP(FMS_Ranking[[#This Row],[FMS ID]],FMS_Input[FMS_ID],FMS_Input[REMROADCLS])</f>
        <v>0</v>
      </c>
      <c r="W168" s="82">
        <f>_xlfn.XLOOKUP(FMS_Ranking[[#This Row],[FMS ID]],FMS_Input[FMS_ID],FMS_Input[REMFRMACRE100])</f>
        <v>0</v>
      </c>
      <c r="X168" s="48">
        <f>_xlfn.XLOOKUP(FMS_Ranking[[#This Row],[FMS ID]],FMS_Input[FMS_ID],FMS_Input[COSTSTRUCT])</f>
        <v>0</v>
      </c>
      <c r="Y168" s="45">
        <f>_xlfn.XLOOKUP(FMS_Ranking[[#This Row],[FMS ID]],FMS_Input[FMS_ID],FMS_Input[NATURE])</f>
        <v>0</v>
      </c>
      <c r="Z168" s="61">
        <f>(((FMS_Ranking[[#This Row],[Percent Nature-Based Raw]]/Y$2)*10)*Y$3)</f>
        <v>0</v>
      </c>
      <c r="AA168" s="5" t="str">
        <f>_xlfn.XLOOKUP(FMS_Ranking[[#This Row],[FMS ID]],FMS_Input[FMS_ID],FMS_Input[WATER_SUP])</f>
        <v>No</v>
      </c>
      <c r="AB168" s="57">
        <f>IF(FMS_Ranking[[#This Row],[Water Supply Raw]]="Yes",1,0)</f>
        <v>0</v>
      </c>
      <c r="AC16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0.44588443517777082</v>
      </c>
      <c r="AD168" s="94">
        <f>_xlfn.RANK.EQ(AC168,$AC$6:$AC$380,0)+COUNTIF($AC$6:AC168,AC168)-1</f>
        <v>147</v>
      </c>
      <c r="AE168" s="93">
        <f>(((FMS_Ranking[[#This Row],[Structures Removed 100 Raw]]/Q$2)*100)*Q$3)+(((FMS_Ranking[[#This Row],[Removed Pop Raw]]/S$2)*100)*S$3)</f>
        <v>0</v>
      </c>
      <c r="AF16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0.44588443517777082</v>
      </c>
      <c r="AG168" s="95">
        <f t="shared" si="5"/>
        <v>163</v>
      </c>
      <c r="AH168" s="3"/>
      <c r="AI168" s="3"/>
      <c r="AJ168" s="3"/>
      <c r="AK168" s="3"/>
      <c r="AL168" s="3"/>
      <c r="AM168" s="3"/>
      <c r="AN168" s="3"/>
      <c r="AO168" s="3"/>
      <c r="AP168" s="3"/>
      <c r="AQ168" s="3"/>
      <c r="AR168" s="3"/>
      <c r="AS168" s="3"/>
      <c r="AT168" s="3"/>
      <c r="AU168" s="3"/>
      <c r="AV168" s="3"/>
      <c r="AW168" s="3"/>
      <c r="AX168" s="3"/>
      <c r="AY168" s="3"/>
      <c r="AZ168" s="3"/>
      <c r="BA168" s="3"/>
      <c r="BB168" s="3"/>
    </row>
    <row r="169" spans="1:54" s="2" customFormat="1" ht="15" customHeight="1" x14ac:dyDescent="0.25">
      <c r="A169" s="64" t="s">
        <v>2102</v>
      </c>
      <c r="B169" s="64">
        <f>_xlfn.XLOOKUP(FMS_Ranking[[#This Row],[FMS ID]],FMS_Input[FMS_ID],FMS_Input[RFPG_NUM])</f>
        <v>3</v>
      </c>
      <c r="C169" s="63" t="str">
        <f>_xlfn.XLOOKUP(FMS_Ranking[[#This Row],[FMS ID]],FMS_Input[FMS_ID],FMS_Input[FMS_NAME])</f>
        <v>Hill County Flooding Education and Outreach Program</v>
      </c>
      <c r="D169" s="63" t="str">
        <f>_xlfn.XLOOKUP(FMS_Ranking[[#This Row],[FMS ID]],FMS_Input[FMS_ID],FMS_Input[FMS_DESCR])</f>
        <v>Develop a coordinated education, outreach, and training program to inform and educate the public about the dangers of flooding and how to prevent flood damages to property.</v>
      </c>
      <c r="E169" s="60">
        <f>_xlfn.XLOOKUP(FMS_Ranking[[#This Row],[FMS ID]],FMS_Input[FMS_ID],FMS_Input[FMS_COST])</f>
        <v>50000</v>
      </c>
      <c r="F169" s="5" t="str">
        <f>_xlfn.XLOOKUP(FMS_Ranking[[#This Row],[FMS ID]],FMS_Input[FMS_ID],FMS_Input[EMER_NEED])</f>
        <v>No</v>
      </c>
      <c r="G169" s="4">
        <f t="shared" si="4"/>
        <v>0</v>
      </c>
      <c r="H169" s="45">
        <f>_xlfn.XLOOKUP(FMS_Ranking[[#This Row],[FMS ID]],FMS_Input[FMS_ID],FMS_Input[STRUCT_100])</f>
        <v>127</v>
      </c>
      <c r="I169" s="45">
        <f>_xlfn.XLOOKUP(FMS_Ranking[[#This Row],[FMS ID]],FMS_Input[FMS_ID],FMS_Input[RES_STRUCT100])</f>
        <v>83</v>
      </c>
      <c r="J169" s="45">
        <f>_xlfn.XLOOKUP(FMS_Ranking[[#This Row],[FMS ID]],FMS_Input[FMS_ID],FMS_Input[POP100])</f>
        <v>109</v>
      </c>
      <c r="K169" s="45">
        <f>_xlfn.XLOOKUP(FMS_Ranking[[#This Row],[FMS ID]],FMS_Input[FMS_ID],FMS_Input[CRITFAC100])</f>
        <v>0</v>
      </c>
      <c r="L169" s="45">
        <f>_xlfn.XLOOKUP(FMS_Ranking[[#This Row],[FMS ID]],FMS_Input[FMS_ID],FMS_Input[LWC])</f>
        <v>1</v>
      </c>
      <c r="M169" s="45">
        <f>_xlfn.XLOOKUP(FMS_Ranking[[#This Row],[FMS ID]],FMS_Input[FMS_ID],FMS_Input[ROADCLS])</f>
        <v>0</v>
      </c>
      <c r="N169" s="45">
        <f>_xlfn.XLOOKUP(FMS_Ranking[[#This Row],[FMS ID]],FMS_Input[FMS_ID],FMS_Input[ROAD_MILES100])</f>
        <v>24</v>
      </c>
      <c r="O169" s="45">
        <f>_xlfn.XLOOKUP(FMS_Ranking[[#This Row],[FMS ID]],FMS_Input[FMS_ID],FMS_Input[FARMACRE100])</f>
        <v>24901.609375</v>
      </c>
      <c r="P169" s="48">
        <f>_xlfn.XLOOKUP(FMS_Ranking[[#This Row],[FMS ID]],FMS_Input[FMS_ID],FMS_Input[REDSTRUCT100])</f>
        <v>0</v>
      </c>
      <c r="Q169" s="48">
        <f>_xlfn.XLOOKUP(FMS_Ranking[[#This Row],[FMS ID]],FMS_Input[FMS_ID],FMS_Input[REMSTRC100])</f>
        <v>0</v>
      </c>
      <c r="R169" s="48">
        <f>_xlfn.XLOOKUP(FMS_Ranking[[#This Row],[FMS ID]],FMS_Input[FMS_ID],FMS_Input[REMRESSTRC100])</f>
        <v>0</v>
      </c>
      <c r="S169" s="82">
        <f>_xlfn.XLOOKUP(FMS_Ranking[[#This Row],[FMS ID]],FMS_Input[FMS_ID],FMS_Input[REMPOP100])</f>
        <v>0</v>
      </c>
      <c r="T169" s="82">
        <f>_xlfn.XLOOKUP(FMS_Ranking[[#This Row],[FMS ID]],FMS_Input[FMS_ID],FMS_Input[REMCRITFAC100])</f>
        <v>0</v>
      </c>
      <c r="U169" s="82">
        <f>_xlfn.XLOOKUP(FMS_Ranking[[#This Row],[FMS ID]],FMS_Input[FMS_ID],FMS_Input[REMLWC100])</f>
        <v>0</v>
      </c>
      <c r="V169" s="82">
        <f>_xlfn.XLOOKUP(FMS_Ranking[[#This Row],[FMS ID]],FMS_Input[FMS_ID],FMS_Input[REMROADCLS])</f>
        <v>0</v>
      </c>
      <c r="W169" s="82">
        <f>_xlfn.XLOOKUP(FMS_Ranking[[#This Row],[FMS ID]],FMS_Input[FMS_ID],FMS_Input[REMFRMACRE100])</f>
        <v>0</v>
      </c>
      <c r="X169" s="48">
        <f>_xlfn.XLOOKUP(FMS_Ranking[[#This Row],[FMS ID]],FMS_Input[FMS_ID],FMS_Input[COSTSTRUCT])</f>
        <v>0</v>
      </c>
      <c r="Y169" s="45">
        <f>_xlfn.XLOOKUP(FMS_Ranking[[#This Row],[FMS ID]],FMS_Input[FMS_ID],FMS_Input[NATURE])</f>
        <v>0</v>
      </c>
      <c r="Z169" s="61">
        <f>(((FMS_Ranking[[#This Row],[Percent Nature-Based Raw]]/Y$2)*10)*Y$3)</f>
        <v>0</v>
      </c>
      <c r="AA169" s="5" t="str">
        <f>_xlfn.XLOOKUP(FMS_Ranking[[#This Row],[FMS ID]],FMS_Input[FMS_ID],FMS_Input[WATER_SUP])</f>
        <v>No</v>
      </c>
      <c r="AB169" s="57">
        <f>IF(FMS_Ranking[[#This Row],[Water Supply Raw]]="Yes",1,0)</f>
        <v>0</v>
      </c>
      <c r="AC16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0.44588443517777082</v>
      </c>
      <c r="AD169" s="94">
        <f>_xlfn.RANK.EQ(AC169,$AC$6:$AC$380,0)+COUNTIF($AC$6:AC169,AC169)-1</f>
        <v>148</v>
      </c>
      <c r="AE169" s="93">
        <f>(((FMS_Ranking[[#This Row],[Structures Removed 100 Raw]]/Q$2)*100)*Q$3)+(((FMS_Ranking[[#This Row],[Removed Pop Raw]]/S$2)*100)*S$3)</f>
        <v>0</v>
      </c>
      <c r="AF16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0.44588443517777082</v>
      </c>
      <c r="AG169" s="95">
        <f t="shared" si="5"/>
        <v>163</v>
      </c>
      <c r="AH169" s="3"/>
      <c r="AI169" s="3"/>
      <c r="AJ169" s="3"/>
      <c r="AK169" s="3"/>
      <c r="AL169" s="3"/>
      <c r="AM169" s="3"/>
      <c r="AN169" s="3"/>
      <c r="AO169" s="3"/>
      <c r="AP169" s="3"/>
      <c r="AQ169" s="3"/>
      <c r="AR169" s="3"/>
      <c r="AS169" s="3"/>
      <c r="AT169" s="3"/>
      <c r="AU169" s="3"/>
      <c r="AV169" s="3"/>
      <c r="AW169" s="3"/>
      <c r="AX169" s="3"/>
      <c r="AY169" s="3"/>
      <c r="AZ169" s="3"/>
      <c r="BA169" s="3"/>
      <c r="BB169" s="3"/>
    </row>
    <row r="170" spans="1:54" s="2" customFormat="1" ht="15" customHeight="1" x14ac:dyDescent="0.25">
      <c r="A170" s="64" t="s">
        <v>2442</v>
      </c>
      <c r="B170" s="64">
        <f>_xlfn.XLOOKUP(FMS_Ranking[[#This Row],[FMS ID]],FMS_Input[FMS_ID],FMS_Input[RFPG_NUM])</f>
        <v>3</v>
      </c>
      <c r="C170" s="63" t="str">
        <f>_xlfn.XLOOKUP(FMS_Ranking[[#This Row],[FMS ID]],FMS_Input[FMS_ID],FMS_Input[FMS_NAME])</f>
        <v>Glenn Heights-Seagoville-Wilmer Flood Safety Improvements and Education</v>
      </c>
      <c r="D170" s="63" t="str">
        <f>_xlfn.XLOOKUP(FMS_Ranking[[#This Row],[FMS ID]],FMS_Input[FMS_ID],FMS_Input[FMS_DESCR])</f>
        <v>Educate community on the dangers of low water crossings through the installation of warning signs and promotion of "Turn Around, Don't Drown" Program</v>
      </c>
      <c r="E170" s="60">
        <f>_xlfn.XLOOKUP(FMS_Ranking[[#This Row],[FMS ID]],FMS_Input[FMS_ID],FMS_Input[FMS_COST])</f>
        <v>50000</v>
      </c>
      <c r="F170" s="5" t="str">
        <f>_xlfn.XLOOKUP(FMS_Ranking[[#This Row],[FMS ID]],FMS_Input[FMS_ID],FMS_Input[EMER_NEED])</f>
        <v>No</v>
      </c>
      <c r="G170" s="4">
        <f t="shared" si="4"/>
        <v>0</v>
      </c>
      <c r="H170" s="45">
        <f>_xlfn.XLOOKUP(FMS_Ranking[[#This Row],[FMS ID]],FMS_Input[FMS_ID],FMS_Input[STRUCT_100])</f>
        <v>440</v>
      </c>
      <c r="I170" s="45">
        <f>_xlfn.XLOOKUP(FMS_Ranking[[#This Row],[FMS ID]],FMS_Input[FMS_ID],FMS_Input[RES_STRUCT100])</f>
        <v>427</v>
      </c>
      <c r="J170" s="45">
        <f>_xlfn.XLOOKUP(FMS_Ranking[[#This Row],[FMS ID]],FMS_Input[FMS_ID],FMS_Input[POP100])</f>
        <v>1610</v>
      </c>
      <c r="K170" s="45">
        <f>_xlfn.XLOOKUP(FMS_Ranking[[#This Row],[FMS ID]],FMS_Input[FMS_ID],FMS_Input[CRITFAC100])</f>
        <v>7</v>
      </c>
      <c r="L170" s="45">
        <f>_xlfn.XLOOKUP(FMS_Ranking[[#This Row],[FMS ID]],FMS_Input[FMS_ID],FMS_Input[LWC])</f>
        <v>17</v>
      </c>
      <c r="M170" s="45">
        <f>_xlfn.XLOOKUP(FMS_Ranking[[#This Row],[FMS ID]],FMS_Input[FMS_ID],FMS_Input[ROADCLS])</f>
        <v>0</v>
      </c>
      <c r="N170" s="45">
        <f>_xlfn.XLOOKUP(FMS_Ranking[[#This Row],[FMS ID]],FMS_Input[FMS_ID],FMS_Input[ROAD_MILES100])</f>
        <v>18</v>
      </c>
      <c r="O170" s="45">
        <f>_xlfn.XLOOKUP(FMS_Ranking[[#This Row],[FMS ID]],FMS_Input[FMS_ID],FMS_Input[FARMACRE100])</f>
        <v>2059.093994140625</v>
      </c>
      <c r="P170" s="48">
        <f>_xlfn.XLOOKUP(FMS_Ranking[[#This Row],[FMS ID]],FMS_Input[FMS_ID],FMS_Input[REDSTRUCT100])</f>
        <v>0</v>
      </c>
      <c r="Q170" s="48">
        <f>_xlfn.XLOOKUP(FMS_Ranking[[#This Row],[FMS ID]],FMS_Input[FMS_ID],FMS_Input[REMSTRC100])</f>
        <v>0</v>
      </c>
      <c r="R170" s="48">
        <f>_xlfn.XLOOKUP(FMS_Ranking[[#This Row],[FMS ID]],FMS_Input[FMS_ID],FMS_Input[REMRESSTRC100])</f>
        <v>0</v>
      </c>
      <c r="S170" s="82">
        <f>_xlfn.XLOOKUP(FMS_Ranking[[#This Row],[FMS ID]],FMS_Input[FMS_ID],FMS_Input[REMPOP100])</f>
        <v>0</v>
      </c>
      <c r="T170" s="82">
        <f>_xlfn.XLOOKUP(FMS_Ranking[[#This Row],[FMS ID]],FMS_Input[FMS_ID],FMS_Input[REMCRITFAC100])</f>
        <v>0</v>
      </c>
      <c r="U170" s="82">
        <f>_xlfn.XLOOKUP(FMS_Ranking[[#This Row],[FMS ID]],FMS_Input[FMS_ID],FMS_Input[REMLWC100])</f>
        <v>0</v>
      </c>
      <c r="V170" s="82">
        <f>_xlfn.XLOOKUP(FMS_Ranking[[#This Row],[FMS ID]],FMS_Input[FMS_ID],FMS_Input[REMROADCLS])</f>
        <v>0</v>
      </c>
      <c r="W170" s="82">
        <f>_xlfn.XLOOKUP(FMS_Ranking[[#This Row],[FMS ID]],FMS_Input[FMS_ID],FMS_Input[REMFRMACRE100])</f>
        <v>0</v>
      </c>
      <c r="X170" s="48">
        <f>_xlfn.XLOOKUP(FMS_Ranking[[#This Row],[FMS ID]],FMS_Input[FMS_ID],FMS_Input[COSTSTRUCT])</f>
        <v>0</v>
      </c>
      <c r="Y170" s="45">
        <f>_xlfn.XLOOKUP(FMS_Ranking[[#This Row],[FMS ID]],FMS_Input[FMS_ID],FMS_Input[NATURE])</f>
        <v>0</v>
      </c>
      <c r="Z170" s="61">
        <f>(((FMS_Ranking[[#This Row],[Percent Nature-Based Raw]]/Y$2)*10)*Y$3)</f>
        <v>0</v>
      </c>
      <c r="AA170" s="5" t="str">
        <f>_xlfn.XLOOKUP(FMS_Ranking[[#This Row],[FMS ID]],FMS_Input[FMS_ID],FMS_Input[WATER_SUP])</f>
        <v>No</v>
      </c>
      <c r="AB170" s="57">
        <f>IF(FMS_Ranking[[#This Row],[Water Supply Raw]]="Yes",1,0)</f>
        <v>0</v>
      </c>
      <c r="AC17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0.43438042240667896</v>
      </c>
      <c r="AD170" s="94">
        <f>_xlfn.RANK.EQ(AC170,$AC$6:$AC$380,0)+COUNTIF($AC$6:AC170,AC170)-1</f>
        <v>149</v>
      </c>
      <c r="AE170" s="93">
        <f>(((FMS_Ranking[[#This Row],[Structures Removed 100 Raw]]/Q$2)*100)*Q$3)+(((FMS_Ranking[[#This Row],[Removed Pop Raw]]/S$2)*100)*S$3)</f>
        <v>0</v>
      </c>
      <c r="AF17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0.43438042240667896</v>
      </c>
      <c r="AG170" s="95">
        <f t="shared" si="5"/>
        <v>165</v>
      </c>
      <c r="AH170" s="3"/>
      <c r="AI170" s="3"/>
      <c r="AJ170" s="3"/>
      <c r="AK170" s="3"/>
      <c r="AL170" s="3"/>
      <c r="AM170" s="3"/>
      <c r="AN170" s="3"/>
      <c r="AO170" s="3"/>
      <c r="AP170" s="3"/>
      <c r="AQ170" s="3"/>
      <c r="AR170" s="3"/>
      <c r="AS170" s="3"/>
      <c r="AT170" s="3"/>
      <c r="AU170" s="3"/>
      <c r="AV170" s="3"/>
      <c r="AW170" s="3"/>
      <c r="AX170" s="3"/>
      <c r="AY170" s="3"/>
      <c r="AZ170" s="3"/>
      <c r="BA170" s="3"/>
      <c r="BB170" s="3"/>
    </row>
    <row r="171" spans="1:54" s="2" customFormat="1" ht="15" customHeight="1" x14ac:dyDescent="0.25">
      <c r="A171" s="64" t="s">
        <v>1792</v>
      </c>
      <c r="B171" s="64">
        <f>_xlfn.XLOOKUP(FMS_Ranking[[#This Row],[FMS ID]],FMS_Input[FMS_ID],FMS_Input[RFPG_NUM])</f>
        <v>2</v>
      </c>
      <c r="C171" s="63" t="str">
        <f>_xlfn.XLOOKUP(FMS_Ranking[[#This Row],[FMS ID]],FMS_Input[FMS_ID],FMS_Input[FMS_NAME])</f>
        <v>Upshur County NFIP</v>
      </c>
      <c r="D171" s="63" t="str">
        <f>_xlfn.XLOOKUP(FMS_Ranking[[#This Row],[FMS ID]],FMS_Input[FMS_ID],FMS_Input[FMS_DESCR])</f>
        <v>The County Hazard Mitigation Officer will assist those cities within the county that are not participating in NFIP to take appropriate actions to qualify for and maintain participation in NFIP to have 100% participation within the county</v>
      </c>
      <c r="E171" s="60">
        <f>_xlfn.XLOOKUP(FMS_Ranking[[#This Row],[FMS ID]],FMS_Input[FMS_ID],FMS_Input[FMS_COST])</f>
        <v>100000</v>
      </c>
      <c r="F171" s="5" t="str">
        <f>_xlfn.XLOOKUP(FMS_Ranking[[#This Row],[FMS ID]],FMS_Input[FMS_ID],FMS_Input[EMER_NEED])</f>
        <v>No</v>
      </c>
      <c r="G171" s="4">
        <f t="shared" si="4"/>
        <v>0</v>
      </c>
      <c r="H171" s="45">
        <f>_xlfn.XLOOKUP(FMS_Ranking[[#This Row],[FMS ID]],FMS_Input[FMS_ID],FMS_Input[STRUCT_100])</f>
        <v>425</v>
      </c>
      <c r="I171" s="45">
        <f>_xlfn.XLOOKUP(FMS_Ranking[[#This Row],[FMS ID]],FMS_Input[FMS_ID],FMS_Input[RES_STRUCT100])</f>
        <v>250</v>
      </c>
      <c r="J171" s="45">
        <f>_xlfn.XLOOKUP(FMS_Ranking[[#This Row],[FMS ID]],FMS_Input[FMS_ID],FMS_Input[POP100])</f>
        <v>2262</v>
      </c>
      <c r="K171" s="45">
        <f>_xlfn.XLOOKUP(FMS_Ranking[[#This Row],[FMS ID]],FMS_Input[FMS_ID],FMS_Input[CRITFAC100])</f>
        <v>10</v>
      </c>
      <c r="L171" s="45">
        <f>_xlfn.XLOOKUP(FMS_Ranking[[#This Row],[FMS ID]],FMS_Input[FMS_ID],FMS_Input[LWC])</f>
        <v>3</v>
      </c>
      <c r="M171" s="45">
        <f>_xlfn.XLOOKUP(FMS_Ranking[[#This Row],[FMS ID]],FMS_Input[FMS_ID],FMS_Input[ROADCLS])</f>
        <v>0</v>
      </c>
      <c r="N171" s="45">
        <f>_xlfn.XLOOKUP(FMS_Ranking[[#This Row],[FMS ID]],FMS_Input[FMS_ID],FMS_Input[ROAD_MILES100])</f>
        <v>91</v>
      </c>
      <c r="O171" s="45">
        <f>_xlfn.XLOOKUP(FMS_Ranking[[#This Row],[FMS ID]],FMS_Input[FMS_ID],FMS_Input[FARMACRE100])</f>
        <v>611.719482421875</v>
      </c>
      <c r="P171" s="48">
        <f>_xlfn.XLOOKUP(FMS_Ranking[[#This Row],[FMS ID]],FMS_Input[FMS_ID],FMS_Input[REDSTRUCT100])</f>
        <v>0</v>
      </c>
      <c r="Q171" s="48">
        <f>_xlfn.XLOOKUP(FMS_Ranking[[#This Row],[FMS ID]],FMS_Input[FMS_ID],FMS_Input[REMSTRC100])</f>
        <v>0</v>
      </c>
      <c r="R171" s="48">
        <f>_xlfn.XLOOKUP(FMS_Ranking[[#This Row],[FMS ID]],FMS_Input[FMS_ID],FMS_Input[REMRESSTRC100])</f>
        <v>0</v>
      </c>
      <c r="S171" s="82">
        <f>_xlfn.XLOOKUP(FMS_Ranking[[#This Row],[FMS ID]],FMS_Input[FMS_ID],FMS_Input[REMPOP100])</f>
        <v>0</v>
      </c>
      <c r="T171" s="82">
        <f>_xlfn.XLOOKUP(FMS_Ranking[[#This Row],[FMS ID]],FMS_Input[FMS_ID],FMS_Input[REMCRITFAC100])</f>
        <v>0</v>
      </c>
      <c r="U171" s="82">
        <f>_xlfn.XLOOKUP(FMS_Ranking[[#This Row],[FMS ID]],FMS_Input[FMS_ID],FMS_Input[REMLWC100])</f>
        <v>0</v>
      </c>
      <c r="V171" s="82">
        <f>_xlfn.XLOOKUP(FMS_Ranking[[#This Row],[FMS ID]],FMS_Input[FMS_ID],FMS_Input[REMROADCLS])</f>
        <v>0</v>
      </c>
      <c r="W171" s="82">
        <f>_xlfn.XLOOKUP(FMS_Ranking[[#This Row],[FMS ID]],FMS_Input[FMS_ID],FMS_Input[REMFRMACRE100])</f>
        <v>0</v>
      </c>
      <c r="X171" s="48">
        <f>_xlfn.XLOOKUP(FMS_Ranking[[#This Row],[FMS ID]],FMS_Input[FMS_ID],FMS_Input[COSTSTRUCT])</f>
        <v>0</v>
      </c>
      <c r="Y171" s="45">
        <f>_xlfn.XLOOKUP(FMS_Ranking[[#This Row],[FMS ID]],FMS_Input[FMS_ID],FMS_Input[NATURE])</f>
        <v>0</v>
      </c>
      <c r="Z171" s="61">
        <f>(((FMS_Ranking[[#This Row],[Percent Nature-Based Raw]]/Y$2)*10)*Y$3)</f>
        <v>0</v>
      </c>
      <c r="AA171" s="5" t="str">
        <f>_xlfn.XLOOKUP(FMS_Ranking[[#This Row],[FMS ID]],FMS_Input[FMS_ID],FMS_Input[WATER_SUP])</f>
        <v>No</v>
      </c>
      <c r="AB171" s="57">
        <f>IF(FMS_Ranking[[#This Row],[Water Supply Raw]]="Yes",1,0)</f>
        <v>0</v>
      </c>
      <c r="AC17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0.43189726005323792</v>
      </c>
      <c r="AD171" s="94">
        <f>_xlfn.RANK.EQ(AC171,$AC$6:$AC$380,0)+COUNTIF($AC$6:AC171,AC171)-1</f>
        <v>150</v>
      </c>
      <c r="AE171" s="93">
        <f>(((FMS_Ranking[[#This Row],[Structures Removed 100 Raw]]/Q$2)*100)*Q$3)+(((FMS_Ranking[[#This Row],[Removed Pop Raw]]/S$2)*100)*S$3)</f>
        <v>0</v>
      </c>
      <c r="AF17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0.43189726005323792</v>
      </c>
      <c r="AG171" s="95">
        <f t="shared" si="5"/>
        <v>166</v>
      </c>
      <c r="AH171" s="3"/>
      <c r="AI171" s="3"/>
      <c r="AJ171" s="3"/>
      <c r="AK171" s="3"/>
      <c r="AL171" s="3"/>
      <c r="AM171" s="3"/>
      <c r="AN171" s="3"/>
      <c r="AO171" s="3"/>
      <c r="AP171" s="3"/>
      <c r="AQ171" s="3"/>
      <c r="AR171" s="3"/>
      <c r="AS171" s="3"/>
      <c r="AT171" s="3"/>
      <c r="AU171" s="3"/>
      <c r="AV171" s="3"/>
      <c r="AW171" s="3"/>
      <c r="AX171" s="3"/>
      <c r="AY171" s="3"/>
      <c r="AZ171" s="3"/>
      <c r="BA171" s="3"/>
      <c r="BB171" s="3"/>
    </row>
    <row r="172" spans="1:54" s="2" customFormat="1" ht="15" customHeight="1" x14ac:dyDescent="0.25">
      <c r="A172" s="64" t="s">
        <v>1856</v>
      </c>
      <c r="B172" s="64">
        <f>_xlfn.XLOOKUP(FMS_Ranking[[#This Row],[FMS ID]],FMS_Input[FMS_ID],FMS_Input[RFPG_NUM])</f>
        <v>2</v>
      </c>
      <c r="C172" s="63" t="str">
        <f>_xlfn.XLOOKUP(FMS_Ranking[[#This Row],[FMS ID]],FMS_Input[FMS_ID],FMS_Input[FMS_NAME])</f>
        <v>Upshur County NFIP Involvement</v>
      </c>
      <c r="D172" s="63" t="str">
        <f>_xlfn.XLOOKUP(FMS_Ranking[[#This Row],[FMS ID]],FMS_Input[FMS_ID],FMS_Input[FMS_DESCR])</f>
        <v xml:space="preserve">Application to join NFIP or adoption of equivalent standards </v>
      </c>
      <c r="E172" s="60">
        <f>_xlfn.XLOOKUP(FMS_Ranking[[#This Row],[FMS ID]],FMS_Input[FMS_ID],FMS_Input[FMS_COST])</f>
        <v>100000</v>
      </c>
      <c r="F172" s="5" t="str">
        <f>_xlfn.XLOOKUP(FMS_Ranking[[#This Row],[FMS ID]],FMS_Input[FMS_ID],FMS_Input[EMER_NEED])</f>
        <v>No</v>
      </c>
      <c r="G172" s="4">
        <f t="shared" si="4"/>
        <v>0</v>
      </c>
      <c r="H172" s="45">
        <f>_xlfn.XLOOKUP(FMS_Ranking[[#This Row],[FMS ID]],FMS_Input[FMS_ID],FMS_Input[STRUCT_100])</f>
        <v>425</v>
      </c>
      <c r="I172" s="45">
        <f>_xlfn.XLOOKUP(FMS_Ranking[[#This Row],[FMS ID]],FMS_Input[FMS_ID],FMS_Input[RES_STRUCT100])</f>
        <v>250</v>
      </c>
      <c r="J172" s="45">
        <f>_xlfn.XLOOKUP(FMS_Ranking[[#This Row],[FMS ID]],FMS_Input[FMS_ID],FMS_Input[POP100])</f>
        <v>2262</v>
      </c>
      <c r="K172" s="45">
        <f>_xlfn.XLOOKUP(FMS_Ranking[[#This Row],[FMS ID]],FMS_Input[FMS_ID],FMS_Input[CRITFAC100])</f>
        <v>10</v>
      </c>
      <c r="L172" s="45">
        <f>_xlfn.XLOOKUP(FMS_Ranking[[#This Row],[FMS ID]],FMS_Input[FMS_ID],FMS_Input[LWC])</f>
        <v>3</v>
      </c>
      <c r="M172" s="45">
        <f>_xlfn.XLOOKUP(FMS_Ranking[[#This Row],[FMS ID]],FMS_Input[FMS_ID],FMS_Input[ROADCLS])</f>
        <v>0</v>
      </c>
      <c r="N172" s="45">
        <f>_xlfn.XLOOKUP(FMS_Ranking[[#This Row],[FMS ID]],FMS_Input[FMS_ID],FMS_Input[ROAD_MILES100])</f>
        <v>91</v>
      </c>
      <c r="O172" s="45">
        <f>_xlfn.XLOOKUP(FMS_Ranking[[#This Row],[FMS ID]],FMS_Input[FMS_ID],FMS_Input[FARMACRE100])</f>
        <v>611.719482421875</v>
      </c>
      <c r="P172" s="48">
        <f>_xlfn.XLOOKUP(FMS_Ranking[[#This Row],[FMS ID]],FMS_Input[FMS_ID],FMS_Input[REDSTRUCT100])</f>
        <v>0</v>
      </c>
      <c r="Q172" s="48">
        <f>_xlfn.XLOOKUP(FMS_Ranking[[#This Row],[FMS ID]],FMS_Input[FMS_ID],FMS_Input[REMSTRC100])</f>
        <v>0</v>
      </c>
      <c r="R172" s="48">
        <f>_xlfn.XLOOKUP(FMS_Ranking[[#This Row],[FMS ID]],FMS_Input[FMS_ID],FMS_Input[REMRESSTRC100])</f>
        <v>0</v>
      </c>
      <c r="S172" s="82">
        <f>_xlfn.XLOOKUP(FMS_Ranking[[#This Row],[FMS ID]],FMS_Input[FMS_ID],FMS_Input[REMPOP100])</f>
        <v>0</v>
      </c>
      <c r="T172" s="82">
        <f>_xlfn.XLOOKUP(FMS_Ranking[[#This Row],[FMS ID]],FMS_Input[FMS_ID],FMS_Input[REMCRITFAC100])</f>
        <v>0</v>
      </c>
      <c r="U172" s="82">
        <f>_xlfn.XLOOKUP(FMS_Ranking[[#This Row],[FMS ID]],FMS_Input[FMS_ID],FMS_Input[REMLWC100])</f>
        <v>0</v>
      </c>
      <c r="V172" s="82">
        <f>_xlfn.XLOOKUP(FMS_Ranking[[#This Row],[FMS ID]],FMS_Input[FMS_ID],FMS_Input[REMROADCLS])</f>
        <v>0</v>
      </c>
      <c r="W172" s="82">
        <f>_xlfn.XLOOKUP(FMS_Ranking[[#This Row],[FMS ID]],FMS_Input[FMS_ID],FMS_Input[REMFRMACRE100])</f>
        <v>0</v>
      </c>
      <c r="X172" s="48">
        <f>_xlfn.XLOOKUP(FMS_Ranking[[#This Row],[FMS ID]],FMS_Input[FMS_ID],FMS_Input[COSTSTRUCT])</f>
        <v>0</v>
      </c>
      <c r="Y172" s="45">
        <f>_xlfn.XLOOKUP(FMS_Ranking[[#This Row],[FMS ID]],FMS_Input[FMS_ID],FMS_Input[NATURE])</f>
        <v>0</v>
      </c>
      <c r="Z172" s="61">
        <f>(((FMS_Ranking[[#This Row],[Percent Nature-Based Raw]]/Y$2)*10)*Y$3)</f>
        <v>0</v>
      </c>
      <c r="AA172" s="5" t="str">
        <f>_xlfn.XLOOKUP(FMS_Ranking[[#This Row],[FMS ID]],FMS_Input[FMS_ID],FMS_Input[WATER_SUP])</f>
        <v>No</v>
      </c>
      <c r="AB172" s="57">
        <f>IF(FMS_Ranking[[#This Row],[Water Supply Raw]]="Yes",1,0)</f>
        <v>0</v>
      </c>
      <c r="AC17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0.43189726005323792</v>
      </c>
      <c r="AD172" s="94">
        <f>_xlfn.RANK.EQ(AC172,$AC$6:$AC$380,0)+COUNTIF($AC$6:AC172,AC172)-1</f>
        <v>151</v>
      </c>
      <c r="AE172" s="93">
        <f>(((FMS_Ranking[[#This Row],[Structures Removed 100 Raw]]/Q$2)*100)*Q$3)+(((FMS_Ranking[[#This Row],[Removed Pop Raw]]/S$2)*100)*S$3)</f>
        <v>0</v>
      </c>
      <c r="AF17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0.43189726005323792</v>
      </c>
      <c r="AG172" s="95">
        <f t="shared" si="5"/>
        <v>166</v>
      </c>
      <c r="AH172" s="3"/>
      <c r="AI172" s="3"/>
      <c r="AJ172" s="3"/>
      <c r="AK172" s="3"/>
      <c r="AL172" s="3"/>
      <c r="AM172" s="3"/>
      <c r="AN172" s="3"/>
      <c r="AO172" s="3"/>
      <c r="AP172" s="3"/>
      <c r="AQ172" s="3"/>
      <c r="AR172" s="3"/>
      <c r="AS172" s="3"/>
      <c r="AT172" s="3"/>
      <c r="AU172" s="3"/>
      <c r="AV172" s="3"/>
      <c r="AW172" s="3"/>
      <c r="AX172" s="3"/>
      <c r="AY172" s="3"/>
      <c r="AZ172" s="3"/>
      <c r="BA172" s="3"/>
      <c r="BB172" s="3"/>
    </row>
    <row r="173" spans="1:54" s="2" customFormat="1" ht="15" customHeight="1" x14ac:dyDescent="0.25">
      <c r="A173" s="64" t="s">
        <v>2015</v>
      </c>
      <c r="B173" s="64">
        <f>_xlfn.XLOOKUP(FMS_Ranking[[#This Row],[FMS ID]],FMS_Input[FMS_ID],FMS_Input[RFPG_NUM])</f>
        <v>3</v>
      </c>
      <c r="C173" s="63" t="str">
        <f>_xlfn.XLOOKUP(FMS_Ranking[[#This Row],[FMS ID]],FMS_Input[FMS_ID],FMS_Input[FMS_NAME])</f>
        <v xml:space="preserve">Richardson Flood Warning and Public Safety Improvements </v>
      </c>
      <c r="D173" s="63" t="str">
        <f>_xlfn.XLOOKUP(FMS_Ranking[[#This Row],[FMS ID]],FMS_Input[FMS_ID],FMS_Input[FMS_DESCR])</f>
        <v>Monitor streams and waterways for potential flooding problems including installation of gauges, sensors, and precipitation measuring sites.</v>
      </c>
      <c r="E173" s="60">
        <f>_xlfn.XLOOKUP(FMS_Ranking[[#This Row],[FMS ID]],FMS_Input[FMS_ID],FMS_Input[FMS_COST])</f>
        <v>250000</v>
      </c>
      <c r="F173" s="5" t="str">
        <f>_xlfn.XLOOKUP(FMS_Ranking[[#This Row],[FMS ID]],FMS_Input[FMS_ID],FMS_Input[EMER_NEED])</f>
        <v>No</v>
      </c>
      <c r="G173" s="4">
        <f t="shared" si="4"/>
        <v>0</v>
      </c>
      <c r="H173" s="45">
        <f>_xlfn.XLOOKUP(FMS_Ranking[[#This Row],[FMS ID]],FMS_Input[FMS_ID],FMS_Input[STRUCT_100])</f>
        <v>139</v>
      </c>
      <c r="I173" s="45">
        <f>_xlfn.XLOOKUP(FMS_Ranking[[#This Row],[FMS ID]],FMS_Input[FMS_ID],FMS_Input[RES_STRUCT100])</f>
        <v>125</v>
      </c>
      <c r="J173" s="45">
        <f>_xlfn.XLOOKUP(FMS_Ranking[[#This Row],[FMS ID]],FMS_Input[FMS_ID],FMS_Input[POP100])</f>
        <v>613</v>
      </c>
      <c r="K173" s="45">
        <f>_xlfn.XLOOKUP(FMS_Ranking[[#This Row],[FMS ID]],FMS_Input[FMS_ID],FMS_Input[CRITFAC100])</f>
        <v>1</v>
      </c>
      <c r="L173" s="45">
        <f>_xlfn.XLOOKUP(FMS_Ranking[[#This Row],[FMS ID]],FMS_Input[FMS_ID],FMS_Input[LWC])</f>
        <v>25</v>
      </c>
      <c r="M173" s="45">
        <f>_xlfn.XLOOKUP(FMS_Ranking[[#This Row],[FMS ID]],FMS_Input[FMS_ID],FMS_Input[ROADCLS])</f>
        <v>0</v>
      </c>
      <c r="N173" s="45">
        <f>_xlfn.XLOOKUP(FMS_Ranking[[#This Row],[FMS ID]],FMS_Input[FMS_ID],FMS_Input[ROAD_MILES100])</f>
        <v>7</v>
      </c>
      <c r="O173" s="45">
        <f>_xlfn.XLOOKUP(FMS_Ranking[[#This Row],[FMS ID]],FMS_Input[FMS_ID],FMS_Input[FARMACRE100])</f>
        <v>81.450248718261719</v>
      </c>
      <c r="P173" s="48">
        <f>_xlfn.XLOOKUP(FMS_Ranking[[#This Row],[FMS ID]],FMS_Input[FMS_ID],FMS_Input[REDSTRUCT100])</f>
        <v>0</v>
      </c>
      <c r="Q173" s="48">
        <f>_xlfn.XLOOKUP(FMS_Ranking[[#This Row],[FMS ID]],FMS_Input[FMS_ID],FMS_Input[REMSTRC100])</f>
        <v>0</v>
      </c>
      <c r="R173" s="48">
        <f>_xlfn.XLOOKUP(FMS_Ranking[[#This Row],[FMS ID]],FMS_Input[FMS_ID],FMS_Input[REMRESSTRC100])</f>
        <v>0</v>
      </c>
      <c r="S173" s="82">
        <f>_xlfn.XLOOKUP(FMS_Ranking[[#This Row],[FMS ID]],FMS_Input[FMS_ID],FMS_Input[REMPOP100])</f>
        <v>0</v>
      </c>
      <c r="T173" s="82">
        <f>_xlfn.XLOOKUP(FMS_Ranking[[#This Row],[FMS ID]],FMS_Input[FMS_ID],FMS_Input[REMCRITFAC100])</f>
        <v>0</v>
      </c>
      <c r="U173" s="82">
        <f>_xlfn.XLOOKUP(FMS_Ranking[[#This Row],[FMS ID]],FMS_Input[FMS_ID],FMS_Input[REMLWC100])</f>
        <v>0</v>
      </c>
      <c r="V173" s="82">
        <f>_xlfn.XLOOKUP(FMS_Ranking[[#This Row],[FMS ID]],FMS_Input[FMS_ID],FMS_Input[REMROADCLS])</f>
        <v>0</v>
      </c>
      <c r="W173" s="82">
        <f>_xlfn.XLOOKUP(FMS_Ranking[[#This Row],[FMS ID]],FMS_Input[FMS_ID],FMS_Input[REMFRMACRE100])</f>
        <v>0</v>
      </c>
      <c r="X173" s="48">
        <f>_xlfn.XLOOKUP(FMS_Ranking[[#This Row],[FMS ID]],FMS_Input[FMS_ID],FMS_Input[COSTSTRUCT])</f>
        <v>0</v>
      </c>
      <c r="Y173" s="45">
        <f>_xlfn.XLOOKUP(FMS_Ranking[[#This Row],[FMS ID]],FMS_Input[FMS_ID],FMS_Input[NATURE])</f>
        <v>0</v>
      </c>
      <c r="Z173" s="61">
        <f>(((FMS_Ranking[[#This Row],[Percent Nature-Based Raw]]/Y$2)*10)*Y$3)</f>
        <v>0</v>
      </c>
      <c r="AA173" s="5" t="str">
        <f>_xlfn.XLOOKUP(FMS_Ranking[[#This Row],[FMS ID]],FMS_Input[FMS_ID],FMS_Input[WATER_SUP])</f>
        <v>No</v>
      </c>
      <c r="AB173" s="57">
        <f>IF(FMS_Ranking[[#This Row],[Water Supply Raw]]="Yes",1,0)</f>
        <v>0</v>
      </c>
      <c r="AC17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0.42568619468692503</v>
      </c>
      <c r="AD173" s="94">
        <f>_xlfn.RANK.EQ(AC173,$AC$6:$AC$380,0)+COUNTIF($AC$6:AC173,AC173)-1</f>
        <v>153</v>
      </c>
      <c r="AE173" s="93">
        <f>(((FMS_Ranking[[#This Row],[Structures Removed 100 Raw]]/Q$2)*100)*Q$3)+(((FMS_Ranking[[#This Row],[Removed Pop Raw]]/S$2)*100)*S$3)</f>
        <v>0</v>
      </c>
      <c r="AF17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0.42568619468692503</v>
      </c>
      <c r="AG173" s="95">
        <f t="shared" si="5"/>
        <v>168</v>
      </c>
      <c r="AH173" s="3"/>
      <c r="AI173" s="3"/>
      <c r="AJ173" s="3"/>
      <c r="AK173" s="3"/>
      <c r="AL173" s="3"/>
      <c r="AM173" s="3"/>
      <c r="AN173" s="3"/>
      <c r="AO173" s="3"/>
      <c r="AP173" s="3"/>
      <c r="AQ173" s="3"/>
      <c r="AR173" s="3"/>
      <c r="AS173" s="3"/>
      <c r="AT173" s="3"/>
      <c r="AU173" s="3"/>
      <c r="AV173" s="3"/>
      <c r="AW173" s="3"/>
      <c r="AX173" s="3"/>
      <c r="AY173" s="3"/>
      <c r="AZ173" s="3"/>
      <c r="BA173" s="3"/>
      <c r="BB173" s="3"/>
    </row>
    <row r="174" spans="1:54" s="2" customFormat="1" ht="15" customHeight="1" x14ac:dyDescent="0.25">
      <c r="A174" s="64" t="s">
        <v>2299</v>
      </c>
      <c r="B174" s="64">
        <f>_xlfn.XLOOKUP(FMS_Ranking[[#This Row],[FMS ID]],FMS_Input[FMS_ID],FMS_Input[RFPG_NUM])</f>
        <v>3</v>
      </c>
      <c r="C174" s="63" t="str">
        <f>_xlfn.XLOOKUP(FMS_Ranking[[#This Row],[FMS ID]],FMS_Input[FMS_ID],FMS_Input[FMS_NAME])</f>
        <v>Leon County Floodplain Construction Restrictions Re-Evaluation</v>
      </c>
      <c r="D174" s="63" t="str">
        <f>_xlfn.XLOOKUP(FMS_Ranking[[#This Row],[FMS ID]],FMS_Input[FMS_ID],FMS_Input[FMS_DESCR])</f>
        <v>This action proposes a re-evaluation of all existing floodplain construction restrictions to identify strengths and weaknesses in order to reduce future damages during flood events</v>
      </c>
      <c r="E174" s="60">
        <f>_xlfn.XLOOKUP(FMS_Ranking[[#This Row],[FMS ID]],FMS_Input[FMS_ID],FMS_Input[FMS_COST])</f>
        <v>100000</v>
      </c>
      <c r="F174" s="5" t="str">
        <f>_xlfn.XLOOKUP(FMS_Ranking[[#This Row],[FMS ID]],FMS_Input[FMS_ID],FMS_Input[EMER_NEED])</f>
        <v>No</v>
      </c>
      <c r="G174" s="4">
        <f t="shared" si="4"/>
        <v>0</v>
      </c>
      <c r="H174" s="45">
        <f>_xlfn.XLOOKUP(FMS_Ranking[[#This Row],[FMS ID]],FMS_Input[FMS_ID],FMS_Input[STRUCT_100])</f>
        <v>0</v>
      </c>
      <c r="I174" s="45">
        <f>_xlfn.XLOOKUP(FMS_Ranking[[#This Row],[FMS ID]],FMS_Input[FMS_ID],FMS_Input[RES_STRUCT100])</f>
        <v>0</v>
      </c>
      <c r="J174" s="45">
        <f>_xlfn.XLOOKUP(FMS_Ranking[[#This Row],[FMS ID]],FMS_Input[FMS_ID],FMS_Input[POP100])</f>
        <v>0</v>
      </c>
      <c r="K174" s="45">
        <f>_xlfn.XLOOKUP(FMS_Ranking[[#This Row],[FMS ID]],FMS_Input[FMS_ID],FMS_Input[CRITFAC100])</f>
        <v>6</v>
      </c>
      <c r="L174" s="45">
        <f>_xlfn.XLOOKUP(FMS_Ranking[[#This Row],[FMS ID]],FMS_Input[FMS_ID],FMS_Input[LWC])</f>
        <v>5</v>
      </c>
      <c r="M174" s="45">
        <f>_xlfn.XLOOKUP(FMS_Ranking[[#This Row],[FMS ID]],FMS_Input[FMS_ID],FMS_Input[ROADCLS])</f>
        <v>0</v>
      </c>
      <c r="N174" s="45">
        <f>_xlfn.XLOOKUP(FMS_Ranking[[#This Row],[FMS ID]],FMS_Input[FMS_ID],FMS_Input[ROAD_MILES100])</f>
        <v>100</v>
      </c>
      <c r="O174" s="45">
        <f>_xlfn.XLOOKUP(FMS_Ranking[[#This Row],[FMS ID]],FMS_Input[FMS_ID],FMS_Input[FARMACRE100])</f>
        <v>0</v>
      </c>
      <c r="P174" s="48">
        <f>_xlfn.XLOOKUP(FMS_Ranking[[#This Row],[FMS ID]],FMS_Input[FMS_ID],FMS_Input[REDSTRUCT100])</f>
        <v>0</v>
      </c>
      <c r="Q174" s="48">
        <f>_xlfn.XLOOKUP(FMS_Ranking[[#This Row],[FMS ID]],FMS_Input[FMS_ID],FMS_Input[REMSTRC100])</f>
        <v>0</v>
      </c>
      <c r="R174" s="48">
        <f>_xlfn.XLOOKUP(FMS_Ranking[[#This Row],[FMS ID]],FMS_Input[FMS_ID],FMS_Input[REMRESSTRC100])</f>
        <v>0</v>
      </c>
      <c r="S174" s="82">
        <f>_xlfn.XLOOKUP(FMS_Ranking[[#This Row],[FMS ID]],FMS_Input[FMS_ID],FMS_Input[REMPOP100])</f>
        <v>0</v>
      </c>
      <c r="T174" s="82">
        <f>_xlfn.XLOOKUP(FMS_Ranking[[#This Row],[FMS ID]],FMS_Input[FMS_ID],FMS_Input[REMCRITFAC100])</f>
        <v>0</v>
      </c>
      <c r="U174" s="82">
        <f>_xlfn.XLOOKUP(FMS_Ranking[[#This Row],[FMS ID]],FMS_Input[FMS_ID],FMS_Input[REMLWC100])</f>
        <v>0</v>
      </c>
      <c r="V174" s="82">
        <f>_xlfn.XLOOKUP(FMS_Ranking[[#This Row],[FMS ID]],FMS_Input[FMS_ID],FMS_Input[REMROADCLS])</f>
        <v>0</v>
      </c>
      <c r="W174" s="82">
        <f>_xlfn.XLOOKUP(FMS_Ranking[[#This Row],[FMS ID]],FMS_Input[FMS_ID],FMS_Input[REMFRMACRE100])</f>
        <v>0</v>
      </c>
      <c r="X174" s="48">
        <f>_xlfn.XLOOKUP(FMS_Ranking[[#This Row],[FMS ID]],FMS_Input[FMS_ID],FMS_Input[COSTSTRUCT])</f>
        <v>0</v>
      </c>
      <c r="Y174" s="45">
        <f>_xlfn.XLOOKUP(FMS_Ranking[[#This Row],[FMS ID]],FMS_Input[FMS_ID],FMS_Input[NATURE])</f>
        <v>0</v>
      </c>
      <c r="Z174" s="61">
        <f>(((FMS_Ranking[[#This Row],[Percent Nature-Based Raw]]/Y$2)*10)*Y$3)</f>
        <v>0</v>
      </c>
      <c r="AA174" s="5" t="str">
        <f>_xlfn.XLOOKUP(FMS_Ranking[[#This Row],[FMS ID]],FMS_Input[FMS_ID],FMS_Input[WATER_SUP])</f>
        <v>No</v>
      </c>
      <c r="AB174" s="57">
        <f>IF(FMS_Ranking[[#This Row],[Water Supply Raw]]="Yes",1,0)</f>
        <v>0</v>
      </c>
      <c r="AC17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0.40032561537973671</v>
      </c>
      <c r="AD174" s="94">
        <f>_xlfn.RANK.EQ(AC174,$AC$6:$AC$380,0)+COUNTIF($AC$6:AC174,AC174)-1</f>
        <v>154</v>
      </c>
      <c r="AE174" s="93">
        <f>(((FMS_Ranking[[#This Row],[Structures Removed 100 Raw]]/Q$2)*100)*Q$3)+(((FMS_Ranking[[#This Row],[Removed Pop Raw]]/S$2)*100)*S$3)</f>
        <v>0</v>
      </c>
      <c r="AF17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0.40032561537973671</v>
      </c>
      <c r="AG174" s="95">
        <f t="shared" si="5"/>
        <v>169</v>
      </c>
      <c r="AH174" s="3"/>
      <c r="AI174" s="3"/>
      <c r="AJ174" s="3"/>
      <c r="AK174" s="3"/>
      <c r="AL174" s="3"/>
      <c r="AM174" s="3"/>
      <c r="AN174" s="3"/>
      <c r="AO174" s="3"/>
      <c r="AP174" s="3"/>
      <c r="AQ174" s="3"/>
      <c r="AR174" s="3"/>
      <c r="AS174" s="3"/>
      <c r="AT174" s="3"/>
      <c r="AU174" s="3"/>
      <c r="AV174" s="3"/>
      <c r="AW174" s="3"/>
      <c r="AX174" s="3"/>
      <c r="AY174" s="3"/>
      <c r="AZ174" s="3"/>
      <c r="BA174" s="3"/>
      <c r="BB174" s="3"/>
    </row>
    <row r="175" spans="1:54" s="2" customFormat="1" ht="15" customHeight="1" x14ac:dyDescent="0.25">
      <c r="A175" s="64" t="s">
        <v>143</v>
      </c>
      <c r="B175" s="64">
        <f>_xlfn.XLOOKUP(FMS_Ranking[[#This Row],[FMS ID]],FMS_Input[FMS_ID],FMS_Input[RFPG_NUM])</f>
        <v>6</v>
      </c>
      <c r="C175" s="63" t="str">
        <f>_xlfn.XLOOKUP(FMS_Ranking[[#This Row],[FMS ID]],FMS_Input[FMS_ID],FMS_Input[FMS_NAME])</f>
        <v xml:space="preserve">City of Manvel Propery Acquisition </v>
      </c>
      <c r="D175" s="63" t="str">
        <f>_xlfn.XLOOKUP(FMS_Ranking[[#This Row],[FMS ID]],FMS_Input[FMS_ID],FMS_Input[FMS_DESCR])</f>
        <v>Acquire Repetitive Loss (RL) and Severe Repetitive Loss (SRL) properties in the 100-year flood plain, as identified by FEMA and NFIP.</v>
      </c>
      <c r="E175" s="60">
        <f>_xlfn.XLOOKUP(FMS_Ranking[[#This Row],[FMS ID]],FMS_Input[FMS_ID],FMS_Input[FMS_COST])</f>
        <v>1700000</v>
      </c>
      <c r="F175" s="5" t="str">
        <f>_xlfn.XLOOKUP(FMS_Ranking[[#This Row],[FMS ID]],FMS_Input[FMS_ID],FMS_Input[EMER_NEED])</f>
        <v>Yes</v>
      </c>
      <c r="G175" s="4">
        <f t="shared" si="4"/>
        <v>1</v>
      </c>
      <c r="H175" s="45">
        <f>_xlfn.XLOOKUP(FMS_Ranking[[#This Row],[FMS ID]],FMS_Input[FMS_ID],FMS_Input[STRUCT_100])</f>
        <v>1250</v>
      </c>
      <c r="I175" s="45">
        <f>_xlfn.XLOOKUP(FMS_Ranking[[#This Row],[FMS ID]],FMS_Input[FMS_ID],FMS_Input[RES_STRUCT100])</f>
        <v>966</v>
      </c>
      <c r="J175" s="45">
        <f>_xlfn.XLOOKUP(FMS_Ranking[[#This Row],[FMS ID]],FMS_Input[FMS_ID],FMS_Input[POP100])</f>
        <v>8190</v>
      </c>
      <c r="K175" s="45">
        <f>_xlfn.XLOOKUP(FMS_Ranking[[#This Row],[FMS ID]],FMS_Input[FMS_ID],FMS_Input[CRITFAC100])</f>
        <v>8</v>
      </c>
      <c r="L175" s="45">
        <f>_xlfn.XLOOKUP(FMS_Ranking[[#This Row],[FMS ID]],FMS_Input[FMS_ID],FMS_Input[LWC])</f>
        <v>0</v>
      </c>
      <c r="M175" s="45">
        <f>_xlfn.XLOOKUP(FMS_Ranking[[#This Row],[FMS ID]],FMS_Input[FMS_ID],FMS_Input[ROADCLS])</f>
        <v>0</v>
      </c>
      <c r="N175" s="45">
        <f>_xlfn.XLOOKUP(FMS_Ranking[[#This Row],[FMS ID]],FMS_Input[FMS_ID],FMS_Input[ROAD_MILES100])</f>
        <v>43</v>
      </c>
      <c r="O175" s="45">
        <f>_xlfn.XLOOKUP(FMS_Ranking[[#This Row],[FMS ID]],FMS_Input[FMS_ID],FMS_Input[FARMACRE100])</f>
        <v>178.80146789550781</v>
      </c>
      <c r="P175" s="48">
        <f>_xlfn.XLOOKUP(FMS_Ranking[[#This Row],[FMS ID]],FMS_Input[FMS_ID],FMS_Input[REDSTRUCT100])</f>
        <v>0</v>
      </c>
      <c r="Q175" s="48">
        <f>_xlfn.XLOOKUP(FMS_Ranking[[#This Row],[FMS ID]],FMS_Input[FMS_ID],FMS_Input[REMSTRC100])</f>
        <v>0</v>
      </c>
      <c r="R175" s="48">
        <f>_xlfn.XLOOKUP(FMS_Ranking[[#This Row],[FMS ID]],FMS_Input[FMS_ID],FMS_Input[REMRESSTRC100])</f>
        <v>0</v>
      </c>
      <c r="S175" s="82">
        <f>_xlfn.XLOOKUP(FMS_Ranking[[#This Row],[FMS ID]],FMS_Input[FMS_ID],FMS_Input[REMPOP100])</f>
        <v>0</v>
      </c>
      <c r="T175" s="82">
        <f>_xlfn.XLOOKUP(FMS_Ranking[[#This Row],[FMS ID]],FMS_Input[FMS_ID],FMS_Input[REMCRITFAC100])</f>
        <v>0</v>
      </c>
      <c r="U175" s="82">
        <f>_xlfn.XLOOKUP(FMS_Ranking[[#This Row],[FMS ID]],FMS_Input[FMS_ID],FMS_Input[REMLWC100])</f>
        <v>0</v>
      </c>
      <c r="V175" s="82">
        <f>_xlfn.XLOOKUP(FMS_Ranking[[#This Row],[FMS ID]],FMS_Input[FMS_ID],FMS_Input[REMROADCLS])</f>
        <v>0</v>
      </c>
      <c r="W175" s="82">
        <f>_xlfn.XLOOKUP(FMS_Ranking[[#This Row],[FMS ID]],FMS_Input[FMS_ID],FMS_Input[REMFRMACRE100])</f>
        <v>0</v>
      </c>
      <c r="X175" s="48">
        <f>_xlfn.XLOOKUP(FMS_Ranking[[#This Row],[FMS ID]],FMS_Input[FMS_ID],FMS_Input[COSTSTRUCT])</f>
        <v>0</v>
      </c>
      <c r="Y175" s="45">
        <f>_xlfn.XLOOKUP(FMS_Ranking[[#This Row],[FMS ID]],FMS_Input[FMS_ID],FMS_Input[NATURE])</f>
        <v>0</v>
      </c>
      <c r="Z175" s="61">
        <f>(((FMS_Ranking[[#This Row],[Percent Nature-Based Raw]]/Y$2)*10)*Y$3)</f>
        <v>0</v>
      </c>
      <c r="AA175" s="5" t="str">
        <f>_xlfn.XLOOKUP(FMS_Ranking[[#This Row],[FMS ID]],FMS_Input[FMS_ID],FMS_Input[WATER_SUP])</f>
        <v>No</v>
      </c>
      <c r="AB175" s="57">
        <f>IF(FMS_Ranking[[#This Row],[Water Supply Raw]]="Yes",1,0)</f>
        <v>0</v>
      </c>
      <c r="AC17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0.37618542250011483</v>
      </c>
      <c r="AD175" s="88">
        <f>_xlfn.RANK.EQ(AC175,$AC$6:$AC$380,0)+COUNTIF($AC$6:AC175,AC175)-1</f>
        <v>155</v>
      </c>
      <c r="AE175" s="93">
        <f>(((FMS_Ranking[[#This Row],[Structures Removed 100 Raw]]/Q$2)*100)*Q$3)+(((FMS_Ranking[[#This Row],[Removed Pop Raw]]/S$2)*100)*S$3)</f>
        <v>0</v>
      </c>
      <c r="AF17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0.37618542250011483</v>
      </c>
      <c r="AG175" s="87">
        <f t="shared" si="5"/>
        <v>170</v>
      </c>
      <c r="AH175" s="3"/>
      <c r="AI175" s="3"/>
      <c r="AJ175" s="3"/>
      <c r="AK175" s="3"/>
      <c r="AL175" s="3"/>
      <c r="AM175" s="3"/>
      <c r="AN175" s="3"/>
      <c r="AO175" s="3"/>
      <c r="AP175" s="3"/>
      <c r="AQ175" s="3"/>
      <c r="AR175" s="3"/>
      <c r="AS175" s="3"/>
      <c r="AT175" s="3"/>
      <c r="AU175" s="3"/>
      <c r="AV175" s="3"/>
      <c r="AW175" s="3"/>
      <c r="AX175" s="3"/>
      <c r="AY175" s="3"/>
      <c r="AZ175" s="3"/>
      <c r="BA175" s="3"/>
      <c r="BB175" s="3"/>
    </row>
    <row r="176" spans="1:54" s="2" customFormat="1" ht="15" customHeight="1" x14ac:dyDescent="0.25">
      <c r="A176" s="64" t="s">
        <v>2433</v>
      </c>
      <c r="B176" s="64">
        <f>_xlfn.XLOOKUP(FMS_Ranking[[#This Row],[FMS ID]],FMS_Input[FMS_ID],FMS_Input[RFPG_NUM])</f>
        <v>3</v>
      </c>
      <c r="C176" s="63" t="str">
        <f>_xlfn.XLOOKUP(FMS_Ranking[[#This Row],[FMS ID]],FMS_Input[FMS_ID],FMS_Input[FMS_NAME])</f>
        <v>Town Creek Warren Park Extension (Property Acquisition Program)</v>
      </c>
      <c r="D176" s="63" t="str">
        <f>_xlfn.XLOOKUP(FMS_Ranking[[#This Row],[FMS ID]],FMS_Input[FMS_ID],FMS_Input[FMS_DESCR])</f>
        <v>Create a buyout program</v>
      </c>
      <c r="E176" s="60">
        <f>_xlfn.XLOOKUP(FMS_Ranking[[#This Row],[FMS ID]],FMS_Input[FMS_ID],FMS_Input[FMS_COST])</f>
        <v>5000000</v>
      </c>
      <c r="F176" s="5" t="str">
        <f>_xlfn.XLOOKUP(FMS_Ranking[[#This Row],[FMS ID]],FMS_Input[FMS_ID],FMS_Input[EMER_NEED])</f>
        <v>No</v>
      </c>
      <c r="G176" s="4">
        <f t="shared" si="4"/>
        <v>0</v>
      </c>
      <c r="H176" s="45">
        <f>_xlfn.XLOOKUP(FMS_Ranking[[#This Row],[FMS ID]],FMS_Input[FMS_ID],FMS_Input[STRUCT_100])</f>
        <v>269</v>
      </c>
      <c r="I176" s="45">
        <f>_xlfn.XLOOKUP(FMS_Ranking[[#This Row],[FMS ID]],FMS_Input[FMS_ID],FMS_Input[RES_STRUCT100])</f>
        <v>224</v>
      </c>
      <c r="J176" s="45">
        <f>_xlfn.XLOOKUP(FMS_Ranking[[#This Row],[FMS ID]],FMS_Input[FMS_ID],FMS_Input[POP100])</f>
        <v>1305</v>
      </c>
      <c r="K176" s="45">
        <f>_xlfn.XLOOKUP(FMS_Ranking[[#This Row],[FMS ID]],FMS_Input[FMS_ID],FMS_Input[CRITFAC100])</f>
        <v>1</v>
      </c>
      <c r="L176" s="45">
        <f>_xlfn.XLOOKUP(FMS_Ranking[[#This Row],[FMS ID]],FMS_Input[FMS_ID],FMS_Input[LWC])</f>
        <v>17</v>
      </c>
      <c r="M176" s="45">
        <f>_xlfn.XLOOKUP(FMS_Ranking[[#This Row],[FMS ID]],FMS_Input[FMS_ID],FMS_Input[ROADCLS])</f>
        <v>0</v>
      </c>
      <c r="N176" s="45">
        <f>_xlfn.XLOOKUP(FMS_Ranking[[#This Row],[FMS ID]],FMS_Input[FMS_ID],FMS_Input[ROAD_MILES100])</f>
        <v>18</v>
      </c>
      <c r="O176" s="45">
        <f>_xlfn.XLOOKUP(FMS_Ranking[[#This Row],[FMS ID]],FMS_Input[FMS_ID],FMS_Input[FARMACRE100])</f>
        <v>1045.640014648438</v>
      </c>
      <c r="P176" s="48">
        <f>_xlfn.XLOOKUP(FMS_Ranking[[#This Row],[FMS ID]],FMS_Input[FMS_ID],FMS_Input[REDSTRUCT100])</f>
        <v>0</v>
      </c>
      <c r="Q176" s="48">
        <f>_xlfn.XLOOKUP(FMS_Ranking[[#This Row],[FMS ID]],FMS_Input[FMS_ID],FMS_Input[REMSTRC100])</f>
        <v>0</v>
      </c>
      <c r="R176" s="48">
        <f>_xlfn.XLOOKUP(FMS_Ranking[[#This Row],[FMS ID]],FMS_Input[FMS_ID],FMS_Input[REMRESSTRC100])</f>
        <v>0</v>
      </c>
      <c r="S176" s="82">
        <f>_xlfn.XLOOKUP(FMS_Ranking[[#This Row],[FMS ID]],FMS_Input[FMS_ID],FMS_Input[REMPOP100])</f>
        <v>0</v>
      </c>
      <c r="T176" s="82">
        <f>_xlfn.XLOOKUP(FMS_Ranking[[#This Row],[FMS ID]],FMS_Input[FMS_ID],FMS_Input[REMCRITFAC100])</f>
        <v>0</v>
      </c>
      <c r="U176" s="82">
        <f>_xlfn.XLOOKUP(FMS_Ranking[[#This Row],[FMS ID]],FMS_Input[FMS_ID],FMS_Input[REMLWC100])</f>
        <v>0</v>
      </c>
      <c r="V176" s="82">
        <f>_xlfn.XLOOKUP(FMS_Ranking[[#This Row],[FMS ID]],FMS_Input[FMS_ID],FMS_Input[REMROADCLS])</f>
        <v>0</v>
      </c>
      <c r="W176" s="82">
        <f>_xlfn.XLOOKUP(FMS_Ranking[[#This Row],[FMS ID]],FMS_Input[FMS_ID],FMS_Input[REMFRMACRE100])</f>
        <v>0</v>
      </c>
      <c r="X176" s="48">
        <f>_xlfn.XLOOKUP(FMS_Ranking[[#This Row],[FMS ID]],FMS_Input[FMS_ID],FMS_Input[COSTSTRUCT])</f>
        <v>0</v>
      </c>
      <c r="Y176" s="45">
        <f>_xlfn.XLOOKUP(FMS_Ranking[[#This Row],[FMS ID]],FMS_Input[FMS_ID],FMS_Input[NATURE])</f>
        <v>0</v>
      </c>
      <c r="Z176" s="61">
        <f>(((FMS_Ranking[[#This Row],[Percent Nature-Based Raw]]/Y$2)*10)*Y$3)</f>
        <v>0</v>
      </c>
      <c r="AA176" s="5" t="str">
        <f>_xlfn.XLOOKUP(FMS_Ranking[[#This Row],[FMS ID]],FMS_Input[FMS_ID],FMS_Input[WATER_SUP])</f>
        <v>No</v>
      </c>
      <c r="AB176" s="57">
        <f>IF(FMS_Ranking[[#This Row],[Water Supply Raw]]="Yes",1,0)</f>
        <v>0</v>
      </c>
      <c r="AC17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0.37115662980350728</v>
      </c>
      <c r="AD176" s="94">
        <f>_xlfn.RANK.EQ(AC176,$AC$6:$AC$380,0)+COUNTIF($AC$6:AC176,AC176)-1</f>
        <v>156</v>
      </c>
      <c r="AE176" s="93">
        <f>(((FMS_Ranking[[#This Row],[Structures Removed 100 Raw]]/Q$2)*100)*Q$3)+(((FMS_Ranking[[#This Row],[Removed Pop Raw]]/S$2)*100)*S$3)</f>
        <v>0</v>
      </c>
      <c r="AF17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0.37115662980350728</v>
      </c>
      <c r="AG176" s="95">
        <f t="shared" si="5"/>
        <v>171</v>
      </c>
      <c r="AH176" s="3"/>
      <c r="AI176" s="3"/>
      <c r="AJ176" s="3"/>
      <c r="AK176" s="3"/>
      <c r="AL176" s="3"/>
      <c r="AM176" s="3"/>
      <c r="AN176" s="3"/>
      <c r="AO176" s="3"/>
      <c r="AP176" s="3"/>
      <c r="AQ176" s="3"/>
      <c r="AR176" s="3"/>
      <c r="AS176" s="3"/>
      <c r="AT176" s="3"/>
      <c r="AU176" s="3"/>
      <c r="AV176" s="3"/>
      <c r="AW176" s="3"/>
      <c r="AX176" s="3"/>
      <c r="AY176" s="3"/>
      <c r="AZ176" s="3"/>
      <c r="BA176" s="3"/>
      <c r="BB176" s="3"/>
    </row>
    <row r="177" spans="1:54" s="2" customFormat="1" ht="15" customHeight="1" x14ac:dyDescent="0.25">
      <c r="A177" s="64" t="s">
        <v>2275</v>
      </c>
      <c r="B177" s="64">
        <f>_xlfn.XLOOKUP(FMS_Ranking[[#This Row],[FMS ID]],FMS_Input[FMS_ID],FMS_Input[RFPG_NUM])</f>
        <v>3</v>
      </c>
      <c r="C177" s="63" t="str">
        <f>_xlfn.XLOOKUP(FMS_Ranking[[#This Row],[FMS ID]],FMS_Input[FMS_ID],FMS_Input[FMS_NAME])</f>
        <v>Creek Level Monitoring Systems and Weather Stations Installation</v>
      </c>
      <c r="D177" s="63" t="str">
        <f>_xlfn.XLOOKUP(FMS_Ranking[[#This Row],[FMS ID]],FMS_Input[FMS_ID],FMS_Input[FMS_DESCR])</f>
        <v>Install creek level monitoring systems and weather stations</v>
      </c>
      <c r="E177" s="60">
        <f>_xlfn.XLOOKUP(FMS_Ranking[[#This Row],[FMS ID]],FMS_Input[FMS_ID],FMS_Input[FMS_COST])</f>
        <v>250000</v>
      </c>
      <c r="F177" s="5" t="str">
        <f>_xlfn.XLOOKUP(FMS_Ranking[[#This Row],[FMS ID]],FMS_Input[FMS_ID],FMS_Input[EMER_NEED])</f>
        <v>No</v>
      </c>
      <c r="G177" s="4">
        <f t="shared" si="4"/>
        <v>0</v>
      </c>
      <c r="H177" s="45">
        <f>_xlfn.XLOOKUP(FMS_Ranking[[#This Row],[FMS ID]],FMS_Input[FMS_ID],FMS_Input[STRUCT_100])</f>
        <v>422</v>
      </c>
      <c r="I177" s="45">
        <f>_xlfn.XLOOKUP(FMS_Ranking[[#This Row],[FMS ID]],FMS_Input[FMS_ID],FMS_Input[RES_STRUCT100])</f>
        <v>385</v>
      </c>
      <c r="J177" s="45">
        <f>_xlfn.XLOOKUP(FMS_Ranking[[#This Row],[FMS ID]],FMS_Input[FMS_ID],FMS_Input[POP100])</f>
        <v>2492</v>
      </c>
      <c r="K177" s="45">
        <f>_xlfn.XLOOKUP(FMS_Ranking[[#This Row],[FMS ID]],FMS_Input[FMS_ID],FMS_Input[CRITFAC100])</f>
        <v>4</v>
      </c>
      <c r="L177" s="45">
        <f>_xlfn.XLOOKUP(FMS_Ranking[[#This Row],[FMS ID]],FMS_Input[FMS_ID],FMS_Input[LWC])</f>
        <v>12</v>
      </c>
      <c r="M177" s="45">
        <f>_xlfn.XLOOKUP(FMS_Ranking[[#This Row],[FMS ID]],FMS_Input[FMS_ID],FMS_Input[ROADCLS])</f>
        <v>0</v>
      </c>
      <c r="N177" s="45">
        <f>_xlfn.XLOOKUP(FMS_Ranking[[#This Row],[FMS ID]],FMS_Input[FMS_ID],FMS_Input[ROAD_MILES100])</f>
        <v>30</v>
      </c>
      <c r="O177" s="45">
        <f>_xlfn.XLOOKUP(FMS_Ranking[[#This Row],[FMS ID]],FMS_Input[FMS_ID],FMS_Input[FARMACRE100])</f>
        <v>778.51727294921875</v>
      </c>
      <c r="P177" s="48">
        <f>_xlfn.XLOOKUP(FMS_Ranking[[#This Row],[FMS ID]],FMS_Input[FMS_ID],FMS_Input[REDSTRUCT100])</f>
        <v>0</v>
      </c>
      <c r="Q177" s="48">
        <f>_xlfn.XLOOKUP(FMS_Ranking[[#This Row],[FMS ID]],FMS_Input[FMS_ID],FMS_Input[REMSTRC100])</f>
        <v>0</v>
      </c>
      <c r="R177" s="48">
        <f>_xlfn.XLOOKUP(FMS_Ranking[[#This Row],[FMS ID]],FMS_Input[FMS_ID],FMS_Input[REMRESSTRC100])</f>
        <v>0</v>
      </c>
      <c r="S177" s="82">
        <f>_xlfn.XLOOKUP(FMS_Ranking[[#This Row],[FMS ID]],FMS_Input[FMS_ID],FMS_Input[REMPOP100])</f>
        <v>0</v>
      </c>
      <c r="T177" s="82">
        <f>_xlfn.XLOOKUP(FMS_Ranking[[#This Row],[FMS ID]],FMS_Input[FMS_ID],FMS_Input[REMCRITFAC100])</f>
        <v>0</v>
      </c>
      <c r="U177" s="82">
        <f>_xlfn.XLOOKUP(FMS_Ranking[[#This Row],[FMS ID]],FMS_Input[FMS_ID],FMS_Input[REMLWC100])</f>
        <v>0</v>
      </c>
      <c r="V177" s="82">
        <f>_xlfn.XLOOKUP(FMS_Ranking[[#This Row],[FMS ID]],FMS_Input[FMS_ID],FMS_Input[REMROADCLS])</f>
        <v>0</v>
      </c>
      <c r="W177" s="82">
        <f>_xlfn.XLOOKUP(FMS_Ranking[[#This Row],[FMS ID]],FMS_Input[FMS_ID],FMS_Input[REMFRMACRE100])</f>
        <v>0</v>
      </c>
      <c r="X177" s="48">
        <f>_xlfn.XLOOKUP(FMS_Ranking[[#This Row],[FMS ID]],FMS_Input[FMS_ID],FMS_Input[COSTSTRUCT])</f>
        <v>0</v>
      </c>
      <c r="Y177" s="45">
        <f>_xlfn.XLOOKUP(FMS_Ranking[[#This Row],[FMS ID]],FMS_Input[FMS_ID],FMS_Input[NATURE])</f>
        <v>0</v>
      </c>
      <c r="Z177" s="61">
        <f>(((FMS_Ranking[[#This Row],[Percent Nature-Based Raw]]/Y$2)*10)*Y$3)</f>
        <v>0</v>
      </c>
      <c r="AA177" s="5" t="str">
        <f>_xlfn.XLOOKUP(FMS_Ranking[[#This Row],[FMS ID]],FMS_Input[FMS_ID],FMS_Input[WATER_SUP])</f>
        <v>No</v>
      </c>
      <c r="AB177" s="57">
        <f>IF(FMS_Ranking[[#This Row],[Water Supply Raw]]="Yes",1,0)</f>
        <v>0</v>
      </c>
      <c r="AC17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0.37001209956465042</v>
      </c>
      <c r="AD177" s="94">
        <f>_xlfn.RANK.EQ(AC177,$AC$6:$AC$380,0)+COUNTIF($AC$6:AC177,AC177)-1</f>
        <v>157</v>
      </c>
      <c r="AE177" s="93">
        <f>(((FMS_Ranking[[#This Row],[Structures Removed 100 Raw]]/Q$2)*100)*Q$3)+(((FMS_Ranking[[#This Row],[Removed Pop Raw]]/S$2)*100)*S$3)</f>
        <v>0</v>
      </c>
      <c r="AF17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0.37001209956465042</v>
      </c>
      <c r="AG177" s="95">
        <f t="shared" si="5"/>
        <v>172</v>
      </c>
      <c r="AH177" s="3"/>
      <c r="AI177" s="3"/>
      <c r="AJ177" s="3"/>
      <c r="AK177" s="3"/>
      <c r="AL177" s="3"/>
      <c r="AM177" s="3"/>
      <c r="AN177" s="3"/>
      <c r="AO177" s="3"/>
      <c r="AP177" s="3"/>
      <c r="AQ177" s="3"/>
      <c r="AR177" s="3"/>
      <c r="AS177" s="3"/>
      <c r="AT177" s="3"/>
      <c r="AU177" s="3"/>
      <c r="AV177" s="3"/>
      <c r="AW177" s="3"/>
      <c r="AX177" s="3"/>
      <c r="AY177" s="3"/>
      <c r="AZ177" s="3"/>
      <c r="BA177" s="3"/>
      <c r="BB177" s="3"/>
    </row>
    <row r="178" spans="1:54" s="2" customFormat="1" ht="15" customHeight="1" x14ac:dyDescent="0.25">
      <c r="A178" s="64" t="s">
        <v>2008</v>
      </c>
      <c r="B178" s="64">
        <f>_xlfn.XLOOKUP(FMS_Ranking[[#This Row],[FMS ID]],FMS_Input[FMS_ID],FMS_Input[RFPG_NUM])</f>
        <v>3</v>
      </c>
      <c r="C178" s="63" t="str">
        <f>_xlfn.XLOOKUP(FMS_Ranking[[#This Row],[FMS ID]],FMS_Input[FMS_ID],FMS_Input[FMS_NAME])</f>
        <v>City of Mansfield Property Acquisition Program</v>
      </c>
      <c r="D178" s="63" t="str">
        <f>_xlfn.XLOOKUP(FMS_Ranking[[#This Row],[FMS ID]],FMS_Input[FMS_ID],FMS_Input[FMS_DESCR])</f>
        <v>Acquire properties at risk of flooding and permanently remove them from special flood hazard areas.</v>
      </c>
      <c r="E178" s="60">
        <f>_xlfn.XLOOKUP(FMS_Ranking[[#This Row],[FMS ID]],FMS_Input[FMS_ID],FMS_Input[FMS_COST])</f>
        <v>5000000</v>
      </c>
      <c r="F178" s="5" t="str">
        <f>_xlfn.XLOOKUP(FMS_Ranking[[#This Row],[FMS ID]],FMS_Input[FMS_ID],FMS_Input[EMER_NEED])</f>
        <v>No</v>
      </c>
      <c r="G178" s="4">
        <f t="shared" si="4"/>
        <v>0</v>
      </c>
      <c r="H178" s="45">
        <f>_xlfn.XLOOKUP(FMS_Ranking[[#This Row],[FMS ID]],FMS_Input[FMS_ID],FMS_Input[STRUCT_100])</f>
        <v>422</v>
      </c>
      <c r="I178" s="45">
        <f>_xlfn.XLOOKUP(FMS_Ranking[[#This Row],[FMS ID]],FMS_Input[FMS_ID],FMS_Input[RES_STRUCT100])</f>
        <v>385</v>
      </c>
      <c r="J178" s="45">
        <f>_xlfn.XLOOKUP(FMS_Ranking[[#This Row],[FMS ID]],FMS_Input[FMS_ID],FMS_Input[POP100])</f>
        <v>2492</v>
      </c>
      <c r="K178" s="45">
        <f>_xlfn.XLOOKUP(FMS_Ranking[[#This Row],[FMS ID]],FMS_Input[FMS_ID],FMS_Input[CRITFAC100])</f>
        <v>4</v>
      </c>
      <c r="L178" s="45">
        <f>_xlfn.XLOOKUP(FMS_Ranking[[#This Row],[FMS ID]],FMS_Input[FMS_ID],FMS_Input[LWC])</f>
        <v>12</v>
      </c>
      <c r="M178" s="45">
        <f>_xlfn.XLOOKUP(FMS_Ranking[[#This Row],[FMS ID]],FMS_Input[FMS_ID],FMS_Input[ROADCLS])</f>
        <v>0</v>
      </c>
      <c r="N178" s="45">
        <f>_xlfn.XLOOKUP(FMS_Ranking[[#This Row],[FMS ID]],FMS_Input[FMS_ID],FMS_Input[ROAD_MILES100])</f>
        <v>30</v>
      </c>
      <c r="O178" s="45">
        <f>_xlfn.XLOOKUP(FMS_Ranking[[#This Row],[FMS ID]],FMS_Input[FMS_ID],FMS_Input[FARMACRE100])</f>
        <v>778.42901611328125</v>
      </c>
      <c r="P178" s="48">
        <f>_xlfn.XLOOKUP(FMS_Ranking[[#This Row],[FMS ID]],FMS_Input[FMS_ID],FMS_Input[REDSTRUCT100])</f>
        <v>0</v>
      </c>
      <c r="Q178" s="48">
        <f>_xlfn.XLOOKUP(FMS_Ranking[[#This Row],[FMS ID]],FMS_Input[FMS_ID],FMS_Input[REMSTRC100])</f>
        <v>0</v>
      </c>
      <c r="R178" s="48">
        <f>_xlfn.XLOOKUP(FMS_Ranking[[#This Row],[FMS ID]],FMS_Input[FMS_ID],FMS_Input[REMRESSTRC100])</f>
        <v>0</v>
      </c>
      <c r="S178" s="82">
        <f>_xlfn.XLOOKUP(FMS_Ranking[[#This Row],[FMS ID]],FMS_Input[FMS_ID],FMS_Input[REMPOP100])</f>
        <v>0</v>
      </c>
      <c r="T178" s="82">
        <f>_xlfn.XLOOKUP(FMS_Ranking[[#This Row],[FMS ID]],FMS_Input[FMS_ID],FMS_Input[REMCRITFAC100])</f>
        <v>0</v>
      </c>
      <c r="U178" s="82">
        <f>_xlfn.XLOOKUP(FMS_Ranking[[#This Row],[FMS ID]],FMS_Input[FMS_ID],FMS_Input[REMLWC100])</f>
        <v>0</v>
      </c>
      <c r="V178" s="82">
        <f>_xlfn.XLOOKUP(FMS_Ranking[[#This Row],[FMS ID]],FMS_Input[FMS_ID],FMS_Input[REMROADCLS])</f>
        <v>0</v>
      </c>
      <c r="W178" s="82">
        <f>_xlfn.XLOOKUP(FMS_Ranking[[#This Row],[FMS ID]],FMS_Input[FMS_ID],FMS_Input[REMFRMACRE100])</f>
        <v>0</v>
      </c>
      <c r="X178" s="48">
        <f>_xlfn.XLOOKUP(FMS_Ranking[[#This Row],[FMS ID]],FMS_Input[FMS_ID],FMS_Input[COSTSTRUCT])</f>
        <v>0</v>
      </c>
      <c r="Y178" s="45">
        <f>_xlfn.XLOOKUP(FMS_Ranking[[#This Row],[FMS ID]],FMS_Input[FMS_ID],FMS_Input[NATURE])</f>
        <v>0</v>
      </c>
      <c r="Z178" s="61">
        <f>(((FMS_Ranking[[#This Row],[Percent Nature-Based Raw]]/Y$2)*10)*Y$3)</f>
        <v>0</v>
      </c>
      <c r="AA178" s="5" t="str">
        <f>_xlfn.XLOOKUP(FMS_Ranking[[#This Row],[FMS ID]],FMS_Input[FMS_ID],FMS_Input[WATER_SUP])</f>
        <v>No</v>
      </c>
      <c r="AB178" s="57">
        <f>IF(FMS_Ranking[[#This Row],[Water Supply Raw]]="Yes",1,0)</f>
        <v>0</v>
      </c>
      <c r="AC17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0.37001087463037713</v>
      </c>
      <c r="AD178" s="94">
        <f>_xlfn.RANK.EQ(AC178,$AC$6:$AC$380,0)+COUNTIF($AC$6:AC178,AC178)-1</f>
        <v>158</v>
      </c>
      <c r="AE178" s="93">
        <f>(((FMS_Ranking[[#This Row],[Structures Removed 100 Raw]]/Q$2)*100)*Q$3)+(((FMS_Ranking[[#This Row],[Removed Pop Raw]]/S$2)*100)*S$3)</f>
        <v>0</v>
      </c>
      <c r="AF17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0.37001087463037713</v>
      </c>
      <c r="AG178" s="95">
        <f t="shared" si="5"/>
        <v>173</v>
      </c>
      <c r="AH178" s="3"/>
      <c r="AI178" s="3"/>
      <c r="AJ178" s="3"/>
      <c r="AK178" s="3"/>
      <c r="AL178" s="3"/>
      <c r="AM178" s="3"/>
      <c r="AN178" s="3"/>
      <c r="AO178" s="3"/>
      <c r="AP178" s="3"/>
      <c r="AQ178" s="3"/>
      <c r="AR178" s="3"/>
      <c r="AS178" s="3"/>
      <c r="AT178" s="3"/>
      <c r="AU178" s="3"/>
      <c r="AV178" s="3"/>
      <c r="AW178" s="3"/>
      <c r="AX178" s="3"/>
      <c r="AY178" s="3"/>
      <c r="AZ178" s="3"/>
      <c r="BA178" s="3"/>
      <c r="BB178" s="3"/>
    </row>
    <row r="179" spans="1:54" s="2" customFormat="1" ht="15" customHeight="1" x14ac:dyDescent="0.25">
      <c r="A179" s="64" t="s">
        <v>2491</v>
      </c>
      <c r="B179" s="64">
        <f>_xlfn.XLOOKUP(FMS_Ranking[[#This Row],[FMS ID]],FMS_Input[FMS_ID],FMS_Input[RFPG_NUM])</f>
        <v>3</v>
      </c>
      <c r="C179" s="63" t="str">
        <f>_xlfn.XLOOKUP(FMS_Ranking[[#This Row],[FMS ID]],FMS_Input[FMS_ID],FMS_Input[FMS_NAME])</f>
        <v>Lewisville Storm Water Utility Fee</v>
      </c>
      <c r="D179" s="63" t="str">
        <f>_xlfn.XLOOKUP(FMS_Ranking[[#This Row],[FMS ID]],FMS_Input[FMS_ID],FMS_Input[FMS_DESCR])</f>
        <v>Conduct a study to evaluate the implementation of levying a storm water fee for developers to fund developments to the storm water drainage systems</v>
      </c>
      <c r="E179" s="60">
        <f>_xlfn.XLOOKUP(FMS_Ranking[[#This Row],[FMS ID]],FMS_Input[FMS_ID],FMS_Input[FMS_COST])</f>
        <v>200000</v>
      </c>
      <c r="F179" s="5" t="str">
        <f>_xlfn.XLOOKUP(FMS_Ranking[[#This Row],[FMS ID]],FMS_Input[FMS_ID],FMS_Input[EMER_NEED])</f>
        <v>No</v>
      </c>
      <c r="G179" s="4">
        <f t="shared" si="4"/>
        <v>0</v>
      </c>
      <c r="H179" s="45">
        <f>_xlfn.XLOOKUP(FMS_Ranking[[#This Row],[FMS ID]],FMS_Input[FMS_ID],FMS_Input[STRUCT_100])</f>
        <v>314</v>
      </c>
      <c r="I179" s="45">
        <f>_xlfn.XLOOKUP(FMS_Ranking[[#This Row],[FMS ID]],FMS_Input[FMS_ID],FMS_Input[RES_STRUCT100])</f>
        <v>301</v>
      </c>
      <c r="J179" s="45">
        <f>_xlfn.XLOOKUP(FMS_Ranking[[#This Row],[FMS ID]],FMS_Input[FMS_ID],FMS_Input[POP100])</f>
        <v>3793</v>
      </c>
      <c r="K179" s="45">
        <f>_xlfn.XLOOKUP(FMS_Ranking[[#This Row],[FMS ID]],FMS_Input[FMS_ID],FMS_Input[CRITFAC100])</f>
        <v>18</v>
      </c>
      <c r="L179" s="45">
        <f>_xlfn.XLOOKUP(FMS_Ranking[[#This Row],[FMS ID]],FMS_Input[FMS_ID],FMS_Input[LWC])</f>
        <v>7</v>
      </c>
      <c r="M179" s="45">
        <f>_xlfn.XLOOKUP(FMS_Ranking[[#This Row],[FMS ID]],FMS_Input[FMS_ID],FMS_Input[ROADCLS])</f>
        <v>0</v>
      </c>
      <c r="N179" s="45">
        <f>_xlfn.XLOOKUP(FMS_Ranking[[#This Row],[FMS ID]],FMS_Input[FMS_ID],FMS_Input[ROAD_MILES100])</f>
        <v>32</v>
      </c>
      <c r="O179" s="45">
        <f>_xlfn.XLOOKUP(FMS_Ranking[[#This Row],[FMS ID]],FMS_Input[FMS_ID],FMS_Input[FARMACRE100])</f>
        <v>868.67181396484375</v>
      </c>
      <c r="P179" s="48">
        <f>_xlfn.XLOOKUP(FMS_Ranking[[#This Row],[FMS ID]],FMS_Input[FMS_ID],FMS_Input[REDSTRUCT100])</f>
        <v>0</v>
      </c>
      <c r="Q179" s="48">
        <f>_xlfn.XLOOKUP(FMS_Ranking[[#This Row],[FMS ID]],FMS_Input[FMS_ID],FMS_Input[REMSTRC100])</f>
        <v>0</v>
      </c>
      <c r="R179" s="48">
        <f>_xlfn.XLOOKUP(FMS_Ranking[[#This Row],[FMS ID]],FMS_Input[FMS_ID],FMS_Input[REMRESSTRC100])</f>
        <v>0</v>
      </c>
      <c r="S179" s="82">
        <f>_xlfn.XLOOKUP(FMS_Ranking[[#This Row],[FMS ID]],FMS_Input[FMS_ID],FMS_Input[REMPOP100])</f>
        <v>0</v>
      </c>
      <c r="T179" s="82">
        <f>_xlfn.XLOOKUP(FMS_Ranking[[#This Row],[FMS ID]],FMS_Input[FMS_ID],FMS_Input[REMCRITFAC100])</f>
        <v>0</v>
      </c>
      <c r="U179" s="82">
        <f>_xlfn.XLOOKUP(FMS_Ranking[[#This Row],[FMS ID]],FMS_Input[FMS_ID],FMS_Input[REMLWC100])</f>
        <v>0</v>
      </c>
      <c r="V179" s="82">
        <f>_xlfn.XLOOKUP(FMS_Ranking[[#This Row],[FMS ID]],FMS_Input[FMS_ID],FMS_Input[REMROADCLS])</f>
        <v>0</v>
      </c>
      <c r="W179" s="82">
        <f>_xlfn.XLOOKUP(FMS_Ranking[[#This Row],[FMS ID]],FMS_Input[FMS_ID],FMS_Input[REMFRMACRE100])</f>
        <v>0</v>
      </c>
      <c r="X179" s="48">
        <f>_xlfn.XLOOKUP(FMS_Ranking[[#This Row],[FMS ID]],FMS_Input[FMS_ID],FMS_Input[COSTSTRUCT])</f>
        <v>0</v>
      </c>
      <c r="Y179" s="45">
        <f>_xlfn.XLOOKUP(FMS_Ranking[[#This Row],[FMS ID]],FMS_Input[FMS_ID],FMS_Input[NATURE])</f>
        <v>0</v>
      </c>
      <c r="Z179" s="61">
        <f>(((FMS_Ranking[[#This Row],[Percent Nature-Based Raw]]/Y$2)*10)*Y$3)</f>
        <v>0</v>
      </c>
      <c r="AA179" s="5" t="str">
        <f>_xlfn.XLOOKUP(FMS_Ranking[[#This Row],[FMS ID]],FMS_Input[FMS_ID],FMS_Input[WATER_SUP])</f>
        <v>No</v>
      </c>
      <c r="AB179" s="57">
        <f>IF(FMS_Ranking[[#This Row],[Water Supply Raw]]="Yes",1,0)</f>
        <v>0</v>
      </c>
      <c r="AC17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0.36395750187589188</v>
      </c>
      <c r="AD179" s="94">
        <f>_xlfn.RANK.EQ(AC179,$AC$6:$AC$380,0)+COUNTIF($AC$6:AC179,AC179)-1</f>
        <v>159</v>
      </c>
      <c r="AE179" s="93">
        <f>(((FMS_Ranking[[#This Row],[Structures Removed 100 Raw]]/Q$2)*100)*Q$3)+(((FMS_Ranking[[#This Row],[Removed Pop Raw]]/S$2)*100)*S$3)</f>
        <v>0</v>
      </c>
      <c r="AF17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0.36395750187589188</v>
      </c>
      <c r="AG179" s="95">
        <f t="shared" si="5"/>
        <v>174</v>
      </c>
      <c r="AH179" s="3"/>
      <c r="AI179" s="3"/>
      <c r="AJ179" s="3"/>
      <c r="AK179" s="3"/>
      <c r="AL179" s="3"/>
      <c r="AM179" s="3"/>
      <c r="AN179" s="3"/>
      <c r="AO179" s="3"/>
      <c r="AP179" s="3"/>
      <c r="AQ179" s="3"/>
      <c r="AR179" s="3"/>
      <c r="AS179" s="3"/>
      <c r="AT179" s="3"/>
      <c r="AU179" s="3"/>
      <c r="AV179" s="3"/>
      <c r="AW179" s="3"/>
      <c r="AX179" s="3"/>
      <c r="AY179" s="3"/>
      <c r="AZ179" s="3"/>
      <c r="BA179" s="3"/>
      <c r="BB179" s="3"/>
    </row>
    <row r="180" spans="1:54" s="2" customFormat="1" ht="15" customHeight="1" x14ac:dyDescent="0.25">
      <c r="A180" s="64" t="s">
        <v>4875</v>
      </c>
      <c r="B180" s="64">
        <f>_xlfn.XLOOKUP(FMS_Ranking[[#This Row],[FMS ID]],FMS_Input[FMS_ID],FMS_Input[RFPG_NUM])</f>
        <v>15</v>
      </c>
      <c r="C180" s="63" t="str">
        <f>_xlfn.XLOOKUP(FMS_Ranking[[#This Row],[FMS ID]],FMS_Input[FMS_ID],FMS_Input[FMS_NAME])</f>
        <v>Hidalgo #5-1.1</v>
      </c>
      <c r="D180" s="63" t="str">
        <f>_xlfn.XLOOKUP(FMS_Ranking[[#This Row],[FMS ID]],FMS_Input[FMS_ID],FMS_Input[FMS_DESCR])</f>
        <v>Develop a Program To Provide Links To Weather Alerts And Departmental Phone Listings With Contact Personnel For Residents.</v>
      </c>
      <c r="E180" s="60">
        <f>_xlfn.XLOOKUP(FMS_Ranking[[#This Row],[FMS ID]],FMS_Input[FMS_ID],FMS_Input[FMS_COST])</f>
        <v>5000</v>
      </c>
      <c r="F180" s="5" t="str">
        <f>_xlfn.XLOOKUP(FMS_Ranking[[#This Row],[FMS ID]],FMS_Input[FMS_ID],FMS_Input[EMER_NEED])</f>
        <v>Yes</v>
      </c>
      <c r="G180" s="4">
        <f t="shared" si="4"/>
        <v>1</v>
      </c>
      <c r="H180" s="45">
        <f>_xlfn.XLOOKUP(FMS_Ranking[[#This Row],[FMS ID]],FMS_Input[FMS_ID],FMS_Input[STRUCT_100])</f>
        <v>960</v>
      </c>
      <c r="I180" s="45">
        <f>_xlfn.XLOOKUP(FMS_Ranking[[#This Row],[FMS ID]],FMS_Input[FMS_ID],FMS_Input[RES_STRUCT100])</f>
        <v>795</v>
      </c>
      <c r="J180" s="45">
        <f>_xlfn.XLOOKUP(FMS_Ranking[[#This Row],[FMS ID]],FMS_Input[FMS_ID],FMS_Input[POP100])</f>
        <v>6523</v>
      </c>
      <c r="K180" s="45">
        <f>_xlfn.XLOOKUP(FMS_Ranking[[#This Row],[FMS ID]],FMS_Input[FMS_ID],FMS_Input[CRITFAC100])</f>
        <v>2</v>
      </c>
      <c r="L180" s="45">
        <f>_xlfn.XLOOKUP(FMS_Ranking[[#This Row],[FMS ID]],FMS_Input[FMS_ID],FMS_Input[LWC])</f>
        <v>0</v>
      </c>
      <c r="M180" s="45">
        <f>_xlfn.XLOOKUP(FMS_Ranking[[#This Row],[FMS ID]],FMS_Input[FMS_ID],FMS_Input[ROADCLS])</f>
        <v>0</v>
      </c>
      <c r="N180" s="45">
        <f>_xlfn.XLOOKUP(FMS_Ranking[[#This Row],[FMS ID]],FMS_Input[FMS_ID],FMS_Input[ROAD_MILES100])</f>
        <v>63</v>
      </c>
      <c r="O180" s="45">
        <f>_xlfn.XLOOKUP(FMS_Ranking[[#This Row],[FMS ID]],FMS_Input[FMS_ID],FMS_Input[FARMACRE100])</f>
        <v>0</v>
      </c>
      <c r="P180" s="48">
        <f>_xlfn.XLOOKUP(FMS_Ranking[[#This Row],[FMS ID]],FMS_Input[FMS_ID],FMS_Input[REDSTRUCT100])</f>
        <v>0</v>
      </c>
      <c r="Q180" s="48">
        <f>_xlfn.XLOOKUP(FMS_Ranking[[#This Row],[FMS ID]],FMS_Input[FMS_ID],FMS_Input[REMSTRC100])</f>
        <v>0</v>
      </c>
      <c r="R180" s="48">
        <f>_xlfn.XLOOKUP(FMS_Ranking[[#This Row],[FMS ID]],FMS_Input[FMS_ID],FMS_Input[REMRESSTRC100])</f>
        <v>0</v>
      </c>
      <c r="S180" s="82">
        <f>_xlfn.XLOOKUP(FMS_Ranking[[#This Row],[FMS ID]],FMS_Input[FMS_ID],FMS_Input[REMPOP100])</f>
        <v>0</v>
      </c>
      <c r="T180" s="82">
        <f>_xlfn.XLOOKUP(FMS_Ranking[[#This Row],[FMS ID]],FMS_Input[FMS_ID],FMS_Input[REMCRITFAC100])</f>
        <v>0</v>
      </c>
      <c r="U180" s="82">
        <f>_xlfn.XLOOKUP(FMS_Ranking[[#This Row],[FMS ID]],FMS_Input[FMS_ID],FMS_Input[REMLWC100])</f>
        <v>0</v>
      </c>
      <c r="V180" s="82">
        <f>_xlfn.XLOOKUP(FMS_Ranking[[#This Row],[FMS ID]],FMS_Input[FMS_ID],FMS_Input[REMROADCLS])</f>
        <v>0</v>
      </c>
      <c r="W180" s="82">
        <f>_xlfn.XLOOKUP(FMS_Ranking[[#This Row],[FMS ID]],FMS_Input[FMS_ID],FMS_Input[REMFRMACRE100])</f>
        <v>0</v>
      </c>
      <c r="X180" s="48">
        <f>_xlfn.XLOOKUP(FMS_Ranking[[#This Row],[FMS ID]],FMS_Input[FMS_ID],FMS_Input[COSTSTRUCT])</f>
        <v>0</v>
      </c>
      <c r="Y180" s="45">
        <f>_xlfn.XLOOKUP(FMS_Ranking[[#This Row],[FMS ID]],FMS_Input[FMS_ID],FMS_Input[NATURE])</f>
        <v>0</v>
      </c>
      <c r="Z180" s="61">
        <f>(((FMS_Ranking[[#This Row],[Percent Nature-Based Raw]]/Y$2)*10)*Y$3)</f>
        <v>0</v>
      </c>
      <c r="AA180" s="5" t="str">
        <f>_xlfn.XLOOKUP(FMS_Ranking[[#This Row],[FMS ID]],FMS_Input[FMS_ID],FMS_Input[WATER_SUP])</f>
        <v>No</v>
      </c>
      <c r="AB180" s="57">
        <f>IF(FMS_Ranking[[#This Row],[Water Supply Raw]]="Yes",1,0)</f>
        <v>0</v>
      </c>
      <c r="AC18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0.36343309546687741</v>
      </c>
      <c r="AD180" s="88">
        <f>_xlfn.RANK.EQ(AC180,$AC$6:$AC$380,0)+COUNTIF($AC$6:AC180,AC180)-1</f>
        <v>160</v>
      </c>
      <c r="AE180" s="93">
        <f>(((FMS_Ranking[[#This Row],[Structures Removed 100 Raw]]/Q$2)*100)*Q$3)+(((FMS_Ranking[[#This Row],[Removed Pop Raw]]/S$2)*100)*S$3)</f>
        <v>0</v>
      </c>
      <c r="AF18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0.36343309546687741</v>
      </c>
      <c r="AG180" s="87">
        <f t="shared" si="5"/>
        <v>175</v>
      </c>
      <c r="AH180" s="3"/>
      <c r="AI180" s="3"/>
      <c r="AJ180" s="3"/>
      <c r="AK180" s="3"/>
      <c r="AL180" s="3"/>
      <c r="AM180" s="3"/>
      <c r="AN180" s="3"/>
      <c r="AO180" s="3"/>
      <c r="AP180" s="3"/>
      <c r="AQ180" s="3"/>
      <c r="AR180" s="3"/>
      <c r="AS180" s="3"/>
      <c r="AT180" s="3"/>
      <c r="AU180" s="3"/>
      <c r="AV180" s="3"/>
      <c r="AW180" s="3"/>
      <c r="AX180" s="3"/>
      <c r="AY180" s="3"/>
      <c r="AZ180" s="3"/>
      <c r="BA180" s="3"/>
      <c r="BB180" s="3"/>
    </row>
    <row r="181" spans="1:54" s="2" customFormat="1" ht="15" customHeight="1" x14ac:dyDescent="0.25">
      <c r="A181" s="64" t="s">
        <v>4932</v>
      </c>
      <c r="B181" s="64">
        <f>_xlfn.XLOOKUP(FMS_Ranking[[#This Row],[FMS ID]],FMS_Input[FMS_ID],FMS_Input[RFPG_NUM])</f>
        <v>15</v>
      </c>
      <c r="C181" s="63" t="str">
        <f>_xlfn.XLOOKUP(FMS_Ranking[[#This Row],[FMS ID]],FMS_Input[FMS_ID],FMS_Input[FMS_NAME])</f>
        <v>Mercedes #11-1.1</v>
      </c>
      <c r="D181" s="63" t="str">
        <f>_xlfn.XLOOKUP(FMS_Ranking[[#This Row],[FMS ID]],FMS_Input[FMS_ID],FMS_Input[FMS_DESCR])</f>
        <v>Develop Procedures For Mass Notifications To Citizens And Merchants During Natural Hazard Incident.</v>
      </c>
      <c r="E181" s="60">
        <f>_xlfn.XLOOKUP(FMS_Ranking[[#This Row],[FMS ID]],FMS_Input[FMS_ID],FMS_Input[FMS_COST])</f>
        <v>25000</v>
      </c>
      <c r="F181" s="5" t="str">
        <f>_xlfn.XLOOKUP(FMS_Ranking[[#This Row],[FMS ID]],FMS_Input[FMS_ID],FMS_Input[EMER_NEED])</f>
        <v>Yes</v>
      </c>
      <c r="G181" s="4">
        <f t="shared" si="4"/>
        <v>1</v>
      </c>
      <c r="H181" s="45">
        <f>_xlfn.XLOOKUP(FMS_Ranking[[#This Row],[FMS ID]],FMS_Input[FMS_ID],FMS_Input[STRUCT_100])</f>
        <v>1091</v>
      </c>
      <c r="I181" s="45">
        <f>_xlfn.XLOOKUP(FMS_Ranking[[#This Row],[FMS ID]],FMS_Input[FMS_ID],FMS_Input[RES_STRUCT100])</f>
        <v>686</v>
      </c>
      <c r="J181" s="45">
        <f>_xlfn.XLOOKUP(FMS_Ranking[[#This Row],[FMS ID]],FMS_Input[FMS_ID],FMS_Input[POP100])</f>
        <v>4326</v>
      </c>
      <c r="K181" s="45">
        <f>_xlfn.XLOOKUP(FMS_Ranking[[#This Row],[FMS ID]],FMS_Input[FMS_ID],FMS_Input[CRITFAC100])</f>
        <v>1</v>
      </c>
      <c r="L181" s="45">
        <f>_xlfn.XLOOKUP(FMS_Ranking[[#This Row],[FMS ID]],FMS_Input[FMS_ID],FMS_Input[LWC])</f>
        <v>0</v>
      </c>
      <c r="M181" s="45">
        <f>_xlfn.XLOOKUP(FMS_Ranking[[#This Row],[FMS ID]],FMS_Input[FMS_ID],FMS_Input[ROADCLS])</f>
        <v>0</v>
      </c>
      <c r="N181" s="45">
        <f>_xlfn.XLOOKUP(FMS_Ranking[[#This Row],[FMS ID]],FMS_Input[FMS_ID],FMS_Input[ROAD_MILES100])</f>
        <v>65</v>
      </c>
      <c r="O181" s="45">
        <f>_xlfn.XLOOKUP(FMS_Ranking[[#This Row],[FMS ID]],FMS_Input[FMS_ID],FMS_Input[FARMACRE100])</f>
        <v>0</v>
      </c>
      <c r="P181" s="48">
        <f>_xlfn.XLOOKUP(FMS_Ranking[[#This Row],[FMS ID]],FMS_Input[FMS_ID],FMS_Input[REDSTRUCT100])</f>
        <v>0</v>
      </c>
      <c r="Q181" s="48">
        <f>_xlfn.XLOOKUP(FMS_Ranking[[#This Row],[FMS ID]],FMS_Input[FMS_ID],FMS_Input[REMSTRC100])</f>
        <v>0</v>
      </c>
      <c r="R181" s="48">
        <f>_xlfn.XLOOKUP(FMS_Ranking[[#This Row],[FMS ID]],FMS_Input[FMS_ID],FMS_Input[REMRESSTRC100])</f>
        <v>0</v>
      </c>
      <c r="S181" s="82">
        <f>_xlfn.XLOOKUP(FMS_Ranking[[#This Row],[FMS ID]],FMS_Input[FMS_ID],FMS_Input[REMPOP100])</f>
        <v>0</v>
      </c>
      <c r="T181" s="82">
        <f>_xlfn.XLOOKUP(FMS_Ranking[[#This Row],[FMS ID]],FMS_Input[FMS_ID],FMS_Input[REMCRITFAC100])</f>
        <v>0</v>
      </c>
      <c r="U181" s="82">
        <f>_xlfn.XLOOKUP(FMS_Ranking[[#This Row],[FMS ID]],FMS_Input[FMS_ID],FMS_Input[REMLWC100])</f>
        <v>0</v>
      </c>
      <c r="V181" s="82">
        <f>_xlfn.XLOOKUP(FMS_Ranking[[#This Row],[FMS ID]],FMS_Input[FMS_ID],FMS_Input[REMROADCLS])</f>
        <v>0</v>
      </c>
      <c r="W181" s="82">
        <f>_xlfn.XLOOKUP(FMS_Ranking[[#This Row],[FMS ID]],FMS_Input[FMS_ID],FMS_Input[REMFRMACRE100])</f>
        <v>0</v>
      </c>
      <c r="X181" s="48">
        <f>_xlfn.XLOOKUP(FMS_Ranking[[#This Row],[FMS ID]],FMS_Input[FMS_ID],FMS_Input[COSTSTRUCT])</f>
        <v>0</v>
      </c>
      <c r="Y181" s="45">
        <f>_xlfn.XLOOKUP(FMS_Ranking[[#This Row],[FMS ID]],FMS_Input[FMS_ID],FMS_Input[NATURE])</f>
        <v>0</v>
      </c>
      <c r="Z181" s="61">
        <f>(((FMS_Ranking[[#This Row],[Percent Nature-Based Raw]]/Y$2)*10)*Y$3)</f>
        <v>0</v>
      </c>
      <c r="AA181" s="5" t="str">
        <f>_xlfn.XLOOKUP(FMS_Ranking[[#This Row],[FMS ID]],FMS_Input[FMS_ID],FMS_Input[WATER_SUP])</f>
        <v>No</v>
      </c>
      <c r="AB181" s="57">
        <f>IF(FMS_Ranking[[#This Row],[Water Supply Raw]]="Yes",1,0)</f>
        <v>0</v>
      </c>
      <c r="AC18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0.34724071531035694</v>
      </c>
      <c r="AD181" s="88">
        <f>_xlfn.RANK.EQ(AC181,$AC$6:$AC$380,0)+COUNTIF($AC$6:AC181,AC181)-1</f>
        <v>161</v>
      </c>
      <c r="AE181" s="93">
        <f>(((FMS_Ranking[[#This Row],[Structures Removed 100 Raw]]/Q$2)*100)*Q$3)+(((FMS_Ranking[[#This Row],[Removed Pop Raw]]/S$2)*100)*S$3)</f>
        <v>0</v>
      </c>
      <c r="AF18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0.34724071531035694</v>
      </c>
      <c r="AG181" s="87">
        <f t="shared" si="5"/>
        <v>176</v>
      </c>
      <c r="AH181" s="3"/>
      <c r="AI181" s="3"/>
      <c r="AJ181" s="3"/>
      <c r="AK181" s="3"/>
      <c r="AL181" s="3"/>
      <c r="AM181" s="3"/>
      <c r="AN181" s="3"/>
      <c r="AO181" s="3"/>
      <c r="AP181" s="3"/>
      <c r="AQ181" s="3"/>
      <c r="AR181" s="3"/>
      <c r="AS181" s="3"/>
      <c r="AT181" s="3"/>
      <c r="AU181" s="3"/>
      <c r="AV181" s="3"/>
      <c r="AW181" s="3"/>
      <c r="AX181" s="3"/>
      <c r="AY181" s="3"/>
      <c r="AZ181" s="3"/>
      <c r="BA181" s="3"/>
      <c r="BB181" s="3"/>
    </row>
    <row r="182" spans="1:54" s="2" customFormat="1" ht="15" customHeight="1" x14ac:dyDescent="0.25">
      <c r="A182" s="64" t="s">
        <v>4935</v>
      </c>
      <c r="B182" s="64">
        <f>_xlfn.XLOOKUP(FMS_Ranking[[#This Row],[FMS ID]],FMS_Input[FMS_ID],FMS_Input[RFPG_NUM])</f>
        <v>15</v>
      </c>
      <c r="C182" s="63" t="str">
        <f>_xlfn.XLOOKUP(FMS_Ranking[[#This Row],[FMS ID]],FMS_Input[FMS_ID],FMS_Input[FMS_NAME])</f>
        <v>Mercedes #9-1.1</v>
      </c>
      <c r="D182" s="63" t="str">
        <f>_xlfn.XLOOKUP(FMS_Ranking[[#This Row],[FMS ID]],FMS_Input[FMS_ID],FMS_Input[FMS_DESCR])</f>
        <v>Develop a Program To Provide Links To Weather Alerts And Departmental Phone Listings With Contact Personnel For Residents.</v>
      </c>
      <c r="E182" s="60">
        <f>_xlfn.XLOOKUP(FMS_Ranking[[#This Row],[FMS ID]],FMS_Input[FMS_ID],FMS_Input[FMS_COST])</f>
        <v>1000</v>
      </c>
      <c r="F182" s="5" t="str">
        <f>_xlfn.XLOOKUP(FMS_Ranking[[#This Row],[FMS ID]],FMS_Input[FMS_ID],FMS_Input[EMER_NEED])</f>
        <v>Yes</v>
      </c>
      <c r="G182" s="4">
        <f t="shared" si="4"/>
        <v>1</v>
      </c>
      <c r="H182" s="45">
        <f>_xlfn.XLOOKUP(FMS_Ranking[[#This Row],[FMS ID]],FMS_Input[FMS_ID],FMS_Input[STRUCT_100])</f>
        <v>1091</v>
      </c>
      <c r="I182" s="45">
        <f>_xlfn.XLOOKUP(FMS_Ranking[[#This Row],[FMS ID]],FMS_Input[FMS_ID],FMS_Input[RES_STRUCT100])</f>
        <v>686</v>
      </c>
      <c r="J182" s="45">
        <f>_xlfn.XLOOKUP(FMS_Ranking[[#This Row],[FMS ID]],FMS_Input[FMS_ID],FMS_Input[POP100])</f>
        <v>4326</v>
      </c>
      <c r="K182" s="45">
        <f>_xlfn.XLOOKUP(FMS_Ranking[[#This Row],[FMS ID]],FMS_Input[FMS_ID],FMS_Input[CRITFAC100])</f>
        <v>1</v>
      </c>
      <c r="L182" s="45">
        <f>_xlfn.XLOOKUP(FMS_Ranking[[#This Row],[FMS ID]],FMS_Input[FMS_ID],FMS_Input[LWC])</f>
        <v>0</v>
      </c>
      <c r="M182" s="45">
        <f>_xlfn.XLOOKUP(FMS_Ranking[[#This Row],[FMS ID]],FMS_Input[FMS_ID],FMS_Input[ROADCLS])</f>
        <v>0</v>
      </c>
      <c r="N182" s="45">
        <f>_xlfn.XLOOKUP(FMS_Ranking[[#This Row],[FMS ID]],FMS_Input[FMS_ID],FMS_Input[ROAD_MILES100])</f>
        <v>65</v>
      </c>
      <c r="O182" s="45">
        <f>_xlfn.XLOOKUP(FMS_Ranking[[#This Row],[FMS ID]],FMS_Input[FMS_ID],FMS_Input[FARMACRE100])</f>
        <v>0</v>
      </c>
      <c r="P182" s="48">
        <f>_xlfn.XLOOKUP(FMS_Ranking[[#This Row],[FMS ID]],FMS_Input[FMS_ID],FMS_Input[REDSTRUCT100])</f>
        <v>0</v>
      </c>
      <c r="Q182" s="48">
        <f>_xlfn.XLOOKUP(FMS_Ranking[[#This Row],[FMS ID]],FMS_Input[FMS_ID],FMS_Input[REMSTRC100])</f>
        <v>0</v>
      </c>
      <c r="R182" s="48">
        <f>_xlfn.XLOOKUP(FMS_Ranking[[#This Row],[FMS ID]],FMS_Input[FMS_ID],FMS_Input[REMRESSTRC100])</f>
        <v>0</v>
      </c>
      <c r="S182" s="82">
        <f>_xlfn.XLOOKUP(FMS_Ranking[[#This Row],[FMS ID]],FMS_Input[FMS_ID],FMS_Input[REMPOP100])</f>
        <v>0</v>
      </c>
      <c r="T182" s="82">
        <f>_xlfn.XLOOKUP(FMS_Ranking[[#This Row],[FMS ID]],FMS_Input[FMS_ID],FMS_Input[REMCRITFAC100])</f>
        <v>0</v>
      </c>
      <c r="U182" s="82">
        <f>_xlfn.XLOOKUP(FMS_Ranking[[#This Row],[FMS ID]],FMS_Input[FMS_ID],FMS_Input[REMLWC100])</f>
        <v>0</v>
      </c>
      <c r="V182" s="82">
        <f>_xlfn.XLOOKUP(FMS_Ranking[[#This Row],[FMS ID]],FMS_Input[FMS_ID],FMS_Input[REMROADCLS])</f>
        <v>0</v>
      </c>
      <c r="W182" s="82">
        <f>_xlfn.XLOOKUP(FMS_Ranking[[#This Row],[FMS ID]],FMS_Input[FMS_ID],FMS_Input[REMFRMACRE100])</f>
        <v>0</v>
      </c>
      <c r="X182" s="48">
        <f>_xlfn.XLOOKUP(FMS_Ranking[[#This Row],[FMS ID]],FMS_Input[FMS_ID],FMS_Input[COSTSTRUCT])</f>
        <v>0</v>
      </c>
      <c r="Y182" s="45">
        <f>_xlfn.XLOOKUP(FMS_Ranking[[#This Row],[FMS ID]],FMS_Input[FMS_ID],FMS_Input[NATURE])</f>
        <v>0</v>
      </c>
      <c r="Z182" s="61">
        <f>(((FMS_Ranking[[#This Row],[Percent Nature-Based Raw]]/Y$2)*10)*Y$3)</f>
        <v>0</v>
      </c>
      <c r="AA182" s="5" t="str">
        <f>_xlfn.XLOOKUP(FMS_Ranking[[#This Row],[FMS ID]],FMS_Input[FMS_ID],FMS_Input[WATER_SUP])</f>
        <v>No</v>
      </c>
      <c r="AB182" s="57">
        <f>IF(FMS_Ranking[[#This Row],[Water Supply Raw]]="Yes",1,0)</f>
        <v>0</v>
      </c>
      <c r="AC18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0.34724071531035694</v>
      </c>
      <c r="AD182" s="88">
        <f>_xlfn.RANK.EQ(AC182,$AC$6:$AC$380,0)+COUNTIF($AC$6:AC182,AC182)-1</f>
        <v>162</v>
      </c>
      <c r="AE182" s="93">
        <f>(((FMS_Ranking[[#This Row],[Structures Removed 100 Raw]]/Q$2)*100)*Q$3)+(((FMS_Ranking[[#This Row],[Removed Pop Raw]]/S$2)*100)*S$3)</f>
        <v>0</v>
      </c>
      <c r="AF18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0.34724071531035694</v>
      </c>
      <c r="AG182" s="87">
        <f t="shared" si="5"/>
        <v>176</v>
      </c>
      <c r="AH182" s="3"/>
      <c r="AI182" s="3"/>
      <c r="AJ182" s="3"/>
      <c r="AK182" s="3"/>
      <c r="AL182" s="3"/>
      <c r="AM182" s="3"/>
      <c r="AN182" s="3"/>
      <c r="AO182" s="3"/>
      <c r="AP182" s="3"/>
      <c r="AQ182" s="3"/>
      <c r="AR182" s="3"/>
      <c r="AS182" s="3"/>
      <c r="AT182" s="3"/>
      <c r="AU182" s="3"/>
      <c r="AV182" s="3"/>
      <c r="AW182" s="3"/>
      <c r="AX182" s="3"/>
      <c r="AY182" s="3"/>
      <c r="AZ182" s="3"/>
      <c r="BA182" s="3"/>
      <c r="BB182" s="3"/>
    </row>
    <row r="183" spans="1:54" s="2" customFormat="1" ht="15" customHeight="1" x14ac:dyDescent="0.25">
      <c r="A183" s="64" t="s">
        <v>2134</v>
      </c>
      <c r="B183" s="64">
        <f>_xlfn.XLOOKUP(FMS_Ranking[[#This Row],[FMS ID]],FMS_Input[FMS_ID],FMS_Input[RFPG_NUM])</f>
        <v>3</v>
      </c>
      <c r="C183" s="63" t="str">
        <f>_xlfn.XLOOKUP(FMS_Ranking[[#This Row],[FMS ID]],FMS_Input[FMS_ID],FMS_Input[FMS_NAME])</f>
        <v>Ten Mile Creek Comprehensive Loss Reduction Program</v>
      </c>
      <c r="D183" s="63" t="str">
        <f>_xlfn.XLOOKUP(FMS_Ranking[[#This Row],[FMS ID]],FMS_Input[FMS_ID],FMS_Input[FMS_DESCR])</f>
        <v>Develop a comprehensive loss reduction program, involving buy outs and relocation in areas along Ten Mile Creek to reduce losses and repetitive damages. Buyout structures that are in the floodplain. Land Acquisition for repetitive loss structures</v>
      </c>
      <c r="E183" s="60">
        <f>_xlfn.XLOOKUP(FMS_Ranking[[#This Row],[FMS ID]],FMS_Input[FMS_ID],FMS_Input[FMS_COST])</f>
        <v>5000000</v>
      </c>
      <c r="F183" s="5" t="str">
        <f>_xlfn.XLOOKUP(FMS_Ranking[[#This Row],[FMS ID]],FMS_Input[FMS_ID],FMS_Input[EMER_NEED])</f>
        <v>No</v>
      </c>
      <c r="G183" s="4">
        <f t="shared" si="4"/>
        <v>0</v>
      </c>
      <c r="H183" s="45">
        <f>_xlfn.XLOOKUP(FMS_Ranking[[#This Row],[FMS ID]],FMS_Input[FMS_ID],FMS_Input[STRUCT_100])</f>
        <v>316</v>
      </c>
      <c r="I183" s="45">
        <f>_xlfn.XLOOKUP(FMS_Ranking[[#This Row],[FMS ID]],FMS_Input[FMS_ID],FMS_Input[RES_STRUCT100])</f>
        <v>266</v>
      </c>
      <c r="J183" s="45">
        <f>_xlfn.XLOOKUP(FMS_Ranking[[#This Row],[FMS ID]],FMS_Input[FMS_ID],FMS_Input[POP100])</f>
        <v>3800</v>
      </c>
      <c r="K183" s="45">
        <f>_xlfn.XLOOKUP(FMS_Ranking[[#This Row],[FMS ID]],FMS_Input[FMS_ID],FMS_Input[CRITFAC100])</f>
        <v>3</v>
      </c>
      <c r="L183" s="45">
        <f>_xlfn.XLOOKUP(FMS_Ranking[[#This Row],[FMS ID]],FMS_Input[FMS_ID],FMS_Input[LWC])</f>
        <v>14</v>
      </c>
      <c r="M183" s="45">
        <f>_xlfn.XLOOKUP(FMS_Ranking[[#This Row],[FMS ID]],FMS_Input[FMS_ID],FMS_Input[ROADCLS])</f>
        <v>0</v>
      </c>
      <c r="N183" s="45">
        <f>_xlfn.XLOOKUP(FMS_Ranking[[#This Row],[FMS ID]],FMS_Input[FMS_ID],FMS_Input[ROAD_MILES100])</f>
        <v>13</v>
      </c>
      <c r="O183" s="45">
        <f>_xlfn.XLOOKUP(FMS_Ranking[[#This Row],[FMS ID]],FMS_Input[FMS_ID],FMS_Input[FARMACRE100])</f>
        <v>561.8311767578125</v>
      </c>
      <c r="P183" s="48">
        <f>_xlfn.XLOOKUP(FMS_Ranking[[#This Row],[FMS ID]],FMS_Input[FMS_ID],FMS_Input[REDSTRUCT100])</f>
        <v>0</v>
      </c>
      <c r="Q183" s="48">
        <f>_xlfn.XLOOKUP(FMS_Ranking[[#This Row],[FMS ID]],FMS_Input[FMS_ID],FMS_Input[REMSTRC100])</f>
        <v>0</v>
      </c>
      <c r="R183" s="48">
        <f>_xlfn.XLOOKUP(FMS_Ranking[[#This Row],[FMS ID]],FMS_Input[FMS_ID],FMS_Input[REMRESSTRC100])</f>
        <v>0</v>
      </c>
      <c r="S183" s="82">
        <f>_xlfn.XLOOKUP(FMS_Ranking[[#This Row],[FMS ID]],FMS_Input[FMS_ID],FMS_Input[REMPOP100])</f>
        <v>0</v>
      </c>
      <c r="T183" s="82">
        <f>_xlfn.XLOOKUP(FMS_Ranking[[#This Row],[FMS ID]],FMS_Input[FMS_ID],FMS_Input[REMCRITFAC100])</f>
        <v>0</v>
      </c>
      <c r="U183" s="82">
        <f>_xlfn.XLOOKUP(FMS_Ranking[[#This Row],[FMS ID]],FMS_Input[FMS_ID],FMS_Input[REMLWC100])</f>
        <v>0</v>
      </c>
      <c r="V183" s="82">
        <f>_xlfn.XLOOKUP(FMS_Ranking[[#This Row],[FMS ID]],FMS_Input[FMS_ID],FMS_Input[REMROADCLS])</f>
        <v>0</v>
      </c>
      <c r="W183" s="82">
        <f>_xlfn.XLOOKUP(FMS_Ranking[[#This Row],[FMS ID]],FMS_Input[FMS_ID],FMS_Input[REMFRMACRE100])</f>
        <v>0</v>
      </c>
      <c r="X183" s="48">
        <f>_xlfn.XLOOKUP(FMS_Ranking[[#This Row],[FMS ID]],FMS_Input[FMS_ID],FMS_Input[COSTSTRUCT])</f>
        <v>0</v>
      </c>
      <c r="Y183" s="45">
        <f>_xlfn.XLOOKUP(FMS_Ranking[[#This Row],[FMS ID]],FMS_Input[FMS_ID],FMS_Input[NATURE])</f>
        <v>0</v>
      </c>
      <c r="Z183" s="61">
        <f>(((FMS_Ranking[[#This Row],[Percent Nature-Based Raw]]/Y$2)*10)*Y$3)</f>
        <v>0</v>
      </c>
      <c r="AA183" s="5" t="str">
        <f>_xlfn.XLOOKUP(FMS_Ranking[[#This Row],[FMS ID]],FMS_Input[FMS_ID],FMS_Input[WATER_SUP])</f>
        <v>No</v>
      </c>
      <c r="AB183" s="57">
        <f>IF(FMS_Ranking[[#This Row],[Water Supply Raw]]="Yes",1,0)</f>
        <v>0</v>
      </c>
      <c r="AC18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0.34323759101235601</v>
      </c>
      <c r="AD183" s="94">
        <f>_xlfn.RANK.EQ(AC183,$AC$6:$AC$380,0)+COUNTIF($AC$6:AC183,AC183)-1</f>
        <v>163</v>
      </c>
      <c r="AE183" s="93">
        <f>(((FMS_Ranking[[#This Row],[Structures Removed 100 Raw]]/Q$2)*100)*Q$3)+(((FMS_Ranking[[#This Row],[Removed Pop Raw]]/S$2)*100)*S$3)</f>
        <v>0</v>
      </c>
      <c r="AF18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0.34323759101235601</v>
      </c>
      <c r="AG183" s="95">
        <f t="shared" si="5"/>
        <v>178</v>
      </c>
      <c r="AH183" s="3"/>
      <c r="AI183" s="3"/>
      <c r="AJ183" s="3"/>
      <c r="AK183" s="3"/>
      <c r="AL183" s="3"/>
      <c r="AM183" s="3"/>
      <c r="AN183" s="3"/>
      <c r="AO183" s="3"/>
      <c r="AP183" s="3"/>
      <c r="AQ183" s="3"/>
      <c r="AR183" s="3"/>
      <c r="AS183" s="3"/>
      <c r="AT183" s="3"/>
      <c r="AU183" s="3"/>
      <c r="AV183" s="3"/>
      <c r="AW183" s="3"/>
      <c r="AX183" s="3"/>
      <c r="AY183" s="3"/>
      <c r="AZ183" s="3"/>
      <c r="BA183" s="3"/>
      <c r="BB183" s="3"/>
    </row>
    <row r="184" spans="1:54" s="2" customFormat="1" ht="15" customHeight="1" x14ac:dyDescent="0.25">
      <c r="A184" s="64" t="s">
        <v>1965</v>
      </c>
      <c r="B184" s="64">
        <f>_xlfn.XLOOKUP(FMS_Ranking[[#This Row],[FMS ID]],FMS_Input[FMS_ID],FMS_Input[RFPG_NUM])</f>
        <v>3</v>
      </c>
      <c r="C184" s="63" t="str">
        <f>_xlfn.XLOOKUP(FMS_Ranking[[#This Row],[FMS ID]],FMS_Input[FMS_ID],FMS_Input[FMS_NAME])</f>
        <v>Jack County Flood Education</v>
      </c>
      <c r="D184" s="63" t="str">
        <f>_xlfn.XLOOKUP(FMS_Ranking[[#This Row],[FMS ID]],FMS_Input[FMS_ID],FMS_Input[FMS_DESCR])</f>
        <v>Implement a flood awareness program by providing FEMA / NFIP materials to mortgage lenders, real estate agents and insurance agents</v>
      </c>
      <c r="E184" s="60">
        <f>_xlfn.XLOOKUP(FMS_Ranking[[#This Row],[FMS ID]],FMS_Input[FMS_ID],FMS_Input[FMS_COST])</f>
        <v>50000</v>
      </c>
      <c r="F184" s="5" t="str">
        <f>_xlfn.XLOOKUP(FMS_Ranking[[#This Row],[FMS ID]],FMS_Input[FMS_ID],FMS_Input[EMER_NEED])</f>
        <v>No</v>
      </c>
      <c r="G184" s="4">
        <f t="shared" si="4"/>
        <v>0</v>
      </c>
      <c r="H184" s="45">
        <f>_xlfn.XLOOKUP(FMS_Ranking[[#This Row],[FMS ID]],FMS_Input[FMS_ID],FMS_Input[STRUCT_100])</f>
        <v>116</v>
      </c>
      <c r="I184" s="45">
        <f>_xlfn.XLOOKUP(FMS_Ranking[[#This Row],[FMS ID]],FMS_Input[FMS_ID],FMS_Input[RES_STRUCT100])</f>
        <v>60</v>
      </c>
      <c r="J184" s="45">
        <f>_xlfn.XLOOKUP(FMS_Ranking[[#This Row],[FMS ID]],FMS_Input[FMS_ID],FMS_Input[POP100])</f>
        <v>117</v>
      </c>
      <c r="K184" s="45">
        <f>_xlfn.XLOOKUP(FMS_Ranking[[#This Row],[FMS ID]],FMS_Input[FMS_ID],FMS_Input[CRITFAC100])</f>
        <v>0</v>
      </c>
      <c r="L184" s="45">
        <f>_xlfn.XLOOKUP(FMS_Ranking[[#This Row],[FMS ID]],FMS_Input[FMS_ID],FMS_Input[LWC])</f>
        <v>6</v>
      </c>
      <c r="M184" s="45">
        <f>_xlfn.XLOOKUP(FMS_Ranking[[#This Row],[FMS ID]],FMS_Input[FMS_ID],FMS_Input[ROADCLS])</f>
        <v>0</v>
      </c>
      <c r="N184" s="45">
        <f>_xlfn.XLOOKUP(FMS_Ranking[[#This Row],[FMS ID]],FMS_Input[FMS_ID],FMS_Input[ROAD_MILES100])</f>
        <v>55</v>
      </c>
      <c r="O184" s="45">
        <f>_xlfn.XLOOKUP(FMS_Ranking[[#This Row],[FMS ID]],FMS_Input[FMS_ID],FMS_Input[FARMACRE100])</f>
        <v>5105.55517578125</v>
      </c>
      <c r="P184" s="48">
        <f>_xlfn.XLOOKUP(FMS_Ranking[[#This Row],[FMS ID]],FMS_Input[FMS_ID],FMS_Input[REDSTRUCT100])</f>
        <v>0</v>
      </c>
      <c r="Q184" s="48">
        <f>_xlfn.XLOOKUP(FMS_Ranking[[#This Row],[FMS ID]],FMS_Input[FMS_ID],FMS_Input[REMSTRC100])</f>
        <v>0</v>
      </c>
      <c r="R184" s="48">
        <f>_xlfn.XLOOKUP(FMS_Ranking[[#This Row],[FMS ID]],FMS_Input[FMS_ID],FMS_Input[REMRESSTRC100])</f>
        <v>0</v>
      </c>
      <c r="S184" s="82">
        <f>_xlfn.XLOOKUP(FMS_Ranking[[#This Row],[FMS ID]],FMS_Input[FMS_ID],FMS_Input[REMPOP100])</f>
        <v>0</v>
      </c>
      <c r="T184" s="82">
        <f>_xlfn.XLOOKUP(FMS_Ranking[[#This Row],[FMS ID]],FMS_Input[FMS_ID],FMS_Input[REMCRITFAC100])</f>
        <v>0</v>
      </c>
      <c r="U184" s="82">
        <f>_xlfn.XLOOKUP(FMS_Ranking[[#This Row],[FMS ID]],FMS_Input[FMS_ID],FMS_Input[REMLWC100])</f>
        <v>0</v>
      </c>
      <c r="V184" s="82">
        <f>_xlfn.XLOOKUP(FMS_Ranking[[#This Row],[FMS ID]],FMS_Input[FMS_ID],FMS_Input[REMROADCLS])</f>
        <v>0</v>
      </c>
      <c r="W184" s="82">
        <f>_xlfn.XLOOKUP(FMS_Ranking[[#This Row],[FMS ID]],FMS_Input[FMS_ID],FMS_Input[REMFRMACRE100])</f>
        <v>0</v>
      </c>
      <c r="X184" s="48">
        <f>_xlfn.XLOOKUP(FMS_Ranking[[#This Row],[FMS ID]],FMS_Input[FMS_ID],FMS_Input[COSTSTRUCT])</f>
        <v>0</v>
      </c>
      <c r="Y184" s="45">
        <f>_xlfn.XLOOKUP(FMS_Ranking[[#This Row],[FMS ID]],FMS_Input[FMS_ID],FMS_Input[NATURE])</f>
        <v>0</v>
      </c>
      <c r="Z184" s="61">
        <f>(((FMS_Ranking[[#This Row],[Percent Nature-Based Raw]]/Y$2)*10)*Y$3)</f>
        <v>0</v>
      </c>
      <c r="AA184" s="5" t="str">
        <f>_xlfn.XLOOKUP(FMS_Ranking[[#This Row],[FMS ID]],FMS_Input[FMS_ID],FMS_Input[WATER_SUP])</f>
        <v>No</v>
      </c>
      <c r="AB184" s="57">
        <f>IF(FMS_Ranking[[#This Row],[Water Supply Raw]]="Yes",1,0)</f>
        <v>0</v>
      </c>
      <c r="AC18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0.33781381704218832</v>
      </c>
      <c r="AD184" s="94">
        <f>_xlfn.RANK.EQ(AC184,$AC$6:$AC$380,0)+COUNTIF($AC$6:AC184,AC184)-1</f>
        <v>164</v>
      </c>
      <c r="AE184" s="93">
        <f>(((FMS_Ranking[[#This Row],[Structures Removed 100 Raw]]/Q$2)*100)*Q$3)+(((FMS_Ranking[[#This Row],[Removed Pop Raw]]/S$2)*100)*S$3)</f>
        <v>0</v>
      </c>
      <c r="AF18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0.33781381704218832</v>
      </c>
      <c r="AG184" s="95">
        <f t="shared" si="5"/>
        <v>179</v>
      </c>
      <c r="AH184" s="3"/>
      <c r="AI184" s="3"/>
      <c r="AJ184" s="3"/>
      <c r="AK184" s="3"/>
      <c r="AL184" s="3"/>
      <c r="AM184" s="3"/>
      <c r="AN184" s="3"/>
      <c r="AO184" s="3"/>
      <c r="AP184" s="3"/>
      <c r="AQ184" s="3"/>
      <c r="AR184" s="3"/>
      <c r="AS184" s="3"/>
      <c r="AT184" s="3"/>
      <c r="AU184" s="3"/>
      <c r="AV184" s="3"/>
      <c r="AW184" s="3"/>
      <c r="AX184" s="3"/>
      <c r="AY184" s="3"/>
      <c r="AZ184" s="3"/>
      <c r="BA184" s="3"/>
      <c r="BB184" s="3"/>
    </row>
    <row r="185" spans="1:54" s="2" customFormat="1" ht="15" customHeight="1" x14ac:dyDescent="0.25">
      <c r="A185" s="64" t="s">
        <v>4943</v>
      </c>
      <c r="B185" s="64">
        <f>_xlfn.XLOOKUP(FMS_Ranking[[#This Row],[FMS ID]],FMS_Input[FMS_ID],FMS_Input[RFPG_NUM])</f>
        <v>15</v>
      </c>
      <c r="C185" s="63" t="str">
        <f>_xlfn.XLOOKUP(FMS_Ranking[[#This Row],[FMS ID]],FMS_Input[FMS_ID],FMS_Input[FMS_NAME])</f>
        <v>Palmview #5-1.1</v>
      </c>
      <c r="D185" s="63" t="str">
        <f>_xlfn.XLOOKUP(FMS_Ranking[[#This Row],[FMS ID]],FMS_Input[FMS_ID],FMS_Input[FMS_DESCR])</f>
        <v>Develop a Program To Provide Links To Weather Alerts And Departmental Phone Listings With Contact Personnel For Residents.</v>
      </c>
      <c r="E185" s="60">
        <f>_xlfn.XLOOKUP(FMS_Ranking[[#This Row],[FMS ID]],FMS_Input[FMS_ID],FMS_Input[FMS_COST])</f>
        <v>1000</v>
      </c>
      <c r="F185" s="5" t="str">
        <f>_xlfn.XLOOKUP(FMS_Ranking[[#This Row],[FMS ID]],FMS_Input[FMS_ID],FMS_Input[EMER_NEED])</f>
        <v>Yes</v>
      </c>
      <c r="G185" s="4">
        <f t="shared" si="4"/>
        <v>1</v>
      </c>
      <c r="H185" s="45">
        <f>_xlfn.XLOOKUP(FMS_Ranking[[#This Row],[FMS ID]],FMS_Input[FMS_ID],FMS_Input[STRUCT_100])</f>
        <v>799</v>
      </c>
      <c r="I185" s="45">
        <f>_xlfn.XLOOKUP(FMS_Ranking[[#This Row],[FMS ID]],FMS_Input[FMS_ID],FMS_Input[RES_STRUCT100])</f>
        <v>633</v>
      </c>
      <c r="J185" s="45">
        <f>_xlfn.XLOOKUP(FMS_Ranking[[#This Row],[FMS ID]],FMS_Input[FMS_ID],FMS_Input[POP100])</f>
        <v>4240</v>
      </c>
      <c r="K185" s="45">
        <f>_xlfn.XLOOKUP(FMS_Ranking[[#This Row],[FMS ID]],FMS_Input[FMS_ID],FMS_Input[CRITFAC100])</f>
        <v>4</v>
      </c>
      <c r="L185" s="45">
        <f>_xlfn.XLOOKUP(FMS_Ranking[[#This Row],[FMS ID]],FMS_Input[FMS_ID],FMS_Input[LWC])</f>
        <v>0</v>
      </c>
      <c r="M185" s="45">
        <f>_xlfn.XLOOKUP(FMS_Ranking[[#This Row],[FMS ID]],FMS_Input[FMS_ID],FMS_Input[ROADCLS])</f>
        <v>0</v>
      </c>
      <c r="N185" s="45">
        <f>_xlfn.XLOOKUP(FMS_Ranking[[#This Row],[FMS ID]],FMS_Input[FMS_ID],FMS_Input[ROAD_MILES100])</f>
        <v>63</v>
      </c>
      <c r="O185" s="45">
        <f>_xlfn.XLOOKUP(FMS_Ranking[[#This Row],[FMS ID]],FMS_Input[FMS_ID],FMS_Input[FARMACRE100])</f>
        <v>0</v>
      </c>
      <c r="P185" s="48">
        <f>_xlfn.XLOOKUP(FMS_Ranking[[#This Row],[FMS ID]],FMS_Input[FMS_ID],FMS_Input[REDSTRUCT100])</f>
        <v>0</v>
      </c>
      <c r="Q185" s="48">
        <f>_xlfn.XLOOKUP(FMS_Ranking[[#This Row],[FMS ID]],FMS_Input[FMS_ID],FMS_Input[REMSTRC100])</f>
        <v>0</v>
      </c>
      <c r="R185" s="48">
        <f>_xlfn.XLOOKUP(FMS_Ranking[[#This Row],[FMS ID]],FMS_Input[FMS_ID],FMS_Input[REMRESSTRC100])</f>
        <v>0</v>
      </c>
      <c r="S185" s="82">
        <f>_xlfn.XLOOKUP(FMS_Ranking[[#This Row],[FMS ID]],FMS_Input[FMS_ID],FMS_Input[REMPOP100])</f>
        <v>0</v>
      </c>
      <c r="T185" s="82">
        <f>_xlfn.XLOOKUP(FMS_Ranking[[#This Row],[FMS ID]],FMS_Input[FMS_ID],FMS_Input[REMCRITFAC100])</f>
        <v>0</v>
      </c>
      <c r="U185" s="82">
        <f>_xlfn.XLOOKUP(FMS_Ranking[[#This Row],[FMS ID]],FMS_Input[FMS_ID],FMS_Input[REMLWC100])</f>
        <v>0</v>
      </c>
      <c r="V185" s="82">
        <f>_xlfn.XLOOKUP(FMS_Ranking[[#This Row],[FMS ID]],FMS_Input[FMS_ID],FMS_Input[REMROADCLS])</f>
        <v>0</v>
      </c>
      <c r="W185" s="82">
        <f>_xlfn.XLOOKUP(FMS_Ranking[[#This Row],[FMS ID]],FMS_Input[FMS_ID],FMS_Input[REMFRMACRE100])</f>
        <v>0</v>
      </c>
      <c r="X185" s="48">
        <f>_xlfn.XLOOKUP(FMS_Ranking[[#This Row],[FMS ID]],FMS_Input[FMS_ID],FMS_Input[COSTSTRUCT])</f>
        <v>0</v>
      </c>
      <c r="Y185" s="45">
        <f>_xlfn.XLOOKUP(FMS_Ranking[[#This Row],[FMS ID]],FMS_Input[FMS_ID],FMS_Input[NATURE])</f>
        <v>0</v>
      </c>
      <c r="Z185" s="61">
        <f>(((FMS_Ranking[[#This Row],[Percent Nature-Based Raw]]/Y$2)*10)*Y$3)</f>
        <v>0</v>
      </c>
      <c r="AA185" s="5" t="str">
        <f>_xlfn.XLOOKUP(FMS_Ranking[[#This Row],[FMS ID]],FMS_Input[FMS_ID],FMS_Input[WATER_SUP])</f>
        <v>No</v>
      </c>
      <c r="AB185" s="57">
        <f>IF(FMS_Ranking[[#This Row],[Water Supply Raw]]="Yes",1,0)</f>
        <v>0</v>
      </c>
      <c r="AC18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0.33072381065178602</v>
      </c>
      <c r="AD185" s="88">
        <f>_xlfn.RANK.EQ(AC185,$AC$6:$AC$380,0)+COUNTIF($AC$6:AC185,AC185)-1</f>
        <v>165</v>
      </c>
      <c r="AE185" s="93">
        <f>(((FMS_Ranking[[#This Row],[Structures Removed 100 Raw]]/Q$2)*100)*Q$3)+(((FMS_Ranking[[#This Row],[Removed Pop Raw]]/S$2)*100)*S$3)</f>
        <v>0</v>
      </c>
      <c r="AF18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0.33072381065178602</v>
      </c>
      <c r="AG185" s="87">
        <f t="shared" si="5"/>
        <v>180</v>
      </c>
      <c r="AH185" s="3"/>
      <c r="AI185" s="3"/>
      <c r="AJ185" s="3"/>
      <c r="AK185" s="3"/>
      <c r="AL185" s="3"/>
      <c r="AM185" s="3"/>
      <c r="AN185" s="3"/>
      <c r="AO185" s="3"/>
      <c r="AP185" s="3"/>
      <c r="AQ185" s="3"/>
      <c r="AR185" s="3"/>
      <c r="AS185" s="3"/>
      <c r="AT185" s="3"/>
      <c r="AU185" s="3"/>
      <c r="AV185" s="3"/>
      <c r="AW185" s="3"/>
      <c r="AX185" s="3"/>
      <c r="AY185" s="3"/>
      <c r="AZ185" s="3"/>
      <c r="BA185" s="3"/>
      <c r="BB185" s="3"/>
    </row>
    <row r="186" spans="1:54" s="2" customFormat="1" ht="15" customHeight="1" x14ac:dyDescent="0.25">
      <c r="A186" s="64" t="s">
        <v>4946</v>
      </c>
      <c r="B186" s="64">
        <f>_xlfn.XLOOKUP(FMS_Ranking[[#This Row],[FMS ID]],FMS_Input[FMS_ID],FMS_Input[RFPG_NUM])</f>
        <v>15</v>
      </c>
      <c r="C186" s="63" t="str">
        <f>_xlfn.XLOOKUP(FMS_Ranking[[#This Row],[FMS ID]],FMS_Input[FMS_ID],FMS_Input[FMS_NAME])</f>
        <v>Palmview #7-1.1</v>
      </c>
      <c r="D186" s="63" t="str">
        <f>_xlfn.XLOOKUP(FMS_Ranking[[#This Row],[FMS ID]],FMS_Input[FMS_ID],FMS_Input[FMS_DESCR])</f>
        <v>Develop Procedures For Mass Notifications To Citizens And Merchants During Natural Hazard Incident.</v>
      </c>
      <c r="E186" s="60">
        <f>_xlfn.XLOOKUP(FMS_Ranking[[#This Row],[FMS ID]],FMS_Input[FMS_ID],FMS_Input[FMS_COST])</f>
        <v>31000</v>
      </c>
      <c r="F186" s="5" t="str">
        <f>_xlfn.XLOOKUP(FMS_Ranking[[#This Row],[FMS ID]],FMS_Input[FMS_ID],FMS_Input[EMER_NEED])</f>
        <v>Yes</v>
      </c>
      <c r="G186" s="4">
        <f t="shared" si="4"/>
        <v>1</v>
      </c>
      <c r="H186" s="45">
        <f>_xlfn.XLOOKUP(FMS_Ranking[[#This Row],[FMS ID]],FMS_Input[FMS_ID],FMS_Input[STRUCT_100])</f>
        <v>799</v>
      </c>
      <c r="I186" s="45">
        <f>_xlfn.XLOOKUP(FMS_Ranking[[#This Row],[FMS ID]],FMS_Input[FMS_ID],FMS_Input[RES_STRUCT100])</f>
        <v>633</v>
      </c>
      <c r="J186" s="45">
        <f>_xlfn.XLOOKUP(FMS_Ranking[[#This Row],[FMS ID]],FMS_Input[FMS_ID],FMS_Input[POP100])</f>
        <v>4240</v>
      </c>
      <c r="K186" s="45">
        <f>_xlfn.XLOOKUP(FMS_Ranking[[#This Row],[FMS ID]],FMS_Input[FMS_ID],FMS_Input[CRITFAC100])</f>
        <v>4</v>
      </c>
      <c r="L186" s="45">
        <f>_xlfn.XLOOKUP(FMS_Ranking[[#This Row],[FMS ID]],FMS_Input[FMS_ID],FMS_Input[LWC])</f>
        <v>0</v>
      </c>
      <c r="M186" s="45">
        <f>_xlfn.XLOOKUP(FMS_Ranking[[#This Row],[FMS ID]],FMS_Input[FMS_ID],FMS_Input[ROADCLS])</f>
        <v>0</v>
      </c>
      <c r="N186" s="45">
        <f>_xlfn.XLOOKUP(FMS_Ranking[[#This Row],[FMS ID]],FMS_Input[FMS_ID],FMS_Input[ROAD_MILES100])</f>
        <v>63</v>
      </c>
      <c r="O186" s="45">
        <f>_xlfn.XLOOKUP(FMS_Ranking[[#This Row],[FMS ID]],FMS_Input[FMS_ID],FMS_Input[FARMACRE100])</f>
        <v>0</v>
      </c>
      <c r="P186" s="48">
        <f>_xlfn.XLOOKUP(FMS_Ranking[[#This Row],[FMS ID]],FMS_Input[FMS_ID],FMS_Input[REDSTRUCT100])</f>
        <v>0</v>
      </c>
      <c r="Q186" s="48">
        <f>_xlfn.XLOOKUP(FMS_Ranking[[#This Row],[FMS ID]],FMS_Input[FMS_ID],FMS_Input[REMSTRC100])</f>
        <v>0</v>
      </c>
      <c r="R186" s="48">
        <f>_xlfn.XLOOKUP(FMS_Ranking[[#This Row],[FMS ID]],FMS_Input[FMS_ID],FMS_Input[REMRESSTRC100])</f>
        <v>0</v>
      </c>
      <c r="S186" s="82">
        <f>_xlfn.XLOOKUP(FMS_Ranking[[#This Row],[FMS ID]],FMS_Input[FMS_ID],FMS_Input[REMPOP100])</f>
        <v>0</v>
      </c>
      <c r="T186" s="82">
        <f>_xlfn.XLOOKUP(FMS_Ranking[[#This Row],[FMS ID]],FMS_Input[FMS_ID],FMS_Input[REMCRITFAC100])</f>
        <v>0</v>
      </c>
      <c r="U186" s="82">
        <f>_xlfn.XLOOKUP(FMS_Ranking[[#This Row],[FMS ID]],FMS_Input[FMS_ID],FMS_Input[REMLWC100])</f>
        <v>0</v>
      </c>
      <c r="V186" s="82">
        <f>_xlfn.XLOOKUP(FMS_Ranking[[#This Row],[FMS ID]],FMS_Input[FMS_ID],FMS_Input[REMROADCLS])</f>
        <v>0</v>
      </c>
      <c r="W186" s="82">
        <f>_xlfn.XLOOKUP(FMS_Ranking[[#This Row],[FMS ID]],FMS_Input[FMS_ID],FMS_Input[REMFRMACRE100])</f>
        <v>0</v>
      </c>
      <c r="X186" s="48">
        <f>_xlfn.XLOOKUP(FMS_Ranking[[#This Row],[FMS ID]],FMS_Input[FMS_ID],FMS_Input[COSTSTRUCT])</f>
        <v>0</v>
      </c>
      <c r="Y186" s="45">
        <f>_xlfn.XLOOKUP(FMS_Ranking[[#This Row],[FMS ID]],FMS_Input[FMS_ID],FMS_Input[NATURE])</f>
        <v>0</v>
      </c>
      <c r="Z186" s="61">
        <f>(((FMS_Ranking[[#This Row],[Percent Nature-Based Raw]]/Y$2)*10)*Y$3)</f>
        <v>0</v>
      </c>
      <c r="AA186" s="5" t="str">
        <f>_xlfn.XLOOKUP(FMS_Ranking[[#This Row],[FMS ID]],FMS_Input[FMS_ID],FMS_Input[WATER_SUP])</f>
        <v>No</v>
      </c>
      <c r="AB186" s="57">
        <f>IF(FMS_Ranking[[#This Row],[Water Supply Raw]]="Yes",1,0)</f>
        <v>0</v>
      </c>
      <c r="AC18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0.33072381065178602</v>
      </c>
      <c r="AD186" s="88">
        <f>_xlfn.RANK.EQ(AC186,$AC$6:$AC$380,0)+COUNTIF($AC$6:AC186,AC186)-1</f>
        <v>166</v>
      </c>
      <c r="AE186" s="93">
        <f>(((FMS_Ranking[[#This Row],[Structures Removed 100 Raw]]/Q$2)*100)*Q$3)+(((FMS_Ranking[[#This Row],[Removed Pop Raw]]/S$2)*100)*S$3)</f>
        <v>0</v>
      </c>
      <c r="AF18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0.33072381065178602</v>
      </c>
      <c r="AG186" s="87">
        <f t="shared" si="5"/>
        <v>180</v>
      </c>
      <c r="AH186" s="3"/>
      <c r="AI186" s="3"/>
      <c r="AJ186" s="3"/>
      <c r="AK186" s="3"/>
      <c r="AL186" s="3"/>
      <c r="AM186" s="3"/>
      <c r="AN186" s="3"/>
      <c r="AO186" s="3"/>
      <c r="AP186" s="3"/>
      <c r="AQ186" s="3"/>
      <c r="AR186" s="3"/>
      <c r="AS186" s="3"/>
      <c r="AT186" s="3"/>
      <c r="AU186" s="3"/>
      <c r="AV186" s="3"/>
      <c r="AW186" s="3"/>
      <c r="AX186" s="3"/>
      <c r="AY186" s="3"/>
      <c r="AZ186" s="3"/>
      <c r="BA186" s="3"/>
      <c r="BB186" s="3"/>
    </row>
    <row r="187" spans="1:54" s="2" customFormat="1" ht="15" customHeight="1" x14ac:dyDescent="0.25">
      <c r="A187" s="64" t="s">
        <v>3625</v>
      </c>
      <c r="B187" s="64">
        <f>_xlfn.XLOOKUP(FMS_Ranking[[#This Row],[FMS ID]],FMS_Input[FMS_ID],FMS_Input[RFPG_NUM])</f>
        <v>5</v>
      </c>
      <c r="C187" s="63" t="str">
        <f>_xlfn.XLOOKUP(FMS_Ranking[[#This Row],[FMS ID]],FMS_Input[FMS_ID],FMS_Input[FMS_NAME])</f>
        <v>City of Sour Lake Drainage Outfalls</v>
      </c>
      <c r="D187" s="63" t="str">
        <f>_xlfn.XLOOKUP(FMS_Ranking[[#This Row],[FMS ID]],FMS_Input[FMS_ID],FMS_Input[FMS_DESCR])</f>
        <v>Advance a plan to rectify, enlarge, and maintain outfall channels for the City of Sour Lake, including excavating interior roadside ditches.</v>
      </c>
      <c r="E187" s="60">
        <f>_xlfn.XLOOKUP(FMS_Ranking[[#This Row],[FMS ID]],FMS_Input[FMS_ID],FMS_Input[FMS_COST])</f>
        <v>1000000</v>
      </c>
      <c r="F187" s="5" t="str">
        <f>_xlfn.XLOOKUP(FMS_Ranking[[#This Row],[FMS ID]],FMS_Input[FMS_ID],FMS_Input[EMER_NEED])</f>
        <v>Yes</v>
      </c>
      <c r="G187" s="4">
        <f t="shared" si="4"/>
        <v>1</v>
      </c>
      <c r="H187" s="45">
        <f>_xlfn.XLOOKUP(FMS_Ranking[[#This Row],[FMS ID]],FMS_Input[FMS_ID],FMS_Input[STRUCT_100])</f>
        <v>435</v>
      </c>
      <c r="I187" s="45">
        <f>_xlfn.XLOOKUP(FMS_Ranking[[#This Row],[FMS ID]],FMS_Input[FMS_ID],FMS_Input[RES_STRUCT100])</f>
        <v>323</v>
      </c>
      <c r="J187" s="45">
        <f>_xlfn.XLOOKUP(FMS_Ranking[[#This Row],[FMS ID]],FMS_Input[FMS_ID],FMS_Input[POP100])</f>
        <v>1687</v>
      </c>
      <c r="K187" s="45">
        <f>_xlfn.XLOOKUP(FMS_Ranking[[#This Row],[FMS ID]],FMS_Input[FMS_ID],FMS_Input[CRITFAC100])</f>
        <v>7</v>
      </c>
      <c r="L187" s="45">
        <f>_xlfn.XLOOKUP(FMS_Ranking[[#This Row],[FMS ID]],FMS_Input[FMS_ID],FMS_Input[LWC])</f>
        <v>3</v>
      </c>
      <c r="M187" s="45">
        <f>_xlfn.XLOOKUP(FMS_Ranking[[#This Row],[FMS ID]],FMS_Input[FMS_ID],FMS_Input[ROADCLS])</f>
        <v>3</v>
      </c>
      <c r="N187" s="45">
        <f>_xlfn.XLOOKUP(FMS_Ranking[[#This Row],[FMS ID]],FMS_Input[FMS_ID],FMS_Input[ROAD_MILES100])</f>
        <v>8</v>
      </c>
      <c r="O187" s="45">
        <f>_xlfn.XLOOKUP(FMS_Ranking[[#This Row],[FMS ID]],FMS_Input[FMS_ID],FMS_Input[FARMACRE100])</f>
        <v>7.4686717987060547</v>
      </c>
      <c r="P187" s="48">
        <f>_xlfn.XLOOKUP(FMS_Ranking[[#This Row],[FMS ID]],FMS_Input[FMS_ID],FMS_Input[REDSTRUCT100])</f>
        <v>0</v>
      </c>
      <c r="Q187" s="48">
        <f>_xlfn.XLOOKUP(FMS_Ranking[[#This Row],[FMS ID]],FMS_Input[FMS_ID],FMS_Input[REMSTRC100])</f>
        <v>0</v>
      </c>
      <c r="R187" s="48">
        <f>_xlfn.XLOOKUP(FMS_Ranking[[#This Row],[FMS ID]],FMS_Input[FMS_ID],FMS_Input[REMRESSTRC100])</f>
        <v>0</v>
      </c>
      <c r="S187" s="82">
        <f>_xlfn.XLOOKUP(FMS_Ranking[[#This Row],[FMS ID]],FMS_Input[FMS_ID],FMS_Input[REMPOP100])</f>
        <v>0</v>
      </c>
      <c r="T187" s="82">
        <f>_xlfn.XLOOKUP(FMS_Ranking[[#This Row],[FMS ID]],FMS_Input[FMS_ID],FMS_Input[REMCRITFAC100])</f>
        <v>0</v>
      </c>
      <c r="U187" s="82">
        <f>_xlfn.XLOOKUP(FMS_Ranking[[#This Row],[FMS ID]],FMS_Input[FMS_ID],FMS_Input[REMLWC100])</f>
        <v>0</v>
      </c>
      <c r="V187" s="82">
        <f>_xlfn.XLOOKUP(FMS_Ranking[[#This Row],[FMS ID]],FMS_Input[FMS_ID],FMS_Input[REMROADCLS])</f>
        <v>0</v>
      </c>
      <c r="W187" s="82">
        <f>_xlfn.XLOOKUP(FMS_Ranking[[#This Row],[FMS ID]],FMS_Input[FMS_ID],FMS_Input[REMFRMACRE100])</f>
        <v>0</v>
      </c>
      <c r="X187" s="48">
        <f>_xlfn.XLOOKUP(FMS_Ranking[[#This Row],[FMS ID]],FMS_Input[FMS_ID],FMS_Input[COSTSTRUCT])</f>
        <v>0</v>
      </c>
      <c r="Y187" s="45">
        <f>_xlfn.XLOOKUP(FMS_Ranking[[#This Row],[FMS ID]],FMS_Input[FMS_ID],FMS_Input[NATURE])</f>
        <v>0</v>
      </c>
      <c r="Z187" s="61">
        <f>(((FMS_Ranking[[#This Row],[Percent Nature-Based Raw]]/Y$2)*10)*Y$3)</f>
        <v>0</v>
      </c>
      <c r="AA187" s="5" t="str">
        <f>_xlfn.XLOOKUP(FMS_Ranking[[#This Row],[FMS ID]],FMS_Input[FMS_ID],FMS_Input[WATER_SUP])</f>
        <v>No</v>
      </c>
      <c r="AB187" s="57">
        <f>IF(FMS_Ranking[[#This Row],[Water Supply Raw]]="Yes",1,0)</f>
        <v>0</v>
      </c>
      <c r="AC18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0.32888497733950883</v>
      </c>
      <c r="AD187" s="88">
        <f>_xlfn.RANK.EQ(AC187,$AC$6:$AC$380,0)+COUNTIF($AC$6:AC187,AC187)-1</f>
        <v>168</v>
      </c>
      <c r="AE187" s="93">
        <f>(((FMS_Ranking[[#This Row],[Structures Removed 100 Raw]]/Q$2)*100)*Q$3)+(((FMS_Ranking[[#This Row],[Removed Pop Raw]]/S$2)*100)*S$3)</f>
        <v>0</v>
      </c>
      <c r="AF18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0.32888497733950883</v>
      </c>
      <c r="AG187" s="87">
        <f t="shared" si="5"/>
        <v>182</v>
      </c>
      <c r="AH187" s="3"/>
      <c r="AI187" s="3"/>
      <c r="AJ187" s="3"/>
      <c r="AK187" s="3"/>
      <c r="AL187" s="3"/>
      <c r="AM187" s="3"/>
      <c r="AN187" s="3"/>
      <c r="AO187" s="3"/>
      <c r="AP187" s="3"/>
      <c r="AQ187" s="3"/>
      <c r="AR187" s="3"/>
      <c r="AS187" s="3"/>
      <c r="AT187" s="3"/>
      <c r="AU187" s="3"/>
      <c r="AV187" s="3"/>
      <c r="AW187" s="3"/>
      <c r="AX187" s="3"/>
      <c r="AY187" s="3"/>
      <c r="AZ187" s="3"/>
      <c r="BA187" s="3"/>
      <c r="BB187" s="3"/>
    </row>
    <row r="188" spans="1:54" s="2" customFormat="1" ht="15" customHeight="1" x14ac:dyDescent="0.25">
      <c r="A188" s="64" t="s">
        <v>3632</v>
      </c>
      <c r="B188" s="64">
        <f>_xlfn.XLOOKUP(FMS_Ranking[[#This Row],[FMS ID]],FMS_Input[FMS_ID],FMS_Input[RFPG_NUM])</f>
        <v>5</v>
      </c>
      <c r="C188" s="63" t="str">
        <f>_xlfn.XLOOKUP(FMS_Ranking[[#This Row],[FMS ID]],FMS_Input[FMS_ID],FMS_Input[FMS_NAME])</f>
        <v>City of Sour Lake Stormwater Detention</v>
      </c>
      <c r="D188" s="63" t="str">
        <f>_xlfn.XLOOKUP(FMS_Ranking[[#This Row],[FMS ID]],FMS_Input[FMS_ID],FMS_Input[FMS_DESCR])</f>
        <v>Establish criteria and standards to construct water retention ponds to collect stormwater run-off and reduce flooding.</v>
      </c>
      <c r="E188" s="60">
        <f>_xlfn.XLOOKUP(FMS_Ranking[[#This Row],[FMS ID]],FMS_Input[FMS_ID],FMS_Input[FMS_COST])</f>
        <v>7000000</v>
      </c>
      <c r="F188" s="5" t="str">
        <f>_xlfn.XLOOKUP(FMS_Ranking[[#This Row],[FMS ID]],FMS_Input[FMS_ID],FMS_Input[EMER_NEED])</f>
        <v>Yes</v>
      </c>
      <c r="G188" s="4">
        <f t="shared" si="4"/>
        <v>1</v>
      </c>
      <c r="H188" s="45">
        <f>_xlfn.XLOOKUP(FMS_Ranking[[#This Row],[FMS ID]],FMS_Input[FMS_ID],FMS_Input[STRUCT_100])</f>
        <v>435</v>
      </c>
      <c r="I188" s="45">
        <f>_xlfn.XLOOKUP(FMS_Ranking[[#This Row],[FMS ID]],FMS_Input[FMS_ID],FMS_Input[RES_STRUCT100])</f>
        <v>323</v>
      </c>
      <c r="J188" s="45">
        <f>_xlfn.XLOOKUP(FMS_Ranking[[#This Row],[FMS ID]],FMS_Input[FMS_ID],FMS_Input[POP100])</f>
        <v>1687</v>
      </c>
      <c r="K188" s="45">
        <f>_xlfn.XLOOKUP(FMS_Ranking[[#This Row],[FMS ID]],FMS_Input[FMS_ID],FMS_Input[CRITFAC100])</f>
        <v>7</v>
      </c>
      <c r="L188" s="45">
        <f>_xlfn.XLOOKUP(FMS_Ranking[[#This Row],[FMS ID]],FMS_Input[FMS_ID],FMS_Input[LWC])</f>
        <v>3</v>
      </c>
      <c r="M188" s="45">
        <f>_xlfn.XLOOKUP(FMS_Ranking[[#This Row],[FMS ID]],FMS_Input[FMS_ID],FMS_Input[ROADCLS])</f>
        <v>3</v>
      </c>
      <c r="N188" s="45">
        <f>_xlfn.XLOOKUP(FMS_Ranking[[#This Row],[FMS ID]],FMS_Input[FMS_ID],FMS_Input[ROAD_MILES100])</f>
        <v>8</v>
      </c>
      <c r="O188" s="45">
        <f>_xlfn.XLOOKUP(FMS_Ranking[[#This Row],[FMS ID]],FMS_Input[FMS_ID],FMS_Input[FARMACRE100])</f>
        <v>7.4686717987060547</v>
      </c>
      <c r="P188" s="48">
        <f>_xlfn.XLOOKUP(FMS_Ranking[[#This Row],[FMS ID]],FMS_Input[FMS_ID],FMS_Input[REDSTRUCT100])</f>
        <v>0</v>
      </c>
      <c r="Q188" s="48">
        <f>_xlfn.XLOOKUP(FMS_Ranking[[#This Row],[FMS ID]],FMS_Input[FMS_ID],FMS_Input[REMSTRC100])</f>
        <v>0</v>
      </c>
      <c r="R188" s="48">
        <f>_xlfn.XLOOKUP(FMS_Ranking[[#This Row],[FMS ID]],FMS_Input[FMS_ID],FMS_Input[REMRESSTRC100])</f>
        <v>0</v>
      </c>
      <c r="S188" s="82">
        <f>_xlfn.XLOOKUP(FMS_Ranking[[#This Row],[FMS ID]],FMS_Input[FMS_ID],FMS_Input[REMPOP100])</f>
        <v>0</v>
      </c>
      <c r="T188" s="82">
        <f>_xlfn.XLOOKUP(FMS_Ranking[[#This Row],[FMS ID]],FMS_Input[FMS_ID],FMS_Input[REMCRITFAC100])</f>
        <v>0</v>
      </c>
      <c r="U188" s="82">
        <f>_xlfn.XLOOKUP(FMS_Ranking[[#This Row],[FMS ID]],FMS_Input[FMS_ID],FMS_Input[REMLWC100])</f>
        <v>0</v>
      </c>
      <c r="V188" s="82">
        <f>_xlfn.XLOOKUP(FMS_Ranking[[#This Row],[FMS ID]],FMS_Input[FMS_ID],FMS_Input[REMROADCLS])</f>
        <v>0</v>
      </c>
      <c r="W188" s="82">
        <f>_xlfn.XLOOKUP(FMS_Ranking[[#This Row],[FMS ID]],FMS_Input[FMS_ID],FMS_Input[REMFRMACRE100])</f>
        <v>0</v>
      </c>
      <c r="X188" s="48">
        <f>_xlfn.XLOOKUP(FMS_Ranking[[#This Row],[FMS ID]],FMS_Input[FMS_ID],FMS_Input[COSTSTRUCT])</f>
        <v>0</v>
      </c>
      <c r="Y188" s="45">
        <f>_xlfn.XLOOKUP(FMS_Ranking[[#This Row],[FMS ID]],FMS_Input[FMS_ID],FMS_Input[NATURE])</f>
        <v>0</v>
      </c>
      <c r="Z188" s="61">
        <f>(((FMS_Ranking[[#This Row],[Percent Nature-Based Raw]]/Y$2)*10)*Y$3)</f>
        <v>0</v>
      </c>
      <c r="AA188" s="5" t="str">
        <f>_xlfn.XLOOKUP(FMS_Ranking[[#This Row],[FMS ID]],FMS_Input[FMS_ID],FMS_Input[WATER_SUP])</f>
        <v>No</v>
      </c>
      <c r="AB188" s="57">
        <f>IF(FMS_Ranking[[#This Row],[Water Supply Raw]]="Yes",1,0)</f>
        <v>0</v>
      </c>
      <c r="AC18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0.32888497733950883</v>
      </c>
      <c r="AD188" s="88">
        <f>_xlfn.RANK.EQ(AC188,$AC$6:$AC$380,0)+COUNTIF($AC$6:AC188,AC188)-1</f>
        <v>169</v>
      </c>
      <c r="AE188" s="93">
        <f>(((FMS_Ranking[[#This Row],[Structures Removed 100 Raw]]/Q$2)*100)*Q$3)+(((FMS_Ranking[[#This Row],[Removed Pop Raw]]/S$2)*100)*S$3)</f>
        <v>0</v>
      </c>
      <c r="AF18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0.32888497733950883</v>
      </c>
      <c r="AG188" s="87">
        <f t="shared" si="5"/>
        <v>182</v>
      </c>
      <c r="AH188" s="3"/>
      <c r="AI188" s="3"/>
      <c r="AJ188" s="3"/>
      <c r="AK188" s="3"/>
      <c r="AL188" s="3"/>
      <c r="AM188" s="3"/>
      <c r="AN188" s="3"/>
      <c r="AO188" s="3"/>
      <c r="AP188" s="3"/>
      <c r="AQ188" s="3"/>
      <c r="AR188" s="3"/>
      <c r="AS188" s="3"/>
      <c r="AT188" s="3"/>
      <c r="AU188" s="3"/>
      <c r="AV188" s="3"/>
      <c r="AW188" s="3"/>
      <c r="AX188" s="3"/>
      <c r="AY188" s="3"/>
      <c r="AZ188" s="3"/>
      <c r="BA188" s="3"/>
      <c r="BB188" s="3"/>
    </row>
    <row r="189" spans="1:54" s="2" customFormat="1" ht="15" customHeight="1" x14ac:dyDescent="0.25">
      <c r="A189" s="64" t="s">
        <v>3637</v>
      </c>
      <c r="B189" s="64">
        <f>_xlfn.XLOOKUP(FMS_Ranking[[#This Row],[FMS ID]],FMS_Input[FMS_ID],FMS_Input[RFPG_NUM])</f>
        <v>5</v>
      </c>
      <c r="C189" s="63" t="str">
        <f>_xlfn.XLOOKUP(FMS_Ranking[[#This Row],[FMS ID]],FMS_Input[FMS_ID],FMS_Input[FMS_NAME])</f>
        <v>City of Sour Lake Channel Improvements</v>
      </c>
      <c r="D189" s="63" t="str">
        <f>_xlfn.XLOOKUP(FMS_Ranking[[#This Row],[FMS ID]],FMS_Input[FMS_ID],FMS_Input[FMS_DESCR])</f>
        <v>Establish criteria and standards for installing large concrete channels, box culvert, concrete pipe, and/or mechanisms as needed to mitigate drainage ditch erosion and improve water capacity and conveyance.</v>
      </c>
      <c r="E189" s="60">
        <f>_xlfn.XLOOKUP(FMS_Ranking[[#This Row],[FMS ID]],FMS_Input[FMS_ID],FMS_Input[FMS_COST])</f>
        <v>500000</v>
      </c>
      <c r="F189" s="5" t="str">
        <f>_xlfn.XLOOKUP(FMS_Ranking[[#This Row],[FMS ID]],FMS_Input[FMS_ID],FMS_Input[EMER_NEED])</f>
        <v>Yes</v>
      </c>
      <c r="G189" s="4">
        <f t="shared" si="4"/>
        <v>1</v>
      </c>
      <c r="H189" s="45">
        <f>_xlfn.XLOOKUP(FMS_Ranking[[#This Row],[FMS ID]],FMS_Input[FMS_ID],FMS_Input[STRUCT_100])</f>
        <v>435</v>
      </c>
      <c r="I189" s="45">
        <f>_xlfn.XLOOKUP(FMS_Ranking[[#This Row],[FMS ID]],FMS_Input[FMS_ID],FMS_Input[RES_STRUCT100])</f>
        <v>323</v>
      </c>
      <c r="J189" s="45">
        <f>_xlfn.XLOOKUP(FMS_Ranking[[#This Row],[FMS ID]],FMS_Input[FMS_ID],FMS_Input[POP100])</f>
        <v>1687</v>
      </c>
      <c r="K189" s="45">
        <f>_xlfn.XLOOKUP(FMS_Ranking[[#This Row],[FMS ID]],FMS_Input[FMS_ID],FMS_Input[CRITFAC100])</f>
        <v>7</v>
      </c>
      <c r="L189" s="45">
        <f>_xlfn.XLOOKUP(FMS_Ranking[[#This Row],[FMS ID]],FMS_Input[FMS_ID],FMS_Input[LWC])</f>
        <v>3</v>
      </c>
      <c r="M189" s="45">
        <f>_xlfn.XLOOKUP(FMS_Ranking[[#This Row],[FMS ID]],FMS_Input[FMS_ID],FMS_Input[ROADCLS])</f>
        <v>3</v>
      </c>
      <c r="N189" s="45">
        <f>_xlfn.XLOOKUP(FMS_Ranking[[#This Row],[FMS ID]],FMS_Input[FMS_ID],FMS_Input[ROAD_MILES100])</f>
        <v>8</v>
      </c>
      <c r="O189" s="45">
        <f>_xlfn.XLOOKUP(FMS_Ranking[[#This Row],[FMS ID]],FMS_Input[FMS_ID],FMS_Input[FARMACRE100])</f>
        <v>7.4686717987060547</v>
      </c>
      <c r="P189" s="48">
        <f>_xlfn.XLOOKUP(FMS_Ranking[[#This Row],[FMS ID]],FMS_Input[FMS_ID],FMS_Input[REDSTRUCT100])</f>
        <v>0</v>
      </c>
      <c r="Q189" s="48">
        <f>_xlfn.XLOOKUP(FMS_Ranking[[#This Row],[FMS ID]],FMS_Input[FMS_ID],FMS_Input[REMSTRC100])</f>
        <v>0</v>
      </c>
      <c r="R189" s="48">
        <f>_xlfn.XLOOKUP(FMS_Ranking[[#This Row],[FMS ID]],FMS_Input[FMS_ID],FMS_Input[REMRESSTRC100])</f>
        <v>0</v>
      </c>
      <c r="S189" s="82">
        <f>_xlfn.XLOOKUP(FMS_Ranking[[#This Row],[FMS ID]],FMS_Input[FMS_ID],FMS_Input[REMPOP100])</f>
        <v>0</v>
      </c>
      <c r="T189" s="82">
        <f>_xlfn.XLOOKUP(FMS_Ranking[[#This Row],[FMS ID]],FMS_Input[FMS_ID],FMS_Input[REMCRITFAC100])</f>
        <v>0</v>
      </c>
      <c r="U189" s="82">
        <f>_xlfn.XLOOKUP(FMS_Ranking[[#This Row],[FMS ID]],FMS_Input[FMS_ID],FMS_Input[REMLWC100])</f>
        <v>0</v>
      </c>
      <c r="V189" s="82">
        <f>_xlfn.XLOOKUP(FMS_Ranking[[#This Row],[FMS ID]],FMS_Input[FMS_ID],FMS_Input[REMROADCLS])</f>
        <v>0</v>
      </c>
      <c r="W189" s="82">
        <f>_xlfn.XLOOKUP(FMS_Ranking[[#This Row],[FMS ID]],FMS_Input[FMS_ID],FMS_Input[REMFRMACRE100])</f>
        <v>0</v>
      </c>
      <c r="X189" s="48">
        <f>_xlfn.XLOOKUP(FMS_Ranking[[#This Row],[FMS ID]],FMS_Input[FMS_ID],FMS_Input[COSTSTRUCT])</f>
        <v>0</v>
      </c>
      <c r="Y189" s="45">
        <f>_xlfn.XLOOKUP(FMS_Ranking[[#This Row],[FMS ID]],FMS_Input[FMS_ID],FMS_Input[NATURE])</f>
        <v>0</v>
      </c>
      <c r="Z189" s="61">
        <f>(((FMS_Ranking[[#This Row],[Percent Nature-Based Raw]]/Y$2)*10)*Y$3)</f>
        <v>0</v>
      </c>
      <c r="AA189" s="5" t="str">
        <f>_xlfn.XLOOKUP(FMS_Ranking[[#This Row],[FMS ID]],FMS_Input[FMS_ID],FMS_Input[WATER_SUP])</f>
        <v>No</v>
      </c>
      <c r="AB189" s="57">
        <f>IF(FMS_Ranking[[#This Row],[Water Supply Raw]]="Yes",1,0)</f>
        <v>0</v>
      </c>
      <c r="AC18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0.32888497733950883</v>
      </c>
      <c r="AD189" s="88">
        <f>_xlfn.RANK.EQ(AC189,$AC$6:$AC$380,0)+COUNTIF($AC$6:AC189,AC189)-1</f>
        <v>170</v>
      </c>
      <c r="AE189" s="93">
        <f>(((FMS_Ranking[[#This Row],[Structures Removed 100 Raw]]/Q$2)*100)*Q$3)+(((FMS_Ranking[[#This Row],[Removed Pop Raw]]/S$2)*100)*S$3)</f>
        <v>0</v>
      </c>
      <c r="AF18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0.32888497733950883</v>
      </c>
      <c r="AG189" s="87">
        <f t="shared" si="5"/>
        <v>182</v>
      </c>
      <c r="AH189" s="3"/>
      <c r="AI189" s="3"/>
      <c r="AJ189" s="3"/>
      <c r="AK189" s="3"/>
      <c r="AL189" s="3"/>
      <c r="AM189" s="3"/>
      <c r="AN189" s="3"/>
      <c r="AO189" s="3"/>
      <c r="AP189" s="3"/>
      <c r="AQ189" s="3"/>
      <c r="AR189" s="3"/>
      <c r="AS189" s="3"/>
      <c r="AT189" s="3"/>
      <c r="AU189" s="3"/>
      <c r="AV189" s="3"/>
      <c r="AW189" s="3"/>
      <c r="AX189" s="3"/>
      <c r="AY189" s="3"/>
      <c r="AZ189" s="3"/>
      <c r="BA189" s="3"/>
      <c r="BB189" s="3"/>
    </row>
    <row r="190" spans="1:54" s="2" customFormat="1" ht="15" customHeight="1" x14ac:dyDescent="0.25">
      <c r="A190" s="64" t="s">
        <v>1670</v>
      </c>
      <c r="B190" s="64">
        <f>_xlfn.XLOOKUP(FMS_Ranking[[#This Row],[FMS ID]],FMS_Input[FMS_ID],FMS_Input[RFPG_NUM])</f>
        <v>2</v>
      </c>
      <c r="C190" s="63" t="str">
        <f>_xlfn.XLOOKUP(FMS_Ranking[[#This Row],[FMS ID]],FMS_Input[FMS_ID],FMS_Input[FMS_NAME])</f>
        <v>City of Sherman NFIP Involvement</v>
      </c>
      <c r="D190" s="63" t="str">
        <f>_xlfn.XLOOKUP(FMS_Ranking[[#This Row],[FMS ID]],FMS_Input[FMS_ID],FMS_Input[FMS_DESCR])</f>
        <v xml:space="preserve">Application to join NFIP or adoption of equivalent standards </v>
      </c>
      <c r="E190" s="60">
        <f>_xlfn.XLOOKUP(FMS_Ranking[[#This Row],[FMS ID]],FMS_Input[FMS_ID],FMS_Input[FMS_COST])</f>
        <v>100000</v>
      </c>
      <c r="F190" s="5" t="str">
        <f>_xlfn.XLOOKUP(FMS_Ranking[[#This Row],[FMS ID]],FMS_Input[FMS_ID],FMS_Input[EMER_NEED])</f>
        <v>No</v>
      </c>
      <c r="G190" s="4">
        <f t="shared" si="4"/>
        <v>0</v>
      </c>
      <c r="H190" s="45">
        <f>_xlfn.XLOOKUP(FMS_Ranking[[#This Row],[FMS ID]],FMS_Input[FMS_ID],FMS_Input[STRUCT_100])</f>
        <v>772</v>
      </c>
      <c r="I190" s="45">
        <f>_xlfn.XLOOKUP(FMS_Ranking[[#This Row],[FMS ID]],FMS_Input[FMS_ID],FMS_Input[RES_STRUCT100])</f>
        <v>553</v>
      </c>
      <c r="J190" s="45">
        <f>_xlfn.XLOOKUP(FMS_Ranking[[#This Row],[FMS ID]],FMS_Input[FMS_ID],FMS_Input[POP100])</f>
        <v>7004</v>
      </c>
      <c r="K190" s="45">
        <f>_xlfn.XLOOKUP(FMS_Ranking[[#This Row],[FMS ID]],FMS_Input[FMS_ID],FMS_Input[CRITFAC100])</f>
        <v>5</v>
      </c>
      <c r="L190" s="45">
        <f>_xlfn.XLOOKUP(FMS_Ranking[[#This Row],[FMS ID]],FMS_Input[FMS_ID],FMS_Input[LWC])</f>
        <v>2</v>
      </c>
      <c r="M190" s="45">
        <f>_xlfn.XLOOKUP(FMS_Ranking[[#This Row],[FMS ID]],FMS_Input[FMS_ID],FMS_Input[ROADCLS])</f>
        <v>0</v>
      </c>
      <c r="N190" s="45">
        <f>_xlfn.XLOOKUP(FMS_Ranking[[#This Row],[FMS ID]],FMS_Input[FMS_ID],FMS_Input[ROAD_MILES100])</f>
        <v>39</v>
      </c>
      <c r="O190" s="45">
        <f>_xlfn.XLOOKUP(FMS_Ranking[[#This Row],[FMS ID]],FMS_Input[FMS_ID],FMS_Input[FARMACRE100])</f>
        <v>380.56082153320313</v>
      </c>
      <c r="P190" s="48">
        <f>_xlfn.XLOOKUP(FMS_Ranking[[#This Row],[FMS ID]],FMS_Input[FMS_ID],FMS_Input[REDSTRUCT100])</f>
        <v>0</v>
      </c>
      <c r="Q190" s="48">
        <f>_xlfn.XLOOKUP(FMS_Ranking[[#This Row],[FMS ID]],FMS_Input[FMS_ID],FMS_Input[REMSTRC100])</f>
        <v>0</v>
      </c>
      <c r="R190" s="48">
        <f>_xlfn.XLOOKUP(FMS_Ranking[[#This Row],[FMS ID]],FMS_Input[FMS_ID],FMS_Input[REMRESSTRC100])</f>
        <v>0</v>
      </c>
      <c r="S190" s="82">
        <f>_xlfn.XLOOKUP(FMS_Ranking[[#This Row],[FMS ID]],FMS_Input[FMS_ID],FMS_Input[REMPOP100])</f>
        <v>0</v>
      </c>
      <c r="T190" s="82">
        <f>_xlfn.XLOOKUP(FMS_Ranking[[#This Row],[FMS ID]],FMS_Input[FMS_ID],FMS_Input[REMCRITFAC100])</f>
        <v>0</v>
      </c>
      <c r="U190" s="82">
        <f>_xlfn.XLOOKUP(FMS_Ranking[[#This Row],[FMS ID]],FMS_Input[FMS_ID],FMS_Input[REMLWC100])</f>
        <v>0</v>
      </c>
      <c r="V190" s="82">
        <f>_xlfn.XLOOKUP(FMS_Ranking[[#This Row],[FMS ID]],FMS_Input[FMS_ID],FMS_Input[REMROADCLS])</f>
        <v>0</v>
      </c>
      <c r="W190" s="82">
        <f>_xlfn.XLOOKUP(FMS_Ranking[[#This Row],[FMS ID]],FMS_Input[FMS_ID],FMS_Input[REMFRMACRE100])</f>
        <v>0</v>
      </c>
      <c r="X190" s="48">
        <f>_xlfn.XLOOKUP(FMS_Ranking[[#This Row],[FMS ID]],FMS_Input[FMS_ID],FMS_Input[COSTSTRUCT])</f>
        <v>0</v>
      </c>
      <c r="Y190" s="45">
        <f>_xlfn.XLOOKUP(FMS_Ranking[[#This Row],[FMS ID]],FMS_Input[FMS_ID],FMS_Input[NATURE])</f>
        <v>0</v>
      </c>
      <c r="Z190" s="61">
        <f>(((FMS_Ranking[[#This Row],[Percent Nature-Based Raw]]/Y$2)*10)*Y$3)</f>
        <v>0</v>
      </c>
      <c r="AA190" s="5" t="str">
        <f>_xlfn.XLOOKUP(FMS_Ranking[[#This Row],[FMS ID]],FMS_Input[FMS_ID],FMS_Input[WATER_SUP])</f>
        <v>No</v>
      </c>
      <c r="AB190" s="57">
        <f>IF(FMS_Ranking[[#This Row],[Water Supply Raw]]="Yes",1,0)</f>
        <v>0</v>
      </c>
      <c r="AC19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0.32190795895794283</v>
      </c>
      <c r="AD190" s="94">
        <f>_xlfn.RANK.EQ(AC190,$AC$6:$AC$380,0)+COUNTIF($AC$6:AC190,AC190)-1</f>
        <v>171</v>
      </c>
      <c r="AE190" s="93">
        <f>(((FMS_Ranking[[#This Row],[Structures Removed 100 Raw]]/Q$2)*100)*Q$3)+(((FMS_Ranking[[#This Row],[Removed Pop Raw]]/S$2)*100)*S$3)</f>
        <v>0</v>
      </c>
      <c r="AF19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0.32190795895794283</v>
      </c>
      <c r="AG190" s="95">
        <f t="shared" si="5"/>
        <v>185</v>
      </c>
      <c r="AH190" s="3"/>
      <c r="AI190" s="3"/>
      <c r="AJ190" s="3"/>
      <c r="AK190" s="3"/>
      <c r="AL190" s="3"/>
      <c r="AM190" s="3"/>
      <c r="AN190" s="3"/>
      <c r="AO190" s="3"/>
      <c r="AP190" s="3"/>
      <c r="AQ190" s="3"/>
      <c r="AR190" s="3"/>
      <c r="AS190" s="3"/>
      <c r="AT190" s="3"/>
      <c r="AU190" s="3"/>
      <c r="AV190" s="3"/>
      <c r="AW190" s="3"/>
      <c r="AX190" s="3"/>
      <c r="AY190" s="3"/>
      <c r="AZ190" s="3"/>
      <c r="BA190" s="3"/>
      <c r="BB190" s="3"/>
    </row>
    <row r="191" spans="1:54" s="2" customFormat="1" ht="15" customHeight="1" x14ac:dyDescent="0.25">
      <c r="A191" s="64" t="s">
        <v>1818</v>
      </c>
      <c r="B191" s="64">
        <f>_xlfn.XLOOKUP(FMS_Ranking[[#This Row],[FMS ID]],FMS_Input[FMS_ID],FMS_Input[RFPG_NUM])</f>
        <v>2</v>
      </c>
      <c r="C191" s="63" t="str">
        <f>_xlfn.XLOOKUP(FMS_Ranking[[#This Row],[FMS ID]],FMS_Input[FMS_ID],FMS_Input[FMS_NAME])</f>
        <v>City of Sherman Emergency Alerts</v>
      </c>
      <c r="D191" s="63" t="str">
        <f>_xlfn.XLOOKUP(FMS_Ranking[[#This Row],[FMS ID]],FMS_Input[FMS_ID],FMS_Input[FMS_DESCR])</f>
        <v>Maintain and Operate Early Alert System - an outdoor warning system composed of nine sirens throughout the City. Public announcements through the reverse telephonic system and through broadcasting local cable channels.</v>
      </c>
      <c r="E191" s="60">
        <f>_xlfn.XLOOKUP(FMS_Ranking[[#This Row],[FMS ID]],FMS_Input[FMS_ID],FMS_Input[FMS_COST])</f>
        <v>250000</v>
      </c>
      <c r="F191" s="5" t="str">
        <f>_xlfn.XLOOKUP(FMS_Ranking[[#This Row],[FMS ID]],FMS_Input[FMS_ID],FMS_Input[EMER_NEED])</f>
        <v>No</v>
      </c>
      <c r="G191" s="4">
        <f t="shared" si="4"/>
        <v>0</v>
      </c>
      <c r="H191" s="45">
        <f>_xlfn.XLOOKUP(FMS_Ranking[[#This Row],[FMS ID]],FMS_Input[FMS_ID],FMS_Input[STRUCT_100])</f>
        <v>772</v>
      </c>
      <c r="I191" s="45">
        <f>_xlfn.XLOOKUP(FMS_Ranking[[#This Row],[FMS ID]],FMS_Input[FMS_ID],FMS_Input[RES_STRUCT100])</f>
        <v>553</v>
      </c>
      <c r="J191" s="45">
        <f>_xlfn.XLOOKUP(FMS_Ranking[[#This Row],[FMS ID]],FMS_Input[FMS_ID],FMS_Input[POP100])</f>
        <v>7004</v>
      </c>
      <c r="K191" s="45">
        <f>_xlfn.XLOOKUP(FMS_Ranking[[#This Row],[FMS ID]],FMS_Input[FMS_ID],FMS_Input[CRITFAC100])</f>
        <v>5</v>
      </c>
      <c r="L191" s="45">
        <f>_xlfn.XLOOKUP(FMS_Ranking[[#This Row],[FMS ID]],FMS_Input[FMS_ID],FMS_Input[LWC])</f>
        <v>2</v>
      </c>
      <c r="M191" s="45">
        <f>_xlfn.XLOOKUP(FMS_Ranking[[#This Row],[FMS ID]],FMS_Input[FMS_ID],FMS_Input[ROADCLS])</f>
        <v>0</v>
      </c>
      <c r="N191" s="45">
        <f>_xlfn.XLOOKUP(FMS_Ranking[[#This Row],[FMS ID]],FMS_Input[FMS_ID],FMS_Input[ROAD_MILES100])</f>
        <v>39</v>
      </c>
      <c r="O191" s="45">
        <f>_xlfn.XLOOKUP(FMS_Ranking[[#This Row],[FMS ID]],FMS_Input[FMS_ID],FMS_Input[FARMACRE100])</f>
        <v>380.56082153320313</v>
      </c>
      <c r="P191" s="48">
        <f>_xlfn.XLOOKUP(FMS_Ranking[[#This Row],[FMS ID]],FMS_Input[FMS_ID],FMS_Input[REDSTRUCT100])</f>
        <v>0</v>
      </c>
      <c r="Q191" s="48">
        <f>_xlfn.XLOOKUP(FMS_Ranking[[#This Row],[FMS ID]],FMS_Input[FMS_ID],FMS_Input[REMSTRC100])</f>
        <v>0</v>
      </c>
      <c r="R191" s="48">
        <f>_xlfn.XLOOKUP(FMS_Ranking[[#This Row],[FMS ID]],FMS_Input[FMS_ID],FMS_Input[REMRESSTRC100])</f>
        <v>0</v>
      </c>
      <c r="S191" s="82">
        <f>_xlfn.XLOOKUP(FMS_Ranking[[#This Row],[FMS ID]],FMS_Input[FMS_ID],FMS_Input[REMPOP100])</f>
        <v>0</v>
      </c>
      <c r="T191" s="82">
        <f>_xlfn.XLOOKUP(FMS_Ranking[[#This Row],[FMS ID]],FMS_Input[FMS_ID],FMS_Input[REMCRITFAC100])</f>
        <v>0</v>
      </c>
      <c r="U191" s="82">
        <f>_xlfn.XLOOKUP(FMS_Ranking[[#This Row],[FMS ID]],FMS_Input[FMS_ID],FMS_Input[REMLWC100])</f>
        <v>0</v>
      </c>
      <c r="V191" s="82">
        <f>_xlfn.XLOOKUP(FMS_Ranking[[#This Row],[FMS ID]],FMS_Input[FMS_ID],FMS_Input[REMROADCLS])</f>
        <v>0</v>
      </c>
      <c r="W191" s="82">
        <f>_xlfn.XLOOKUP(FMS_Ranking[[#This Row],[FMS ID]],FMS_Input[FMS_ID],FMS_Input[REMFRMACRE100])</f>
        <v>0</v>
      </c>
      <c r="X191" s="48">
        <f>_xlfn.XLOOKUP(FMS_Ranking[[#This Row],[FMS ID]],FMS_Input[FMS_ID],FMS_Input[COSTSTRUCT])</f>
        <v>0</v>
      </c>
      <c r="Y191" s="45">
        <f>_xlfn.XLOOKUP(FMS_Ranking[[#This Row],[FMS ID]],FMS_Input[FMS_ID],FMS_Input[NATURE])</f>
        <v>0</v>
      </c>
      <c r="Z191" s="61">
        <f>(((FMS_Ranking[[#This Row],[Percent Nature-Based Raw]]/Y$2)*10)*Y$3)</f>
        <v>0</v>
      </c>
      <c r="AA191" s="5" t="str">
        <f>_xlfn.XLOOKUP(FMS_Ranking[[#This Row],[FMS ID]],FMS_Input[FMS_ID],FMS_Input[WATER_SUP])</f>
        <v>No</v>
      </c>
      <c r="AB191" s="57">
        <f>IF(FMS_Ranking[[#This Row],[Water Supply Raw]]="Yes",1,0)</f>
        <v>0</v>
      </c>
      <c r="AC19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0.32190795895794283</v>
      </c>
      <c r="AD191" s="94">
        <f>_xlfn.RANK.EQ(AC191,$AC$6:$AC$380,0)+COUNTIF($AC$6:AC191,AC191)-1</f>
        <v>172</v>
      </c>
      <c r="AE191" s="93">
        <f>(((FMS_Ranking[[#This Row],[Structures Removed 100 Raw]]/Q$2)*100)*Q$3)+(((FMS_Ranking[[#This Row],[Removed Pop Raw]]/S$2)*100)*S$3)</f>
        <v>0</v>
      </c>
      <c r="AF19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0.32190795895794283</v>
      </c>
      <c r="AG191" s="95">
        <f t="shared" si="5"/>
        <v>185</v>
      </c>
      <c r="AH191" s="3"/>
      <c r="AI191" s="3"/>
      <c r="AJ191" s="3"/>
      <c r="AK191" s="3"/>
      <c r="AL191" s="3"/>
      <c r="AM191" s="3"/>
      <c r="AN191" s="3"/>
      <c r="AO191" s="3"/>
      <c r="AP191" s="3"/>
      <c r="AQ191" s="3"/>
      <c r="AR191" s="3"/>
      <c r="AS191" s="3"/>
      <c r="AT191" s="3"/>
      <c r="AU191" s="3"/>
      <c r="AV191" s="3"/>
      <c r="AW191" s="3"/>
      <c r="AX191" s="3"/>
      <c r="AY191" s="3"/>
      <c r="AZ191" s="3"/>
      <c r="BA191" s="3"/>
      <c r="BB191" s="3"/>
    </row>
    <row r="192" spans="1:54" s="2" customFormat="1" ht="15" customHeight="1" x14ac:dyDescent="0.25">
      <c r="A192" s="64" t="s">
        <v>2388</v>
      </c>
      <c r="B192" s="64">
        <f>_xlfn.XLOOKUP(FMS_Ranking[[#This Row],[FMS ID]],FMS_Input[FMS_ID],FMS_Input[RFPG_NUM])</f>
        <v>3</v>
      </c>
      <c r="C192" s="63" t="str">
        <f>_xlfn.XLOOKUP(FMS_Ranking[[#This Row],[FMS ID]],FMS_Input[FMS_ID],FMS_Input[FMS_NAME])</f>
        <v>Richland Hills Semi-Annual Levee Inspections</v>
      </c>
      <c r="D192" s="63" t="str">
        <f>_xlfn.XLOOKUP(FMS_Ranking[[#This Row],[FMS ID]],FMS_Input[FMS_ID],FMS_Input[FMS_DESCR])</f>
        <v>Prepare an inspection program of the levee to look for any maintenance problems or levee failure issues</v>
      </c>
      <c r="E192" s="60">
        <f>_xlfn.XLOOKUP(FMS_Ranking[[#This Row],[FMS ID]],FMS_Input[FMS_ID],FMS_Input[FMS_COST])</f>
        <v>50000</v>
      </c>
      <c r="F192" s="5" t="str">
        <f>_xlfn.XLOOKUP(FMS_Ranking[[#This Row],[FMS ID]],FMS_Input[FMS_ID],FMS_Input[EMER_NEED])</f>
        <v>No</v>
      </c>
      <c r="G192" s="4">
        <f t="shared" si="4"/>
        <v>0</v>
      </c>
      <c r="H192" s="45">
        <f>_xlfn.XLOOKUP(FMS_Ranking[[#This Row],[FMS ID]],FMS_Input[FMS_ID],FMS_Input[STRUCT_100])</f>
        <v>404</v>
      </c>
      <c r="I192" s="45">
        <f>_xlfn.XLOOKUP(FMS_Ranking[[#This Row],[FMS ID]],FMS_Input[FMS_ID],FMS_Input[RES_STRUCT100])</f>
        <v>397</v>
      </c>
      <c r="J192" s="45">
        <f>_xlfn.XLOOKUP(FMS_Ranking[[#This Row],[FMS ID]],FMS_Input[FMS_ID],FMS_Input[POP100])</f>
        <v>1882</v>
      </c>
      <c r="K192" s="45">
        <f>_xlfn.XLOOKUP(FMS_Ranking[[#This Row],[FMS ID]],FMS_Input[FMS_ID],FMS_Input[CRITFAC100])</f>
        <v>2</v>
      </c>
      <c r="L192" s="45">
        <f>_xlfn.XLOOKUP(FMS_Ranking[[#This Row],[FMS ID]],FMS_Input[FMS_ID],FMS_Input[LWC])</f>
        <v>15</v>
      </c>
      <c r="M192" s="45">
        <f>_xlfn.XLOOKUP(FMS_Ranking[[#This Row],[FMS ID]],FMS_Input[FMS_ID],FMS_Input[ROADCLS])</f>
        <v>0</v>
      </c>
      <c r="N192" s="45">
        <f>_xlfn.XLOOKUP(FMS_Ranking[[#This Row],[FMS ID]],FMS_Input[FMS_ID],FMS_Input[ROAD_MILES100])</f>
        <v>7</v>
      </c>
      <c r="O192" s="45">
        <f>_xlfn.XLOOKUP(FMS_Ranking[[#This Row],[FMS ID]],FMS_Input[FMS_ID],FMS_Input[FARMACRE100])</f>
        <v>3.5095570087432861</v>
      </c>
      <c r="P192" s="48">
        <f>_xlfn.XLOOKUP(FMS_Ranking[[#This Row],[FMS ID]],FMS_Input[FMS_ID],FMS_Input[REDSTRUCT100])</f>
        <v>0</v>
      </c>
      <c r="Q192" s="48">
        <f>_xlfn.XLOOKUP(FMS_Ranking[[#This Row],[FMS ID]],FMS_Input[FMS_ID],FMS_Input[REMSTRC100])</f>
        <v>0</v>
      </c>
      <c r="R192" s="48">
        <f>_xlfn.XLOOKUP(FMS_Ranking[[#This Row],[FMS ID]],FMS_Input[FMS_ID],FMS_Input[REMRESSTRC100])</f>
        <v>0</v>
      </c>
      <c r="S192" s="82">
        <f>_xlfn.XLOOKUP(FMS_Ranking[[#This Row],[FMS ID]],FMS_Input[FMS_ID],FMS_Input[REMPOP100])</f>
        <v>0</v>
      </c>
      <c r="T192" s="82">
        <f>_xlfn.XLOOKUP(FMS_Ranking[[#This Row],[FMS ID]],FMS_Input[FMS_ID],FMS_Input[REMCRITFAC100])</f>
        <v>0</v>
      </c>
      <c r="U192" s="82">
        <f>_xlfn.XLOOKUP(FMS_Ranking[[#This Row],[FMS ID]],FMS_Input[FMS_ID],FMS_Input[REMLWC100])</f>
        <v>0</v>
      </c>
      <c r="V192" s="82">
        <f>_xlfn.XLOOKUP(FMS_Ranking[[#This Row],[FMS ID]],FMS_Input[FMS_ID],FMS_Input[REMROADCLS])</f>
        <v>0</v>
      </c>
      <c r="W192" s="82">
        <f>_xlfn.XLOOKUP(FMS_Ranking[[#This Row],[FMS ID]],FMS_Input[FMS_ID],FMS_Input[REMFRMACRE100])</f>
        <v>0</v>
      </c>
      <c r="X192" s="48">
        <f>_xlfn.XLOOKUP(FMS_Ranking[[#This Row],[FMS ID]],FMS_Input[FMS_ID],FMS_Input[COSTSTRUCT])</f>
        <v>0</v>
      </c>
      <c r="Y192" s="45">
        <f>_xlfn.XLOOKUP(FMS_Ranking[[#This Row],[FMS ID]],FMS_Input[FMS_ID],FMS_Input[NATURE])</f>
        <v>0</v>
      </c>
      <c r="Z192" s="61">
        <f>(((FMS_Ranking[[#This Row],[Percent Nature-Based Raw]]/Y$2)*10)*Y$3)</f>
        <v>0</v>
      </c>
      <c r="AA192" s="5" t="str">
        <f>_xlfn.XLOOKUP(FMS_Ranking[[#This Row],[FMS ID]],FMS_Input[FMS_ID],FMS_Input[WATER_SUP])</f>
        <v>No</v>
      </c>
      <c r="AB192" s="57">
        <f>IF(FMS_Ranking[[#This Row],[Water Supply Raw]]="Yes",1,0)</f>
        <v>0</v>
      </c>
      <c r="AC19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0.32030437054487304</v>
      </c>
      <c r="AD192" s="94">
        <f>_xlfn.RANK.EQ(AC192,$AC$6:$AC$380,0)+COUNTIF($AC$6:AC192,AC192)-1</f>
        <v>173</v>
      </c>
      <c r="AE192" s="93">
        <f>(((FMS_Ranking[[#This Row],[Structures Removed 100 Raw]]/Q$2)*100)*Q$3)+(((FMS_Ranking[[#This Row],[Removed Pop Raw]]/S$2)*100)*S$3)</f>
        <v>0</v>
      </c>
      <c r="AF19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0.32030437054487304</v>
      </c>
      <c r="AG192" s="95">
        <f t="shared" si="5"/>
        <v>187</v>
      </c>
      <c r="AH192" s="3"/>
      <c r="AI192" s="3"/>
      <c r="AJ192" s="3"/>
      <c r="AK192" s="3"/>
      <c r="AL192" s="3"/>
      <c r="AM192" s="3"/>
      <c r="AN192" s="3"/>
      <c r="AO192" s="3"/>
      <c r="AP192" s="3"/>
      <c r="AQ192" s="3"/>
      <c r="AR192" s="3"/>
      <c r="AS192" s="3"/>
      <c r="AT192" s="3"/>
      <c r="AU192" s="3"/>
      <c r="AV192" s="3"/>
      <c r="AW192" s="3"/>
      <c r="AX192" s="3"/>
      <c r="AY192" s="3"/>
      <c r="AZ192" s="3"/>
      <c r="BA192" s="3"/>
      <c r="BB192" s="3"/>
    </row>
    <row r="193" spans="1:54" s="2" customFormat="1" ht="15" customHeight="1" x14ac:dyDescent="0.25">
      <c r="A193" s="64" t="s">
        <v>4953</v>
      </c>
      <c r="B193" s="64">
        <f>_xlfn.XLOOKUP(FMS_Ranking[[#This Row],[FMS ID]],FMS_Input[FMS_ID],FMS_Input[RFPG_NUM])</f>
        <v>15</v>
      </c>
      <c r="C193" s="63" t="str">
        <f>_xlfn.XLOOKUP(FMS_Ranking[[#This Row],[FMS ID]],FMS_Input[FMS_ID],FMS_Input[FMS_NAME])</f>
        <v>Port Isabel Action #10</v>
      </c>
      <c r="D193" s="63" t="str">
        <f>_xlfn.XLOOKUP(FMS_Ranking[[#This Row],[FMS ID]],FMS_Input[FMS_ID],FMS_Input[FMS_DESCR])</f>
        <v>Prepare local evacuation plan</v>
      </c>
      <c r="E193" s="60">
        <f>_xlfn.XLOOKUP(FMS_Ranking[[#This Row],[FMS ID]],FMS_Input[FMS_ID],FMS_Input[FMS_COST])</f>
        <v>500</v>
      </c>
      <c r="F193" s="5" t="str">
        <f>_xlfn.XLOOKUP(FMS_Ranking[[#This Row],[FMS ID]],FMS_Input[FMS_ID],FMS_Input[EMER_NEED])</f>
        <v>Yes</v>
      </c>
      <c r="G193" s="4">
        <f t="shared" si="4"/>
        <v>1</v>
      </c>
      <c r="H193" s="45">
        <f>_xlfn.XLOOKUP(FMS_Ranking[[#This Row],[FMS ID]],FMS_Input[FMS_ID],FMS_Input[STRUCT_100])</f>
        <v>761</v>
      </c>
      <c r="I193" s="45">
        <f>_xlfn.XLOOKUP(FMS_Ranking[[#This Row],[FMS ID]],FMS_Input[FMS_ID],FMS_Input[RES_STRUCT100])</f>
        <v>632</v>
      </c>
      <c r="J193" s="45">
        <f>_xlfn.XLOOKUP(FMS_Ranking[[#This Row],[FMS ID]],FMS_Input[FMS_ID],FMS_Input[POP100])</f>
        <v>3459</v>
      </c>
      <c r="K193" s="45">
        <f>_xlfn.XLOOKUP(FMS_Ranking[[#This Row],[FMS ID]],FMS_Input[FMS_ID],FMS_Input[CRITFAC100])</f>
        <v>1</v>
      </c>
      <c r="L193" s="45">
        <f>_xlfn.XLOOKUP(FMS_Ranking[[#This Row],[FMS ID]],FMS_Input[FMS_ID],FMS_Input[LWC])</f>
        <v>0</v>
      </c>
      <c r="M193" s="45">
        <f>_xlfn.XLOOKUP(FMS_Ranking[[#This Row],[FMS ID]],FMS_Input[FMS_ID],FMS_Input[ROADCLS])</f>
        <v>0</v>
      </c>
      <c r="N193" s="45">
        <f>_xlfn.XLOOKUP(FMS_Ranking[[#This Row],[FMS ID]],FMS_Input[FMS_ID],FMS_Input[ROAD_MILES100])</f>
        <v>66</v>
      </c>
      <c r="O193" s="45">
        <f>_xlfn.XLOOKUP(FMS_Ranking[[#This Row],[FMS ID]],FMS_Input[FMS_ID],FMS_Input[FARMACRE100])</f>
        <v>0</v>
      </c>
      <c r="P193" s="48">
        <f>_xlfn.XLOOKUP(FMS_Ranking[[#This Row],[FMS ID]],FMS_Input[FMS_ID],FMS_Input[REDSTRUCT100])</f>
        <v>0</v>
      </c>
      <c r="Q193" s="48">
        <f>_xlfn.XLOOKUP(FMS_Ranking[[#This Row],[FMS ID]],FMS_Input[FMS_ID],FMS_Input[REMSTRC100])</f>
        <v>0</v>
      </c>
      <c r="R193" s="48">
        <f>_xlfn.XLOOKUP(FMS_Ranking[[#This Row],[FMS ID]],FMS_Input[FMS_ID],FMS_Input[REMRESSTRC100])</f>
        <v>0</v>
      </c>
      <c r="S193" s="82">
        <f>_xlfn.XLOOKUP(FMS_Ranking[[#This Row],[FMS ID]],FMS_Input[FMS_ID],FMS_Input[REMPOP100])</f>
        <v>0</v>
      </c>
      <c r="T193" s="82">
        <f>_xlfn.XLOOKUP(FMS_Ranking[[#This Row],[FMS ID]],FMS_Input[FMS_ID],FMS_Input[REMCRITFAC100])</f>
        <v>0</v>
      </c>
      <c r="U193" s="82">
        <f>_xlfn.XLOOKUP(FMS_Ranking[[#This Row],[FMS ID]],FMS_Input[FMS_ID],FMS_Input[REMLWC100])</f>
        <v>0</v>
      </c>
      <c r="V193" s="82">
        <f>_xlfn.XLOOKUP(FMS_Ranking[[#This Row],[FMS ID]],FMS_Input[FMS_ID],FMS_Input[REMROADCLS])</f>
        <v>0</v>
      </c>
      <c r="W193" s="82">
        <f>_xlfn.XLOOKUP(FMS_Ranking[[#This Row],[FMS ID]],FMS_Input[FMS_ID],FMS_Input[REMFRMACRE100])</f>
        <v>0</v>
      </c>
      <c r="X193" s="48">
        <f>_xlfn.XLOOKUP(FMS_Ranking[[#This Row],[FMS ID]],FMS_Input[FMS_ID],FMS_Input[COSTSTRUCT])</f>
        <v>0</v>
      </c>
      <c r="Y193" s="45">
        <f>_xlfn.XLOOKUP(FMS_Ranking[[#This Row],[FMS ID]],FMS_Input[FMS_ID],FMS_Input[NATURE])</f>
        <v>0</v>
      </c>
      <c r="Z193" s="61">
        <f>(((FMS_Ranking[[#This Row],[Percent Nature-Based Raw]]/Y$2)*10)*Y$3)</f>
        <v>0</v>
      </c>
      <c r="AA193" s="5" t="str">
        <f>_xlfn.XLOOKUP(FMS_Ranking[[#This Row],[FMS ID]],FMS_Input[FMS_ID],FMS_Input[WATER_SUP])</f>
        <v>No</v>
      </c>
      <c r="AB193" s="57">
        <f>IF(FMS_Ranking[[#This Row],[Water Supply Raw]]="Yes",1,0)</f>
        <v>0</v>
      </c>
      <c r="AC19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0.31614556051338333</v>
      </c>
      <c r="AD193" s="88">
        <f>_xlfn.RANK.EQ(AC193,$AC$6:$AC$380,0)+COUNTIF($AC$6:AC193,AC193)-1</f>
        <v>174</v>
      </c>
      <c r="AE193" s="93">
        <f>(((FMS_Ranking[[#This Row],[Structures Removed 100 Raw]]/Q$2)*100)*Q$3)+(((FMS_Ranking[[#This Row],[Removed Pop Raw]]/S$2)*100)*S$3)</f>
        <v>0</v>
      </c>
      <c r="AF19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0.31614556051338333</v>
      </c>
      <c r="AG193" s="87">
        <f t="shared" si="5"/>
        <v>188</v>
      </c>
      <c r="AH193" s="3"/>
      <c r="AI193" s="3"/>
      <c r="AJ193" s="3"/>
      <c r="AK193" s="3"/>
      <c r="AL193" s="3"/>
      <c r="AM193" s="3"/>
      <c r="AN193" s="3"/>
      <c r="AO193" s="3"/>
      <c r="AP193" s="3"/>
      <c r="AQ193" s="3"/>
      <c r="AR193" s="3"/>
      <c r="AS193" s="3"/>
      <c r="AT193" s="3"/>
      <c r="AU193" s="3"/>
      <c r="AV193" s="3"/>
      <c r="AW193" s="3"/>
      <c r="AX193" s="3"/>
      <c r="AY193" s="3"/>
      <c r="AZ193" s="3"/>
      <c r="BA193" s="3"/>
      <c r="BB193" s="3"/>
    </row>
    <row r="194" spans="1:54" s="2" customFormat="1" ht="15" customHeight="1" x14ac:dyDescent="0.25">
      <c r="A194" s="64" t="s">
        <v>4958</v>
      </c>
      <c r="B194" s="64">
        <f>_xlfn.XLOOKUP(FMS_Ranking[[#This Row],[FMS ID]],FMS_Input[FMS_ID],FMS_Input[RFPG_NUM])</f>
        <v>15</v>
      </c>
      <c r="C194" s="63" t="str">
        <f>_xlfn.XLOOKUP(FMS_Ranking[[#This Row],[FMS ID]],FMS_Input[FMS_ID],FMS_Input[FMS_NAME])</f>
        <v>Port Isabel Action #11</v>
      </c>
      <c r="D194" s="63" t="str">
        <f>_xlfn.XLOOKUP(FMS_Ranking[[#This Row],[FMS ID]],FMS_Input[FMS_ID],FMS_Input[FMS_DESCR])</f>
        <v>Update floodplain management ordinances to include higher standards required to join the CRS program; Join the CRS program upon adoption of ordinance</v>
      </c>
      <c r="E194" s="60">
        <f>_xlfn.XLOOKUP(FMS_Ranking[[#This Row],[FMS ID]],FMS_Input[FMS_ID],FMS_Input[FMS_COST])</f>
        <v>500</v>
      </c>
      <c r="F194" s="5" t="str">
        <f>_xlfn.XLOOKUP(FMS_Ranking[[#This Row],[FMS ID]],FMS_Input[FMS_ID],FMS_Input[EMER_NEED])</f>
        <v>Yes</v>
      </c>
      <c r="G194" s="4">
        <f t="shared" si="4"/>
        <v>1</v>
      </c>
      <c r="H194" s="45">
        <f>_xlfn.XLOOKUP(FMS_Ranking[[#This Row],[FMS ID]],FMS_Input[FMS_ID],FMS_Input[STRUCT_100])</f>
        <v>761</v>
      </c>
      <c r="I194" s="45">
        <f>_xlfn.XLOOKUP(FMS_Ranking[[#This Row],[FMS ID]],FMS_Input[FMS_ID],FMS_Input[RES_STRUCT100])</f>
        <v>632</v>
      </c>
      <c r="J194" s="45">
        <f>_xlfn.XLOOKUP(FMS_Ranking[[#This Row],[FMS ID]],FMS_Input[FMS_ID],FMS_Input[POP100])</f>
        <v>3459</v>
      </c>
      <c r="K194" s="45">
        <f>_xlfn.XLOOKUP(FMS_Ranking[[#This Row],[FMS ID]],FMS_Input[FMS_ID],FMS_Input[CRITFAC100])</f>
        <v>1</v>
      </c>
      <c r="L194" s="45">
        <f>_xlfn.XLOOKUP(FMS_Ranking[[#This Row],[FMS ID]],FMS_Input[FMS_ID],FMS_Input[LWC])</f>
        <v>0</v>
      </c>
      <c r="M194" s="45">
        <f>_xlfn.XLOOKUP(FMS_Ranking[[#This Row],[FMS ID]],FMS_Input[FMS_ID],FMS_Input[ROADCLS])</f>
        <v>0</v>
      </c>
      <c r="N194" s="45">
        <f>_xlfn.XLOOKUP(FMS_Ranking[[#This Row],[FMS ID]],FMS_Input[FMS_ID],FMS_Input[ROAD_MILES100])</f>
        <v>66</v>
      </c>
      <c r="O194" s="45">
        <f>_xlfn.XLOOKUP(FMS_Ranking[[#This Row],[FMS ID]],FMS_Input[FMS_ID],FMS_Input[FARMACRE100])</f>
        <v>0</v>
      </c>
      <c r="P194" s="48">
        <f>_xlfn.XLOOKUP(FMS_Ranking[[#This Row],[FMS ID]],FMS_Input[FMS_ID],FMS_Input[REDSTRUCT100])</f>
        <v>0</v>
      </c>
      <c r="Q194" s="48">
        <f>_xlfn.XLOOKUP(FMS_Ranking[[#This Row],[FMS ID]],FMS_Input[FMS_ID],FMS_Input[REMSTRC100])</f>
        <v>0</v>
      </c>
      <c r="R194" s="48">
        <f>_xlfn.XLOOKUP(FMS_Ranking[[#This Row],[FMS ID]],FMS_Input[FMS_ID],FMS_Input[REMRESSTRC100])</f>
        <v>0</v>
      </c>
      <c r="S194" s="82">
        <f>_xlfn.XLOOKUP(FMS_Ranking[[#This Row],[FMS ID]],FMS_Input[FMS_ID],FMS_Input[REMPOP100])</f>
        <v>0</v>
      </c>
      <c r="T194" s="82">
        <f>_xlfn.XLOOKUP(FMS_Ranking[[#This Row],[FMS ID]],FMS_Input[FMS_ID],FMS_Input[REMCRITFAC100])</f>
        <v>0</v>
      </c>
      <c r="U194" s="82">
        <f>_xlfn.XLOOKUP(FMS_Ranking[[#This Row],[FMS ID]],FMS_Input[FMS_ID],FMS_Input[REMLWC100])</f>
        <v>0</v>
      </c>
      <c r="V194" s="82">
        <f>_xlfn.XLOOKUP(FMS_Ranking[[#This Row],[FMS ID]],FMS_Input[FMS_ID],FMS_Input[REMROADCLS])</f>
        <v>0</v>
      </c>
      <c r="W194" s="82">
        <f>_xlfn.XLOOKUP(FMS_Ranking[[#This Row],[FMS ID]],FMS_Input[FMS_ID],FMS_Input[REMFRMACRE100])</f>
        <v>0</v>
      </c>
      <c r="X194" s="48">
        <f>_xlfn.XLOOKUP(FMS_Ranking[[#This Row],[FMS ID]],FMS_Input[FMS_ID],FMS_Input[COSTSTRUCT])</f>
        <v>0</v>
      </c>
      <c r="Y194" s="45">
        <f>_xlfn.XLOOKUP(FMS_Ranking[[#This Row],[FMS ID]],FMS_Input[FMS_ID],FMS_Input[NATURE])</f>
        <v>0</v>
      </c>
      <c r="Z194" s="61">
        <f>(((FMS_Ranking[[#This Row],[Percent Nature-Based Raw]]/Y$2)*10)*Y$3)</f>
        <v>0</v>
      </c>
      <c r="AA194" s="5" t="str">
        <f>_xlfn.XLOOKUP(FMS_Ranking[[#This Row],[FMS ID]],FMS_Input[FMS_ID],FMS_Input[WATER_SUP])</f>
        <v>No</v>
      </c>
      <c r="AB194" s="57">
        <f>IF(FMS_Ranking[[#This Row],[Water Supply Raw]]="Yes",1,0)</f>
        <v>0</v>
      </c>
      <c r="AC19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0.31614556051338333</v>
      </c>
      <c r="AD194" s="88">
        <f>_xlfn.RANK.EQ(AC194,$AC$6:$AC$380,0)+COUNTIF($AC$6:AC194,AC194)-1</f>
        <v>175</v>
      </c>
      <c r="AE194" s="93">
        <f>(((FMS_Ranking[[#This Row],[Structures Removed 100 Raw]]/Q$2)*100)*Q$3)+(((FMS_Ranking[[#This Row],[Removed Pop Raw]]/S$2)*100)*S$3)</f>
        <v>0</v>
      </c>
      <c r="AF19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0.31614556051338333</v>
      </c>
      <c r="AG194" s="87">
        <f t="shared" si="5"/>
        <v>188</v>
      </c>
      <c r="AH194" s="3"/>
      <c r="AI194" s="3"/>
      <c r="AJ194" s="3"/>
      <c r="AK194" s="3"/>
      <c r="AL194" s="3"/>
      <c r="AM194" s="3"/>
      <c r="AN194" s="3"/>
      <c r="AO194" s="3"/>
      <c r="AP194" s="3"/>
      <c r="AQ194" s="3"/>
      <c r="AR194" s="3"/>
      <c r="AS194" s="3"/>
      <c r="AT194" s="3"/>
      <c r="AU194" s="3"/>
      <c r="AV194" s="3"/>
      <c r="AW194" s="3"/>
      <c r="AX194" s="3"/>
      <c r="AY194" s="3"/>
      <c r="AZ194" s="3"/>
      <c r="BA194" s="3"/>
      <c r="BB194" s="3"/>
    </row>
    <row r="195" spans="1:54" s="2" customFormat="1" ht="15" customHeight="1" x14ac:dyDescent="0.25">
      <c r="A195" s="64" t="s">
        <v>4963</v>
      </c>
      <c r="B195" s="64">
        <f>_xlfn.XLOOKUP(FMS_Ranking[[#This Row],[FMS ID]],FMS_Input[FMS_ID],FMS_Input[RFPG_NUM])</f>
        <v>15</v>
      </c>
      <c r="C195" s="63" t="str">
        <f>_xlfn.XLOOKUP(FMS_Ranking[[#This Row],[FMS ID]],FMS_Input[FMS_ID],FMS_Input[FMS_NAME])</f>
        <v>Port Isabel Action #12</v>
      </c>
      <c r="D195" s="63" t="str">
        <f>_xlfn.XLOOKUP(FMS_Ranking[[#This Row],[FMS ID]],FMS_Input[FMS_ID],FMS_Input[FMS_DESCR])</f>
        <v>Adopt NFIP model ordinance with higher floodplain standards</v>
      </c>
      <c r="E195" s="60">
        <f>_xlfn.XLOOKUP(FMS_Ranking[[#This Row],[FMS ID]],FMS_Input[FMS_ID],FMS_Input[FMS_COST])</f>
        <v>500</v>
      </c>
      <c r="F195" s="5" t="str">
        <f>_xlfn.XLOOKUP(FMS_Ranking[[#This Row],[FMS ID]],FMS_Input[FMS_ID],FMS_Input[EMER_NEED])</f>
        <v>Yes</v>
      </c>
      <c r="G195" s="4">
        <f t="shared" si="4"/>
        <v>1</v>
      </c>
      <c r="H195" s="45">
        <f>_xlfn.XLOOKUP(FMS_Ranking[[#This Row],[FMS ID]],FMS_Input[FMS_ID],FMS_Input[STRUCT_100])</f>
        <v>761</v>
      </c>
      <c r="I195" s="45">
        <f>_xlfn.XLOOKUP(FMS_Ranking[[#This Row],[FMS ID]],FMS_Input[FMS_ID],FMS_Input[RES_STRUCT100])</f>
        <v>632</v>
      </c>
      <c r="J195" s="45">
        <f>_xlfn.XLOOKUP(FMS_Ranking[[#This Row],[FMS ID]],FMS_Input[FMS_ID],FMS_Input[POP100])</f>
        <v>3459</v>
      </c>
      <c r="K195" s="45">
        <f>_xlfn.XLOOKUP(FMS_Ranking[[#This Row],[FMS ID]],FMS_Input[FMS_ID],FMS_Input[CRITFAC100])</f>
        <v>1</v>
      </c>
      <c r="L195" s="45">
        <f>_xlfn.XLOOKUP(FMS_Ranking[[#This Row],[FMS ID]],FMS_Input[FMS_ID],FMS_Input[LWC])</f>
        <v>0</v>
      </c>
      <c r="M195" s="45">
        <f>_xlfn.XLOOKUP(FMS_Ranking[[#This Row],[FMS ID]],FMS_Input[FMS_ID],FMS_Input[ROADCLS])</f>
        <v>0</v>
      </c>
      <c r="N195" s="45">
        <f>_xlfn.XLOOKUP(FMS_Ranking[[#This Row],[FMS ID]],FMS_Input[FMS_ID],FMS_Input[ROAD_MILES100])</f>
        <v>66</v>
      </c>
      <c r="O195" s="45">
        <f>_xlfn.XLOOKUP(FMS_Ranking[[#This Row],[FMS ID]],FMS_Input[FMS_ID],FMS_Input[FARMACRE100])</f>
        <v>0</v>
      </c>
      <c r="P195" s="48">
        <f>_xlfn.XLOOKUP(FMS_Ranking[[#This Row],[FMS ID]],FMS_Input[FMS_ID],FMS_Input[REDSTRUCT100])</f>
        <v>0</v>
      </c>
      <c r="Q195" s="48">
        <f>_xlfn.XLOOKUP(FMS_Ranking[[#This Row],[FMS ID]],FMS_Input[FMS_ID],FMS_Input[REMSTRC100])</f>
        <v>0</v>
      </c>
      <c r="R195" s="48">
        <f>_xlfn.XLOOKUP(FMS_Ranking[[#This Row],[FMS ID]],FMS_Input[FMS_ID],FMS_Input[REMRESSTRC100])</f>
        <v>0</v>
      </c>
      <c r="S195" s="82">
        <f>_xlfn.XLOOKUP(FMS_Ranking[[#This Row],[FMS ID]],FMS_Input[FMS_ID],FMS_Input[REMPOP100])</f>
        <v>0</v>
      </c>
      <c r="T195" s="82">
        <f>_xlfn.XLOOKUP(FMS_Ranking[[#This Row],[FMS ID]],FMS_Input[FMS_ID],FMS_Input[REMCRITFAC100])</f>
        <v>0</v>
      </c>
      <c r="U195" s="82">
        <f>_xlfn.XLOOKUP(FMS_Ranking[[#This Row],[FMS ID]],FMS_Input[FMS_ID],FMS_Input[REMLWC100])</f>
        <v>0</v>
      </c>
      <c r="V195" s="82">
        <f>_xlfn.XLOOKUP(FMS_Ranking[[#This Row],[FMS ID]],FMS_Input[FMS_ID],FMS_Input[REMROADCLS])</f>
        <v>0</v>
      </c>
      <c r="W195" s="82">
        <f>_xlfn.XLOOKUP(FMS_Ranking[[#This Row],[FMS ID]],FMS_Input[FMS_ID],FMS_Input[REMFRMACRE100])</f>
        <v>0</v>
      </c>
      <c r="X195" s="48">
        <f>_xlfn.XLOOKUP(FMS_Ranking[[#This Row],[FMS ID]],FMS_Input[FMS_ID],FMS_Input[COSTSTRUCT])</f>
        <v>0</v>
      </c>
      <c r="Y195" s="45">
        <f>_xlfn.XLOOKUP(FMS_Ranking[[#This Row],[FMS ID]],FMS_Input[FMS_ID],FMS_Input[NATURE])</f>
        <v>0</v>
      </c>
      <c r="Z195" s="61">
        <f>(((FMS_Ranking[[#This Row],[Percent Nature-Based Raw]]/Y$2)*10)*Y$3)</f>
        <v>0</v>
      </c>
      <c r="AA195" s="5" t="str">
        <f>_xlfn.XLOOKUP(FMS_Ranking[[#This Row],[FMS ID]],FMS_Input[FMS_ID],FMS_Input[WATER_SUP])</f>
        <v>No</v>
      </c>
      <c r="AB195" s="57">
        <f>IF(FMS_Ranking[[#This Row],[Water Supply Raw]]="Yes",1,0)</f>
        <v>0</v>
      </c>
      <c r="AC19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0.31614556051338333</v>
      </c>
      <c r="AD195" s="88">
        <f>_xlfn.RANK.EQ(AC195,$AC$6:$AC$380,0)+COUNTIF($AC$6:AC195,AC195)-1</f>
        <v>176</v>
      </c>
      <c r="AE195" s="93">
        <f>(((FMS_Ranking[[#This Row],[Structures Removed 100 Raw]]/Q$2)*100)*Q$3)+(((FMS_Ranking[[#This Row],[Removed Pop Raw]]/S$2)*100)*S$3)</f>
        <v>0</v>
      </c>
      <c r="AF19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0.31614556051338333</v>
      </c>
      <c r="AG195" s="87">
        <f t="shared" si="5"/>
        <v>188</v>
      </c>
      <c r="AH195" s="3"/>
      <c r="AI195" s="3"/>
      <c r="AJ195" s="3"/>
      <c r="AK195" s="3"/>
      <c r="AL195" s="3"/>
      <c r="AM195" s="3"/>
      <c r="AN195" s="3"/>
      <c r="AO195" s="3"/>
      <c r="AP195" s="3"/>
      <c r="AQ195" s="3"/>
      <c r="AR195" s="3"/>
      <c r="AS195" s="3"/>
      <c r="AT195" s="3"/>
      <c r="AU195" s="3"/>
      <c r="AV195" s="3"/>
      <c r="AW195" s="3"/>
      <c r="AX195" s="3"/>
      <c r="AY195" s="3"/>
      <c r="AZ195" s="3"/>
      <c r="BA195" s="3"/>
      <c r="BB195" s="3"/>
    </row>
    <row r="196" spans="1:54" s="2" customFormat="1" ht="15" customHeight="1" x14ac:dyDescent="0.25">
      <c r="A196" s="64" t="s">
        <v>4966</v>
      </c>
      <c r="B196" s="64">
        <f>_xlfn.XLOOKUP(FMS_Ranking[[#This Row],[FMS ID]],FMS_Input[FMS_ID],FMS_Input[RFPG_NUM])</f>
        <v>15</v>
      </c>
      <c r="C196" s="63" t="str">
        <f>_xlfn.XLOOKUP(FMS_Ranking[[#This Row],[FMS ID]],FMS_Input[FMS_ID],FMS_Input[FMS_NAME])</f>
        <v>Port Isabel Action #21</v>
      </c>
      <c r="D196" s="63" t="str">
        <f>_xlfn.XLOOKUP(FMS_Ranking[[#This Row],[FMS ID]],FMS_Input[FMS_ID],FMS_Input[FMS_DESCR])</f>
        <v>Develop a plan to use the internet and social media to warn citizens of disasters and extreme weather on a regular basis as well as how to prepare for such events and mitigate damages</v>
      </c>
      <c r="E196" s="60">
        <f>_xlfn.XLOOKUP(FMS_Ranking[[#This Row],[FMS ID]],FMS_Input[FMS_ID],FMS_Input[FMS_COST])</f>
        <v>500</v>
      </c>
      <c r="F196" s="5" t="str">
        <f>_xlfn.XLOOKUP(FMS_Ranking[[#This Row],[FMS ID]],FMS_Input[FMS_ID],FMS_Input[EMER_NEED])</f>
        <v>Yes</v>
      </c>
      <c r="G196" s="4">
        <f t="shared" si="4"/>
        <v>1</v>
      </c>
      <c r="H196" s="45">
        <f>_xlfn.XLOOKUP(FMS_Ranking[[#This Row],[FMS ID]],FMS_Input[FMS_ID],FMS_Input[STRUCT_100])</f>
        <v>761</v>
      </c>
      <c r="I196" s="45">
        <f>_xlfn.XLOOKUP(FMS_Ranking[[#This Row],[FMS ID]],FMS_Input[FMS_ID],FMS_Input[RES_STRUCT100])</f>
        <v>632</v>
      </c>
      <c r="J196" s="45">
        <f>_xlfn.XLOOKUP(FMS_Ranking[[#This Row],[FMS ID]],FMS_Input[FMS_ID],FMS_Input[POP100])</f>
        <v>3459</v>
      </c>
      <c r="K196" s="45">
        <f>_xlfn.XLOOKUP(FMS_Ranking[[#This Row],[FMS ID]],FMS_Input[FMS_ID],FMS_Input[CRITFAC100])</f>
        <v>1</v>
      </c>
      <c r="L196" s="45">
        <f>_xlfn.XLOOKUP(FMS_Ranking[[#This Row],[FMS ID]],FMS_Input[FMS_ID],FMS_Input[LWC])</f>
        <v>0</v>
      </c>
      <c r="M196" s="45">
        <f>_xlfn.XLOOKUP(FMS_Ranking[[#This Row],[FMS ID]],FMS_Input[FMS_ID],FMS_Input[ROADCLS])</f>
        <v>0</v>
      </c>
      <c r="N196" s="45">
        <f>_xlfn.XLOOKUP(FMS_Ranking[[#This Row],[FMS ID]],FMS_Input[FMS_ID],FMS_Input[ROAD_MILES100])</f>
        <v>66</v>
      </c>
      <c r="O196" s="45">
        <f>_xlfn.XLOOKUP(FMS_Ranking[[#This Row],[FMS ID]],FMS_Input[FMS_ID],FMS_Input[FARMACRE100])</f>
        <v>0</v>
      </c>
      <c r="P196" s="48">
        <f>_xlfn.XLOOKUP(FMS_Ranking[[#This Row],[FMS ID]],FMS_Input[FMS_ID],FMS_Input[REDSTRUCT100])</f>
        <v>0</v>
      </c>
      <c r="Q196" s="48">
        <f>_xlfn.XLOOKUP(FMS_Ranking[[#This Row],[FMS ID]],FMS_Input[FMS_ID],FMS_Input[REMSTRC100])</f>
        <v>0</v>
      </c>
      <c r="R196" s="48">
        <f>_xlfn.XLOOKUP(FMS_Ranking[[#This Row],[FMS ID]],FMS_Input[FMS_ID],FMS_Input[REMRESSTRC100])</f>
        <v>0</v>
      </c>
      <c r="S196" s="82">
        <f>_xlfn.XLOOKUP(FMS_Ranking[[#This Row],[FMS ID]],FMS_Input[FMS_ID],FMS_Input[REMPOP100])</f>
        <v>0</v>
      </c>
      <c r="T196" s="82">
        <f>_xlfn.XLOOKUP(FMS_Ranking[[#This Row],[FMS ID]],FMS_Input[FMS_ID],FMS_Input[REMCRITFAC100])</f>
        <v>0</v>
      </c>
      <c r="U196" s="82">
        <f>_xlfn.XLOOKUP(FMS_Ranking[[#This Row],[FMS ID]],FMS_Input[FMS_ID],FMS_Input[REMLWC100])</f>
        <v>0</v>
      </c>
      <c r="V196" s="82">
        <f>_xlfn.XLOOKUP(FMS_Ranking[[#This Row],[FMS ID]],FMS_Input[FMS_ID],FMS_Input[REMROADCLS])</f>
        <v>0</v>
      </c>
      <c r="W196" s="82">
        <f>_xlfn.XLOOKUP(FMS_Ranking[[#This Row],[FMS ID]],FMS_Input[FMS_ID],FMS_Input[REMFRMACRE100])</f>
        <v>0</v>
      </c>
      <c r="X196" s="48">
        <f>_xlfn.XLOOKUP(FMS_Ranking[[#This Row],[FMS ID]],FMS_Input[FMS_ID],FMS_Input[COSTSTRUCT])</f>
        <v>0</v>
      </c>
      <c r="Y196" s="45">
        <f>_xlfn.XLOOKUP(FMS_Ranking[[#This Row],[FMS ID]],FMS_Input[FMS_ID],FMS_Input[NATURE])</f>
        <v>0</v>
      </c>
      <c r="Z196" s="61">
        <f>(((FMS_Ranking[[#This Row],[Percent Nature-Based Raw]]/Y$2)*10)*Y$3)</f>
        <v>0</v>
      </c>
      <c r="AA196" s="5" t="str">
        <f>_xlfn.XLOOKUP(FMS_Ranking[[#This Row],[FMS ID]],FMS_Input[FMS_ID],FMS_Input[WATER_SUP])</f>
        <v>No</v>
      </c>
      <c r="AB196" s="57">
        <f>IF(FMS_Ranking[[#This Row],[Water Supply Raw]]="Yes",1,0)</f>
        <v>0</v>
      </c>
      <c r="AC19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0.31614556051338333</v>
      </c>
      <c r="AD196" s="88">
        <f>_xlfn.RANK.EQ(AC196,$AC$6:$AC$380,0)+COUNTIF($AC$6:AC196,AC196)-1</f>
        <v>177</v>
      </c>
      <c r="AE196" s="93">
        <f>(((FMS_Ranking[[#This Row],[Structures Removed 100 Raw]]/Q$2)*100)*Q$3)+(((FMS_Ranking[[#This Row],[Removed Pop Raw]]/S$2)*100)*S$3)</f>
        <v>0</v>
      </c>
      <c r="AF19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0.31614556051338333</v>
      </c>
      <c r="AG196" s="87">
        <f t="shared" si="5"/>
        <v>188</v>
      </c>
      <c r="AH196" s="3"/>
      <c r="AI196" s="3"/>
      <c r="AJ196" s="3"/>
      <c r="AK196" s="3"/>
      <c r="AL196" s="3"/>
      <c r="AM196" s="3"/>
      <c r="AN196" s="3"/>
      <c r="AO196" s="3"/>
      <c r="AP196" s="3"/>
      <c r="AQ196" s="3"/>
      <c r="AR196" s="3"/>
      <c r="AS196" s="3"/>
      <c r="AT196" s="3"/>
      <c r="AU196" s="3"/>
      <c r="AV196" s="3"/>
      <c r="AW196" s="3"/>
      <c r="AX196" s="3"/>
      <c r="AY196" s="3"/>
      <c r="AZ196" s="3"/>
      <c r="BA196" s="3"/>
      <c r="BB196" s="3"/>
    </row>
    <row r="197" spans="1:54" s="2" customFormat="1" ht="15" customHeight="1" x14ac:dyDescent="0.25">
      <c r="A197" s="64" t="s">
        <v>4969</v>
      </c>
      <c r="B197" s="64">
        <f>_xlfn.XLOOKUP(FMS_Ranking[[#This Row],[FMS ID]],FMS_Input[FMS_ID],FMS_Input[RFPG_NUM])</f>
        <v>15</v>
      </c>
      <c r="C197" s="63" t="str">
        <f>_xlfn.XLOOKUP(FMS_Ranking[[#This Row],[FMS ID]],FMS_Input[FMS_ID],FMS_Input[FMS_NAME])</f>
        <v>Port Isabel Action #25</v>
      </c>
      <c r="D197" s="63" t="str">
        <f>_xlfn.XLOOKUP(FMS_Ranking[[#This Row],[FMS ID]],FMS_Input[FMS_ID],FMS_Input[FMS_DESCR])</f>
        <v>Develop an early warning system for residents to notify of natural disasters</v>
      </c>
      <c r="E197" s="60">
        <f>_xlfn.XLOOKUP(FMS_Ranking[[#This Row],[FMS ID]],FMS_Input[FMS_ID],FMS_Input[FMS_COST])</f>
        <v>100000</v>
      </c>
      <c r="F197" s="5" t="str">
        <f>_xlfn.XLOOKUP(FMS_Ranking[[#This Row],[FMS ID]],FMS_Input[FMS_ID],FMS_Input[EMER_NEED])</f>
        <v>Yes</v>
      </c>
      <c r="G197" s="4">
        <f t="shared" si="4"/>
        <v>1</v>
      </c>
      <c r="H197" s="45">
        <f>_xlfn.XLOOKUP(FMS_Ranking[[#This Row],[FMS ID]],FMS_Input[FMS_ID],FMS_Input[STRUCT_100])</f>
        <v>761</v>
      </c>
      <c r="I197" s="45">
        <f>_xlfn.XLOOKUP(FMS_Ranking[[#This Row],[FMS ID]],FMS_Input[FMS_ID],FMS_Input[RES_STRUCT100])</f>
        <v>632</v>
      </c>
      <c r="J197" s="45">
        <f>_xlfn.XLOOKUP(FMS_Ranking[[#This Row],[FMS ID]],FMS_Input[FMS_ID],FMS_Input[POP100])</f>
        <v>3459</v>
      </c>
      <c r="K197" s="45">
        <f>_xlfn.XLOOKUP(FMS_Ranking[[#This Row],[FMS ID]],FMS_Input[FMS_ID],FMS_Input[CRITFAC100])</f>
        <v>1</v>
      </c>
      <c r="L197" s="45">
        <f>_xlfn.XLOOKUP(FMS_Ranking[[#This Row],[FMS ID]],FMS_Input[FMS_ID],FMS_Input[LWC])</f>
        <v>0</v>
      </c>
      <c r="M197" s="45">
        <f>_xlfn.XLOOKUP(FMS_Ranking[[#This Row],[FMS ID]],FMS_Input[FMS_ID],FMS_Input[ROADCLS])</f>
        <v>0</v>
      </c>
      <c r="N197" s="45">
        <f>_xlfn.XLOOKUP(FMS_Ranking[[#This Row],[FMS ID]],FMS_Input[FMS_ID],FMS_Input[ROAD_MILES100])</f>
        <v>66</v>
      </c>
      <c r="O197" s="45">
        <f>_xlfn.XLOOKUP(FMS_Ranking[[#This Row],[FMS ID]],FMS_Input[FMS_ID],FMS_Input[FARMACRE100])</f>
        <v>0</v>
      </c>
      <c r="P197" s="48">
        <f>_xlfn.XLOOKUP(FMS_Ranking[[#This Row],[FMS ID]],FMS_Input[FMS_ID],FMS_Input[REDSTRUCT100])</f>
        <v>0</v>
      </c>
      <c r="Q197" s="48">
        <f>_xlfn.XLOOKUP(FMS_Ranking[[#This Row],[FMS ID]],FMS_Input[FMS_ID],FMS_Input[REMSTRC100])</f>
        <v>0</v>
      </c>
      <c r="R197" s="48">
        <f>_xlfn.XLOOKUP(FMS_Ranking[[#This Row],[FMS ID]],FMS_Input[FMS_ID],FMS_Input[REMRESSTRC100])</f>
        <v>0</v>
      </c>
      <c r="S197" s="82">
        <f>_xlfn.XLOOKUP(FMS_Ranking[[#This Row],[FMS ID]],FMS_Input[FMS_ID],FMS_Input[REMPOP100])</f>
        <v>0</v>
      </c>
      <c r="T197" s="82">
        <f>_xlfn.XLOOKUP(FMS_Ranking[[#This Row],[FMS ID]],FMS_Input[FMS_ID],FMS_Input[REMCRITFAC100])</f>
        <v>0</v>
      </c>
      <c r="U197" s="82">
        <f>_xlfn.XLOOKUP(FMS_Ranking[[#This Row],[FMS ID]],FMS_Input[FMS_ID],FMS_Input[REMLWC100])</f>
        <v>0</v>
      </c>
      <c r="V197" s="82">
        <f>_xlfn.XLOOKUP(FMS_Ranking[[#This Row],[FMS ID]],FMS_Input[FMS_ID],FMS_Input[REMROADCLS])</f>
        <v>0</v>
      </c>
      <c r="W197" s="82">
        <f>_xlfn.XLOOKUP(FMS_Ranking[[#This Row],[FMS ID]],FMS_Input[FMS_ID],FMS_Input[REMFRMACRE100])</f>
        <v>0</v>
      </c>
      <c r="X197" s="48">
        <f>_xlfn.XLOOKUP(FMS_Ranking[[#This Row],[FMS ID]],FMS_Input[FMS_ID],FMS_Input[COSTSTRUCT])</f>
        <v>0</v>
      </c>
      <c r="Y197" s="45">
        <f>_xlfn.XLOOKUP(FMS_Ranking[[#This Row],[FMS ID]],FMS_Input[FMS_ID],FMS_Input[NATURE])</f>
        <v>0</v>
      </c>
      <c r="Z197" s="61">
        <f>(((FMS_Ranking[[#This Row],[Percent Nature-Based Raw]]/Y$2)*10)*Y$3)</f>
        <v>0</v>
      </c>
      <c r="AA197" s="5" t="str">
        <f>_xlfn.XLOOKUP(FMS_Ranking[[#This Row],[FMS ID]],FMS_Input[FMS_ID],FMS_Input[WATER_SUP])</f>
        <v>No</v>
      </c>
      <c r="AB197" s="57">
        <f>IF(FMS_Ranking[[#This Row],[Water Supply Raw]]="Yes",1,0)</f>
        <v>0</v>
      </c>
      <c r="AC19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0.31614556051338333</v>
      </c>
      <c r="AD197" s="88">
        <f>_xlfn.RANK.EQ(AC197,$AC$6:$AC$380,0)+COUNTIF($AC$6:AC197,AC197)-1</f>
        <v>178</v>
      </c>
      <c r="AE197" s="93">
        <f>(((FMS_Ranking[[#This Row],[Structures Removed 100 Raw]]/Q$2)*100)*Q$3)+(((FMS_Ranking[[#This Row],[Removed Pop Raw]]/S$2)*100)*S$3)</f>
        <v>0</v>
      </c>
      <c r="AF19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0.31614556051338333</v>
      </c>
      <c r="AG197" s="87">
        <f t="shared" si="5"/>
        <v>188</v>
      </c>
      <c r="AH197" s="3"/>
      <c r="AI197" s="3"/>
      <c r="AJ197" s="3"/>
      <c r="AK197" s="3"/>
      <c r="AL197" s="3"/>
      <c r="AM197" s="3"/>
      <c r="AN197" s="3"/>
      <c r="AO197" s="3"/>
      <c r="AP197" s="3"/>
      <c r="AQ197" s="3"/>
      <c r="AR197" s="3"/>
      <c r="AS197" s="3"/>
      <c r="AT197" s="3"/>
      <c r="AU197" s="3"/>
      <c r="AV197" s="3"/>
      <c r="AW197" s="3"/>
      <c r="AX197" s="3"/>
      <c r="AY197" s="3"/>
      <c r="AZ197" s="3"/>
      <c r="BA197" s="3"/>
      <c r="BB197" s="3"/>
    </row>
    <row r="198" spans="1:54" s="2" customFormat="1" ht="15" customHeight="1" x14ac:dyDescent="0.25">
      <c r="A198" s="64" t="s">
        <v>3004</v>
      </c>
      <c r="B198" s="64">
        <f>_xlfn.XLOOKUP(FMS_Ranking[[#This Row],[FMS ID]],FMS_Input[FMS_ID],FMS_Input[RFPG_NUM])</f>
        <v>4</v>
      </c>
      <c r="C198" s="63" t="str">
        <f>_xlfn.XLOOKUP(FMS_Ranking[[#This Row],[FMS ID]],FMS_Input[FMS_ID],FMS_Input[FMS_NAME])</f>
        <v>City of Kilgore Flood Infrastructure Inspection and Maintenance Program</v>
      </c>
      <c r="D198" s="63" t="str">
        <f>_xlfn.XLOOKUP(FMS_Ranking[[#This Row],[FMS ID]],FMS_Input[FMS_ID],FMS_Input[FMS_DESCR])</f>
        <v xml:space="preserve">Investigate the current condition of culverts, headwalls, and repairs to culverts and headwalls_x000D_
</v>
      </c>
      <c r="E198" s="60">
        <f>_xlfn.XLOOKUP(FMS_Ranking[[#This Row],[FMS ID]],FMS_Input[FMS_ID],FMS_Input[FMS_COST])</f>
        <v>30000</v>
      </c>
      <c r="F198" s="5" t="str">
        <f>_xlfn.XLOOKUP(FMS_Ranking[[#This Row],[FMS ID]],FMS_Input[FMS_ID],FMS_Input[EMER_NEED])</f>
        <v>No</v>
      </c>
      <c r="G198" s="4">
        <f t="shared" ref="G198:G261" si="6">IF(F198="Yes",1,0)</f>
        <v>0</v>
      </c>
      <c r="H198" s="45">
        <f>_xlfn.XLOOKUP(FMS_Ranking[[#This Row],[FMS ID]],FMS_Input[FMS_ID],FMS_Input[STRUCT_100])</f>
        <v>296</v>
      </c>
      <c r="I198" s="45">
        <f>_xlfn.XLOOKUP(FMS_Ranking[[#This Row],[FMS ID]],FMS_Input[FMS_ID],FMS_Input[RES_STRUCT100])</f>
        <v>224</v>
      </c>
      <c r="J198" s="45">
        <f>_xlfn.XLOOKUP(FMS_Ranking[[#This Row],[FMS ID]],FMS_Input[FMS_ID],FMS_Input[POP100])</f>
        <v>1284</v>
      </c>
      <c r="K198" s="45">
        <f>_xlfn.XLOOKUP(FMS_Ranking[[#This Row],[FMS ID]],FMS_Input[FMS_ID],FMS_Input[CRITFAC100])</f>
        <v>3</v>
      </c>
      <c r="L198" s="45">
        <f>_xlfn.XLOOKUP(FMS_Ranking[[#This Row],[FMS ID]],FMS_Input[FMS_ID],FMS_Input[LWC])</f>
        <v>3</v>
      </c>
      <c r="M198" s="45">
        <f>_xlfn.XLOOKUP(FMS_Ranking[[#This Row],[FMS ID]],FMS_Input[FMS_ID],FMS_Input[ROADCLS])</f>
        <v>3</v>
      </c>
      <c r="N198" s="45">
        <f>_xlfn.XLOOKUP(FMS_Ranking[[#This Row],[FMS ID]],FMS_Input[FMS_ID],FMS_Input[ROAD_MILES100])</f>
        <v>15</v>
      </c>
      <c r="O198" s="45">
        <f>_xlfn.XLOOKUP(FMS_Ranking[[#This Row],[FMS ID]],FMS_Input[FMS_ID],FMS_Input[FARMACRE100])</f>
        <v>95.777946472167969</v>
      </c>
      <c r="P198" s="48">
        <f>_xlfn.XLOOKUP(FMS_Ranking[[#This Row],[FMS ID]],FMS_Input[FMS_ID],FMS_Input[REDSTRUCT100])</f>
        <v>0</v>
      </c>
      <c r="Q198" s="48">
        <f>_xlfn.XLOOKUP(FMS_Ranking[[#This Row],[FMS ID]],FMS_Input[FMS_ID],FMS_Input[REMSTRC100])</f>
        <v>0</v>
      </c>
      <c r="R198" s="48">
        <f>_xlfn.XLOOKUP(FMS_Ranking[[#This Row],[FMS ID]],FMS_Input[FMS_ID],FMS_Input[REMRESSTRC100])</f>
        <v>0</v>
      </c>
      <c r="S198" s="82">
        <f>_xlfn.XLOOKUP(FMS_Ranking[[#This Row],[FMS ID]],FMS_Input[FMS_ID],FMS_Input[REMPOP100])</f>
        <v>0</v>
      </c>
      <c r="T198" s="82">
        <f>_xlfn.XLOOKUP(FMS_Ranking[[#This Row],[FMS ID]],FMS_Input[FMS_ID],FMS_Input[REMCRITFAC100])</f>
        <v>0</v>
      </c>
      <c r="U198" s="82">
        <f>_xlfn.XLOOKUP(FMS_Ranking[[#This Row],[FMS ID]],FMS_Input[FMS_ID],FMS_Input[REMLWC100])</f>
        <v>0</v>
      </c>
      <c r="V198" s="82">
        <f>_xlfn.XLOOKUP(FMS_Ranking[[#This Row],[FMS ID]],FMS_Input[FMS_ID],FMS_Input[REMROADCLS])</f>
        <v>0</v>
      </c>
      <c r="W198" s="82">
        <f>_xlfn.XLOOKUP(FMS_Ranking[[#This Row],[FMS ID]],FMS_Input[FMS_ID],FMS_Input[REMFRMACRE100])</f>
        <v>0</v>
      </c>
      <c r="X198" s="48">
        <f>_xlfn.XLOOKUP(FMS_Ranking[[#This Row],[FMS ID]],FMS_Input[FMS_ID],FMS_Input[COSTSTRUCT])</f>
        <v>0</v>
      </c>
      <c r="Y198" s="45">
        <f>_xlfn.XLOOKUP(FMS_Ranking[[#This Row],[FMS ID]],FMS_Input[FMS_ID],FMS_Input[NATURE])</f>
        <v>0</v>
      </c>
      <c r="Z198" s="61">
        <f>(((FMS_Ranking[[#This Row],[Percent Nature-Based Raw]]/Y$2)*10)*Y$3)</f>
        <v>0</v>
      </c>
      <c r="AA198" s="5" t="str">
        <f>_xlfn.XLOOKUP(FMS_Ranking[[#This Row],[FMS ID]],FMS_Input[FMS_ID],FMS_Input[WATER_SUP])</f>
        <v>No</v>
      </c>
      <c r="AB198" s="57">
        <f>IF(FMS_Ranking[[#This Row],[Water Supply Raw]]="Yes",1,0)</f>
        <v>0</v>
      </c>
      <c r="AC19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0.31598473188760301</v>
      </c>
      <c r="AD198" s="94">
        <f>_xlfn.RANK.EQ(AC198,$AC$6:$AC$380,0)+COUNTIF($AC$6:AC198,AC198)-1</f>
        <v>179</v>
      </c>
      <c r="AE198" s="93">
        <f>(((FMS_Ranking[[#This Row],[Structures Removed 100 Raw]]/Q$2)*100)*Q$3)+(((FMS_Ranking[[#This Row],[Removed Pop Raw]]/S$2)*100)*S$3)</f>
        <v>0</v>
      </c>
      <c r="AF19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0.31598473188760301</v>
      </c>
      <c r="AG198" s="95">
        <f t="shared" ref="AG198:AG261" si="7">_xlfn.RANK.EQ(AF198,$AF$6:$AF$380,0)</f>
        <v>193</v>
      </c>
      <c r="AH198" s="3"/>
      <c r="AI198" s="3"/>
      <c r="AJ198" s="3"/>
      <c r="AK198" s="3"/>
      <c r="AL198" s="3"/>
      <c r="AM198" s="3"/>
      <c r="AN198" s="3"/>
      <c r="AO198" s="3"/>
      <c r="AP198" s="3"/>
      <c r="AQ198" s="3"/>
      <c r="AR198" s="3"/>
      <c r="AS198" s="3"/>
      <c r="AT198" s="3"/>
      <c r="AU198" s="3"/>
      <c r="AV198" s="3"/>
      <c r="AW198" s="3"/>
      <c r="AX198" s="3"/>
      <c r="AY198" s="3"/>
      <c r="AZ198" s="3"/>
      <c r="BA198" s="3"/>
      <c r="BB198" s="3"/>
    </row>
    <row r="199" spans="1:54" s="2" customFormat="1" ht="15" customHeight="1" x14ac:dyDescent="0.25">
      <c r="A199" s="64" t="s">
        <v>1827</v>
      </c>
      <c r="B199" s="64">
        <f>_xlfn.XLOOKUP(FMS_Ranking[[#This Row],[FMS ID]],FMS_Input[FMS_ID],FMS_Input[RFPG_NUM])</f>
        <v>2</v>
      </c>
      <c r="C199" s="63" t="str">
        <f>_xlfn.XLOOKUP(FMS_Ranking[[#This Row],[FMS ID]],FMS_Input[FMS_ID],FMS_Input[FMS_NAME])</f>
        <v>City of Bonham Floodplain Manager</v>
      </c>
      <c r="D199" s="63" t="str">
        <f>_xlfn.XLOOKUP(FMS_Ranking[[#This Row],[FMS ID]],FMS_Input[FMS_ID],FMS_Input[FMS_DESCR])</f>
        <v>Establish a floodplain manager for the city to regulate floodplain development and provide public information concerning flood areas.</v>
      </c>
      <c r="E199" s="60">
        <f>_xlfn.XLOOKUP(FMS_Ranking[[#This Row],[FMS ID]],FMS_Input[FMS_ID],FMS_Input[FMS_COST])</f>
        <v>75000</v>
      </c>
      <c r="F199" s="5" t="str">
        <f>_xlfn.XLOOKUP(FMS_Ranking[[#This Row],[FMS ID]],FMS_Input[FMS_ID],FMS_Input[EMER_NEED])</f>
        <v>No</v>
      </c>
      <c r="G199" s="4">
        <f t="shared" si="6"/>
        <v>0</v>
      </c>
      <c r="H199" s="45">
        <f>_xlfn.XLOOKUP(FMS_Ranking[[#This Row],[FMS ID]],FMS_Input[FMS_ID],FMS_Input[STRUCT_100])</f>
        <v>151</v>
      </c>
      <c r="I199" s="45">
        <f>_xlfn.XLOOKUP(FMS_Ranking[[#This Row],[FMS ID]],FMS_Input[FMS_ID],FMS_Input[RES_STRUCT100])</f>
        <v>87</v>
      </c>
      <c r="J199" s="45">
        <f>_xlfn.XLOOKUP(FMS_Ranking[[#This Row],[FMS ID]],FMS_Input[FMS_ID],FMS_Input[POP100])</f>
        <v>1898</v>
      </c>
      <c r="K199" s="45">
        <f>_xlfn.XLOOKUP(FMS_Ranking[[#This Row],[FMS ID]],FMS_Input[FMS_ID],FMS_Input[CRITFAC100])</f>
        <v>3</v>
      </c>
      <c r="L199" s="45">
        <f>_xlfn.XLOOKUP(FMS_Ranking[[#This Row],[FMS ID]],FMS_Input[FMS_ID],FMS_Input[LWC])</f>
        <v>16</v>
      </c>
      <c r="M199" s="45">
        <f>_xlfn.XLOOKUP(FMS_Ranking[[#This Row],[FMS ID]],FMS_Input[FMS_ID],FMS_Input[ROADCLS])</f>
        <v>0</v>
      </c>
      <c r="N199" s="45">
        <f>_xlfn.XLOOKUP(FMS_Ranking[[#This Row],[FMS ID]],FMS_Input[FMS_ID],FMS_Input[ROAD_MILES100])</f>
        <v>8</v>
      </c>
      <c r="O199" s="45">
        <f>_xlfn.XLOOKUP(FMS_Ranking[[#This Row],[FMS ID]],FMS_Input[FMS_ID],FMS_Input[FARMACRE100])</f>
        <v>91.232894897460938</v>
      </c>
      <c r="P199" s="48">
        <f>_xlfn.XLOOKUP(FMS_Ranking[[#This Row],[FMS ID]],FMS_Input[FMS_ID],FMS_Input[REDSTRUCT100])</f>
        <v>0</v>
      </c>
      <c r="Q199" s="48">
        <f>_xlfn.XLOOKUP(FMS_Ranking[[#This Row],[FMS ID]],FMS_Input[FMS_ID],FMS_Input[REMSTRC100])</f>
        <v>0</v>
      </c>
      <c r="R199" s="48">
        <f>_xlfn.XLOOKUP(FMS_Ranking[[#This Row],[FMS ID]],FMS_Input[FMS_ID],FMS_Input[REMRESSTRC100])</f>
        <v>0</v>
      </c>
      <c r="S199" s="82">
        <f>_xlfn.XLOOKUP(FMS_Ranking[[#This Row],[FMS ID]],FMS_Input[FMS_ID],FMS_Input[REMPOP100])</f>
        <v>0</v>
      </c>
      <c r="T199" s="82">
        <f>_xlfn.XLOOKUP(FMS_Ranking[[#This Row],[FMS ID]],FMS_Input[FMS_ID],FMS_Input[REMCRITFAC100])</f>
        <v>0</v>
      </c>
      <c r="U199" s="82">
        <f>_xlfn.XLOOKUP(FMS_Ranking[[#This Row],[FMS ID]],FMS_Input[FMS_ID],FMS_Input[REMLWC100])</f>
        <v>0</v>
      </c>
      <c r="V199" s="82">
        <f>_xlfn.XLOOKUP(FMS_Ranking[[#This Row],[FMS ID]],FMS_Input[FMS_ID],FMS_Input[REMROADCLS])</f>
        <v>0</v>
      </c>
      <c r="W199" s="82">
        <f>_xlfn.XLOOKUP(FMS_Ranking[[#This Row],[FMS ID]],FMS_Input[FMS_ID],FMS_Input[REMFRMACRE100])</f>
        <v>0</v>
      </c>
      <c r="X199" s="48">
        <f>_xlfn.XLOOKUP(FMS_Ranking[[#This Row],[FMS ID]],FMS_Input[FMS_ID],FMS_Input[COSTSTRUCT])</f>
        <v>0</v>
      </c>
      <c r="Y199" s="45">
        <f>_xlfn.XLOOKUP(FMS_Ranking[[#This Row],[FMS ID]],FMS_Input[FMS_ID],FMS_Input[NATURE])</f>
        <v>0</v>
      </c>
      <c r="Z199" s="61">
        <f>(((FMS_Ranking[[#This Row],[Percent Nature-Based Raw]]/Y$2)*10)*Y$3)</f>
        <v>0</v>
      </c>
      <c r="AA199" s="5" t="str">
        <f>_xlfn.XLOOKUP(FMS_Ranking[[#This Row],[FMS ID]],FMS_Input[FMS_ID],FMS_Input[WATER_SUP])</f>
        <v>No</v>
      </c>
      <c r="AB199" s="57">
        <f>IF(FMS_Ranking[[#This Row],[Water Supply Raw]]="Yes",1,0)</f>
        <v>0</v>
      </c>
      <c r="AC19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0.31364837987561872</v>
      </c>
      <c r="AD199" s="94">
        <f>_xlfn.RANK.EQ(AC199,$AC$6:$AC$380,0)+COUNTIF($AC$6:AC199,AC199)-1</f>
        <v>180</v>
      </c>
      <c r="AE199" s="93">
        <f>(((FMS_Ranking[[#This Row],[Structures Removed 100 Raw]]/Q$2)*100)*Q$3)+(((FMS_Ranking[[#This Row],[Removed Pop Raw]]/S$2)*100)*S$3)</f>
        <v>0</v>
      </c>
      <c r="AF19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0.31364837987561872</v>
      </c>
      <c r="AG199" s="95">
        <f t="shared" si="7"/>
        <v>194</v>
      </c>
      <c r="AH199" s="3"/>
      <c r="AI199" s="3"/>
      <c r="AJ199" s="3"/>
      <c r="AK199" s="3"/>
      <c r="AL199" s="3"/>
      <c r="AM199" s="3"/>
      <c r="AN199" s="3"/>
      <c r="AO199" s="3"/>
      <c r="AP199" s="3"/>
      <c r="AQ199" s="3"/>
      <c r="AR199" s="3"/>
      <c r="AS199" s="3"/>
      <c r="AT199" s="3"/>
      <c r="AU199" s="3"/>
      <c r="AV199" s="3"/>
      <c r="AW199" s="3"/>
      <c r="AX199" s="3"/>
      <c r="AY199" s="3"/>
      <c r="AZ199" s="3"/>
      <c r="BA199" s="3"/>
      <c r="BB199" s="3"/>
    </row>
    <row r="200" spans="1:54" s="2" customFormat="1" ht="15" customHeight="1" x14ac:dyDescent="0.25">
      <c r="A200" s="64" t="s">
        <v>176</v>
      </c>
      <c r="B200" s="64">
        <f>_xlfn.XLOOKUP(FMS_Ranking[[#This Row],[FMS ID]],FMS_Input[FMS_ID],FMS_Input[RFPG_NUM])</f>
        <v>6</v>
      </c>
      <c r="C200" s="63" t="str">
        <f>_xlfn.XLOOKUP(FMS_Ranking[[#This Row],[FMS ID]],FMS_Input[FMS_ID],FMS_Input[FMS_NAME])</f>
        <v>Mitigate Repetitive Flood Claim &amp; Severe Repetititve Loss Properties in Galveston County</v>
      </c>
      <c r="D200" s="63" t="str">
        <f>_xlfn.XLOOKUP(FMS_Ranking[[#This Row],[FMS ID]],FMS_Input[FMS_ID],FMS_Input[FMS_DESCR])</f>
        <v xml:space="preserve">Grant funding through HMGP may be used to mitigate RFC and SRL properties. Mitigation option will be implemented with property owners as funding and opportunities arise. </v>
      </c>
      <c r="E200" s="60">
        <f>_xlfn.XLOOKUP(FMS_Ranking[[#This Row],[FMS ID]],FMS_Input[FMS_ID],FMS_Input[FMS_COST])</f>
        <v>30000000</v>
      </c>
      <c r="F200" s="5" t="str">
        <f>_xlfn.XLOOKUP(FMS_Ranking[[#This Row],[FMS ID]],FMS_Input[FMS_ID],FMS_Input[EMER_NEED])</f>
        <v>No</v>
      </c>
      <c r="G200" s="4">
        <f t="shared" si="6"/>
        <v>0</v>
      </c>
      <c r="H200" s="45">
        <f>_xlfn.XLOOKUP(FMS_Ranking[[#This Row],[FMS ID]],FMS_Input[FMS_ID],FMS_Input[STRUCT_100])</f>
        <v>829</v>
      </c>
      <c r="I200" s="45">
        <f>_xlfn.XLOOKUP(FMS_Ranking[[#This Row],[FMS ID]],FMS_Input[FMS_ID],FMS_Input[RES_STRUCT100])</f>
        <v>767</v>
      </c>
      <c r="J200" s="45">
        <f>_xlfn.XLOOKUP(FMS_Ranking[[#This Row],[FMS ID]],FMS_Input[FMS_ID],FMS_Input[POP100])</f>
        <v>1612</v>
      </c>
      <c r="K200" s="45">
        <f>_xlfn.XLOOKUP(FMS_Ranking[[#This Row],[FMS ID]],FMS_Input[FMS_ID],FMS_Input[CRITFAC100])</f>
        <v>8</v>
      </c>
      <c r="L200" s="45">
        <f>_xlfn.XLOOKUP(FMS_Ranking[[#This Row],[FMS ID]],FMS_Input[FMS_ID],FMS_Input[LWC])</f>
        <v>1</v>
      </c>
      <c r="M200" s="45">
        <f>_xlfn.XLOOKUP(FMS_Ranking[[#This Row],[FMS ID]],FMS_Input[FMS_ID],FMS_Input[ROADCLS])</f>
        <v>1</v>
      </c>
      <c r="N200" s="45">
        <f>_xlfn.XLOOKUP(FMS_Ranking[[#This Row],[FMS ID]],FMS_Input[FMS_ID],FMS_Input[ROAD_MILES100])</f>
        <v>31</v>
      </c>
      <c r="O200" s="45">
        <f>_xlfn.XLOOKUP(FMS_Ranking[[#This Row],[FMS ID]],FMS_Input[FMS_ID],FMS_Input[FARMACRE100])</f>
        <v>37.849395751953118</v>
      </c>
      <c r="P200" s="48">
        <f>_xlfn.XLOOKUP(FMS_Ranking[[#This Row],[FMS ID]],FMS_Input[FMS_ID],FMS_Input[REDSTRUCT100])</f>
        <v>0</v>
      </c>
      <c r="Q200" s="48">
        <f>_xlfn.XLOOKUP(FMS_Ranking[[#This Row],[FMS ID]],FMS_Input[FMS_ID],FMS_Input[REMSTRC100])</f>
        <v>0</v>
      </c>
      <c r="R200" s="48">
        <f>_xlfn.XLOOKUP(FMS_Ranking[[#This Row],[FMS ID]],FMS_Input[FMS_ID],FMS_Input[REMRESSTRC100])</f>
        <v>0</v>
      </c>
      <c r="S200" s="82">
        <f>_xlfn.XLOOKUP(FMS_Ranking[[#This Row],[FMS ID]],FMS_Input[FMS_ID],FMS_Input[REMPOP100])</f>
        <v>0</v>
      </c>
      <c r="T200" s="82">
        <f>_xlfn.XLOOKUP(FMS_Ranking[[#This Row],[FMS ID]],FMS_Input[FMS_ID],FMS_Input[REMCRITFAC100])</f>
        <v>0</v>
      </c>
      <c r="U200" s="82">
        <f>_xlfn.XLOOKUP(FMS_Ranking[[#This Row],[FMS ID]],FMS_Input[FMS_ID],FMS_Input[REMLWC100])</f>
        <v>0</v>
      </c>
      <c r="V200" s="82">
        <f>_xlfn.XLOOKUP(FMS_Ranking[[#This Row],[FMS ID]],FMS_Input[FMS_ID],FMS_Input[REMROADCLS])</f>
        <v>0</v>
      </c>
      <c r="W200" s="82">
        <f>_xlfn.XLOOKUP(FMS_Ranking[[#This Row],[FMS ID]],FMS_Input[FMS_ID],FMS_Input[REMFRMACRE100])</f>
        <v>0</v>
      </c>
      <c r="X200" s="48">
        <f>_xlfn.XLOOKUP(FMS_Ranking[[#This Row],[FMS ID]],FMS_Input[FMS_ID],FMS_Input[COSTSTRUCT])</f>
        <v>0</v>
      </c>
      <c r="Y200" s="45">
        <f>_xlfn.XLOOKUP(FMS_Ranking[[#This Row],[FMS ID]],FMS_Input[FMS_ID],FMS_Input[NATURE])</f>
        <v>0</v>
      </c>
      <c r="Z200" s="61">
        <f>(((FMS_Ranking[[#This Row],[Percent Nature-Based Raw]]/Y$2)*10)*Y$3)</f>
        <v>0</v>
      </c>
      <c r="AA200" s="5" t="str">
        <f>_xlfn.XLOOKUP(FMS_Ranking[[#This Row],[FMS ID]],FMS_Input[FMS_ID],FMS_Input[WATER_SUP])</f>
        <v>No</v>
      </c>
      <c r="AB200" s="57">
        <f>IF(FMS_Ranking[[#This Row],[Water Supply Raw]]="Yes",1,0)</f>
        <v>0</v>
      </c>
      <c r="AC20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0.30477531495816923</v>
      </c>
      <c r="AD200" s="88">
        <f>_xlfn.RANK.EQ(AC200,$AC$6:$AC$380,0)+COUNTIF($AC$6:AC200,AC200)-1</f>
        <v>181</v>
      </c>
      <c r="AE200" s="93">
        <f>(((FMS_Ranking[[#This Row],[Structures Removed 100 Raw]]/Q$2)*100)*Q$3)+(((FMS_Ranking[[#This Row],[Removed Pop Raw]]/S$2)*100)*S$3)</f>
        <v>0</v>
      </c>
      <c r="AF20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0.30477531495816923</v>
      </c>
      <c r="AG200" s="87">
        <f t="shared" si="7"/>
        <v>195</v>
      </c>
      <c r="AH200" s="3"/>
      <c r="AI200" s="3"/>
      <c r="AJ200" s="3"/>
      <c r="AK200" s="3"/>
      <c r="AL200" s="3"/>
      <c r="AM200" s="3"/>
      <c r="AN200" s="3"/>
      <c r="AO200" s="3"/>
      <c r="AP200" s="3"/>
      <c r="AQ200" s="3"/>
      <c r="AR200" s="3"/>
      <c r="AS200" s="3"/>
      <c r="AT200" s="3"/>
      <c r="AU200" s="3"/>
      <c r="AV200" s="3"/>
      <c r="AW200" s="3"/>
      <c r="AX200" s="3"/>
      <c r="AY200" s="3"/>
      <c r="AZ200" s="3"/>
      <c r="BA200" s="3"/>
      <c r="BB200" s="3"/>
    </row>
    <row r="201" spans="1:54" s="2" customFormat="1" ht="15" customHeight="1" x14ac:dyDescent="0.25">
      <c r="A201" s="64" t="s">
        <v>3433</v>
      </c>
      <c r="B201" s="64">
        <f>_xlfn.XLOOKUP(FMS_Ranking[[#This Row],[FMS ID]],FMS_Input[FMS_ID],FMS_Input[RFPG_NUM])</f>
        <v>5</v>
      </c>
      <c r="C201" s="63" t="str">
        <f>_xlfn.XLOOKUP(FMS_Ranking[[#This Row],[FMS ID]],FMS_Input[FMS_ID],FMS_Input[FMS_NAME])</f>
        <v>Shelby County Roadway/Bridge Elevation</v>
      </c>
      <c r="D201" s="63" t="str">
        <f>_xlfn.XLOOKUP(FMS_Ranking[[#This Row],[FMS ID]],FMS_Input[FMS_ID],FMS_Input[FMS_DESCR])</f>
        <v>Develop a program to elevate roads and bridges including installing, upsizing culverts and headwalls, and bridge upgrades.</v>
      </c>
      <c r="E201" s="60">
        <f>_xlfn.XLOOKUP(FMS_Ranking[[#This Row],[FMS ID]],FMS_Input[FMS_ID],FMS_Input[FMS_COST])</f>
        <v>2000000</v>
      </c>
      <c r="F201" s="5" t="str">
        <f>_xlfn.XLOOKUP(FMS_Ranking[[#This Row],[FMS ID]],FMS_Input[FMS_ID],FMS_Input[EMER_NEED])</f>
        <v>Yes</v>
      </c>
      <c r="G201" s="4">
        <f t="shared" si="6"/>
        <v>1</v>
      </c>
      <c r="H201" s="45">
        <f>_xlfn.XLOOKUP(FMS_Ranking[[#This Row],[FMS ID]],FMS_Input[FMS_ID],FMS_Input[STRUCT_100])</f>
        <v>15</v>
      </c>
      <c r="I201" s="45">
        <f>_xlfn.XLOOKUP(FMS_Ranking[[#This Row],[FMS ID]],FMS_Input[FMS_ID],FMS_Input[RES_STRUCT100])</f>
        <v>0</v>
      </c>
      <c r="J201" s="45">
        <f>_xlfn.XLOOKUP(FMS_Ranking[[#This Row],[FMS ID]],FMS_Input[FMS_ID],FMS_Input[POP100])</f>
        <v>8</v>
      </c>
      <c r="K201" s="45">
        <f>_xlfn.XLOOKUP(FMS_Ranking[[#This Row],[FMS ID]],FMS_Input[FMS_ID],FMS_Input[CRITFAC100])</f>
        <v>0</v>
      </c>
      <c r="L201" s="45">
        <f>_xlfn.XLOOKUP(FMS_Ranking[[#This Row],[FMS ID]],FMS_Input[FMS_ID],FMS_Input[LWC])</f>
        <v>4</v>
      </c>
      <c r="M201" s="45">
        <f>_xlfn.XLOOKUP(FMS_Ranking[[#This Row],[FMS ID]],FMS_Input[FMS_ID],FMS_Input[ROADCLS])</f>
        <v>4</v>
      </c>
      <c r="N201" s="45">
        <f>_xlfn.XLOOKUP(FMS_Ranking[[#This Row],[FMS ID]],FMS_Input[FMS_ID],FMS_Input[ROAD_MILES100])</f>
        <v>5</v>
      </c>
      <c r="O201" s="45">
        <f>_xlfn.XLOOKUP(FMS_Ranking[[#This Row],[FMS ID]],FMS_Input[FMS_ID],FMS_Input[FARMACRE100])</f>
        <v>56.068603515625</v>
      </c>
      <c r="P201" s="48">
        <f>_xlfn.XLOOKUP(FMS_Ranking[[#This Row],[FMS ID]],FMS_Input[FMS_ID],FMS_Input[REDSTRUCT100])</f>
        <v>0</v>
      </c>
      <c r="Q201" s="48">
        <f>_xlfn.XLOOKUP(FMS_Ranking[[#This Row],[FMS ID]],FMS_Input[FMS_ID],FMS_Input[REMSTRC100])</f>
        <v>0</v>
      </c>
      <c r="R201" s="48">
        <f>_xlfn.XLOOKUP(FMS_Ranking[[#This Row],[FMS ID]],FMS_Input[FMS_ID],FMS_Input[REMRESSTRC100])</f>
        <v>0</v>
      </c>
      <c r="S201" s="82">
        <f>_xlfn.XLOOKUP(FMS_Ranking[[#This Row],[FMS ID]],FMS_Input[FMS_ID],FMS_Input[REMPOP100])</f>
        <v>0</v>
      </c>
      <c r="T201" s="82">
        <f>_xlfn.XLOOKUP(FMS_Ranking[[#This Row],[FMS ID]],FMS_Input[FMS_ID],FMS_Input[REMCRITFAC100])</f>
        <v>0</v>
      </c>
      <c r="U201" s="82">
        <f>_xlfn.XLOOKUP(FMS_Ranking[[#This Row],[FMS ID]],FMS_Input[FMS_ID],FMS_Input[REMLWC100])</f>
        <v>0</v>
      </c>
      <c r="V201" s="82">
        <f>_xlfn.XLOOKUP(FMS_Ranking[[#This Row],[FMS ID]],FMS_Input[FMS_ID],FMS_Input[REMROADCLS])</f>
        <v>0</v>
      </c>
      <c r="W201" s="82">
        <f>_xlfn.XLOOKUP(FMS_Ranking[[#This Row],[FMS ID]],FMS_Input[FMS_ID],FMS_Input[REMFRMACRE100])</f>
        <v>0</v>
      </c>
      <c r="X201" s="48">
        <f>_xlfn.XLOOKUP(FMS_Ranking[[#This Row],[FMS ID]],FMS_Input[FMS_ID],FMS_Input[COSTSTRUCT])</f>
        <v>0</v>
      </c>
      <c r="Y201" s="45">
        <f>_xlfn.XLOOKUP(FMS_Ranking[[#This Row],[FMS ID]],FMS_Input[FMS_ID],FMS_Input[NATURE])</f>
        <v>0</v>
      </c>
      <c r="Z201" s="61">
        <f>(((FMS_Ranking[[#This Row],[Percent Nature-Based Raw]]/Y$2)*10)*Y$3)</f>
        <v>0</v>
      </c>
      <c r="AA201" s="5" t="str">
        <f>_xlfn.XLOOKUP(FMS_Ranking[[#This Row],[FMS ID]],FMS_Input[FMS_ID],FMS_Input[WATER_SUP])</f>
        <v>No</v>
      </c>
      <c r="AB201" s="57">
        <f>IF(FMS_Ranking[[#This Row],[Water Supply Raw]]="Yes",1,0)</f>
        <v>0</v>
      </c>
      <c r="AC20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0.30208550682511381</v>
      </c>
      <c r="AD201" s="89">
        <f>_xlfn.RANK.EQ(AC201,$AC$6:$AC$380,0)+COUNTIF($AC$6:AC201,AC201)-1</f>
        <v>183</v>
      </c>
      <c r="AE201" s="93">
        <f>(((FMS_Ranking[[#This Row],[Structures Removed 100 Raw]]/Q$2)*100)*Q$3)+(((FMS_Ranking[[#This Row],[Removed Pop Raw]]/S$2)*100)*S$3)</f>
        <v>0</v>
      </c>
      <c r="AF20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0.30208550682511381</v>
      </c>
      <c r="AG201" s="87">
        <f t="shared" si="7"/>
        <v>196</v>
      </c>
      <c r="AH201" s="3"/>
      <c r="AI201" s="3"/>
      <c r="AJ201" s="3"/>
      <c r="AK201" s="3"/>
      <c r="AL201" s="3"/>
      <c r="AM201" s="3"/>
      <c r="AN201" s="3"/>
      <c r="AO201" s="3"/>
      <c r="AP201" s="3"/>
      <c r="AQ201" s="3"/>
      <c r="AR201" s="3"/>
      <c r="AS201" s="3"/>
      <c r="AT201" s="3"/>
      <c r="AU201" s="3"/>
      <c r="AV201" s="3"/>
      <c r="AW201" s="3"/>
      <c r="AX201" s="3"/>
      <c r="AY201" s="3"/>
      <c r="AZ201" s="3"/>
      <c r="BA201" s="3"/>
      <c r="BB201" s="3"/>
    </row>
    <row r="202" spans="1:54" s="2" customFormat="1" ht="15" customHeight="1" x14ac:dyDescent="0.25">
      <c r="A202" s="64" t="s">
        <v>3438</v>
      </c>
      <c r="B202" s="64">
        <f>_xlfn.XLOOKUP(FMS_Ranking[[#This Row],[FMS ID]],FMS_Input[FMS_ID],FMS_Input[RFPG_NUM])</f>
        <v>5</v>
      </c>
      <c r="C202" s="63" t="str">
        <f>_xlfn.XLOOKUP(FMS_Ranking[[#This Row],[FMS ID]],FMS_Input[FMS_ID],FMS_Input[FMS_NAME])</f>
        <v>Shelby County Facilities Hazard Hardening Retrofit</v>
      </c>
      <c r="D202" s="63" t="str">
        <f>_xlfn.XLOOKUP(FMS_Ranking[[#This Row],[FMS ID]],FMS_Input[FMS_ID],FMS_Input[FMS_DESCR])</f>
        <v>Establish a plan to storm-harden and/or retrofit existing and newly constructed critical facilities</v>
      </c>
      <c r="E202" s="60">
        <f>_xlfn.XLOOKUP(FMS_Ranking[[#This Row],[FMS ID]],FMS_Input[FMS_ID],FMS_Input[FMS_COST])</f>
        <v>2000000</v>
      </c>
      <c r="F202" s="5" t="str">
        <f>_xlfn.XLOOKUP(FMS_Ranking[[#This Row],[FMS ID]],FMS_Input[FMS_ID],FMS_Input[EMER_NEED])</f>
        <v>Yes</v>
      </c>
      <c r="G202" s="4">
        <f t="shared" si="6"/>
        <v>1</v>
      </c>
      <c r="H202" s="45">
        <f>_xlfn.XLOOKUP(FMS_Ranking[[#This Row],[FMS ID]],FMS_Input[FMS_ID],FMS_Input[STRUCT_100])</f>
        <v>15</v>
      </c>
      <c r="I202" s="45">
        <f>_xlfn.XLOOKUP(FMS_Ranking[[#This Row],[FMS ID]],FMS_Input[FMS_ID],FMS_Input[RES_STRUCT100])</f>
        <v>0</v>
      </c>
      <c r="J202" s="45">
        <f>_xlfn.XLOOKUP(FMS_Ranking[[#This Row],[FMS ID]],FMS_Input[FMS_ID],FMS_Input[POP100])</f>
        <v>8</v>
      </c>
      <c r="K202" s="45">
        <f>_xlfn.XLOOKUP(FMS_Ranking[[#This Row],[FMS ID]],FMS_Input[FMS_ID],FMS_Input[CRITFAC100])</f>
        <v>0</v>
      </c>
      <c r="L202" s="45">
        <f>_xlfn.XLOOKUP(FMS_Ranking[[#This Row],[FMS ID]],FMS_Input[FMS_ID],FMS_Input[LWC])</f>
        <v>4</v>
      </c>
      <c r="M202" s="45">
        <f>_xlfn.XLOOKUP(FMS_Ranking[[#This Row],[FMS ID]],FMS_Input[FMS_ID],FMS_Input[ROADCLS])</f>
        <v>4</v>
      </c>
      <c r="N202" s="45">
        <f>_xlfn.XLOOKUP(FMS_Ranking[[#This Row],[FMS ID]],FMS_Input[FMS_ID],FMS_Input[ROAD_MILES100])</f>
        <v>5</v>
      </c>
      <c r="O202" s="45">
        <f>_xlfn.XLOOKUP(FMS_Ranking[[#This Row],[FMS ID]],FMS_Input[FMS_ID],FMS_Input[FARMACRE100])</f>
        <v>56.068603515625</v>
      </c>
      <c r="P202" s="48">
        <f>_xlfn.XLOOKUP(FMS_Ranking[[#This Row],[FMS ID]],FMS_Input[FMS_ID],FMS_Input[REDSTRUCT100])</f>
        <v>0</v>
      </c>
      <c r="Q202" s="48">
        <f>_xlfn.XLOOKUP(FMS_Ranking[[#This Row],[FMS ID]],FMS_Input[FMS_ID],FMS_Input[REMSTRC100])</f>
        <v>0</v>
      </c>
      <c r="R202" s="48">
        <f>_xlfn.XLOOKUP(FMS_Ranking[[#This Row],[FMS ID]],FMS_Input[FMS_ID],FMS_Input[REMRESSTRC100])</f>
        <v>0</v>
      </c>
      <c r="S202" s="82">
        <f>_xlfn.XLOOKUP(FMS_Ranking[[#This Row],[FMS ID]],FMS_Input[FMS_ID],FMS_Input[REMPOP100])</f>
        <v>0</v>
      </c>
      <c r="T202" s="82">
        <f>_xlfn.XLOOKUP(FMS_Ranking[[#This Row],[FMS ID]],FMS_Input[FMS_ID],FMS_Input[REMCRITFAC100])</f>
        <v>0</v>
      </c>
      <c r="U202" s="82">
        <f>_xlfn.XLOOKUP(FMS_Ranking[[#This Row],[FMS ID]],FMS_Input[FMS_ID],FMS_Input[REMLWC100])</f>
        <v>0</v>
      </c>
      <c r="V202" s="82">
        <f>_xlfn.XLOOKUP(FMS_Ranking[[#This Row],[FMS ID]],FMS_Input[FMS_ID],FMS_Input[REMROADCLS])</f>
        <v>0</v>
      </c>
      <c r="W202" s="82">
        <f>_xlfn.XLOOKUP(FMS_Ranking[[#This Row],[FMS ID]],FMS_Input[FMS_ID],FMS_Input[REMFRMACRE100])</f>
        <v>0</v>
      </c>
      <c r="X202" s="48">
        <f>_xlfn.XLOOKUP(FMS_Ranking[[#This Row],[FMS ID]],FMS_Input[FMS_ID],FMS_Input[COSTSTRUCT])</f>
        <v>0</v>
      </c>
      <c r="Y202" s="45">
        <f>_xlfn.XLOOKUP(FMS_Ranking[[#This Row],[FMS ID]],FMS_Input[FMS_ID],FMS_Input[NATURE])</f>
        <v>0</v>
      </c>
      <c r="Z202" s="61">
        <f>(((FMS_Ranking[[#This Row],[Percent Nature-Based Raw]]/Y$2)*10)*Y$3)</f>
        <v>0</v>
      </c>
      <c r="AA202" s="5" t="str">
        <f>_xlfn.XLOOKUP(FMS_Ranking[[#This Row],[FMS ID]],FMS_Input[FMS_ID],FMS_Input[WATER_SUP])</f>
        <v>No</v>
      </c>
      <c r="AB202" s="57">
        <f>IF(FMS_Ranking[[#This Row],[Water Supply Raw]]="Yes",1,0)</f>
        <v>0</v>
      </c>
      <c r="AC20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0.30208550682511381</v>
      </c>
      <c r="AD202" s="94">
        <f>_xlfn.RANK.EQ(AC202,$AC$6:$AC$380,0)+COUNTIF($AC$6:AC202,AC202)-1</f>
        <v>184</v>
      </c>
      <c r="AE202" s="93">
        <f>(((FMS_Ranking[[#This Row],[Structures Removed 100 Raw]]/Q$2)*100)*Q$3)+(((FMS_Ranking[[#This Row],[Removed Pop Raw]]/S$2)*100)*S$3)</f>
        <v>0</v>
      </c>
      <c r="AF20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0.30208550682511381</v>
      </c>
      <c r="AG202" s="95">
        <f t="shared" si="7"/>
        <v>196</v>
      </c>
      <c r="AH202" s="3"/>
      <c r="AI202" s="3"/>
      <c r="AJ202" s="3"/>
      <c r="AK202" s="3"/>
      <c r="AL202" s="3"/>
      <c r="AM202" s="3"/>
      <c r="AN202" s="3"/>
      <c r="AO202" s="3"/>
      <c r="AP202" s="3"/>
      <c r="AQ202" s="3"/>
      <c r="AR202" s="3"/>
      <c r="AS202" s="3"/>
      <c r="AT202" s="3"/>
      <c r="AU202" s="3"/>
      <c r="AV202" s="3"/>
      <c r="AW202" s="3"/>
      <c r="AX202" s="3"/>
      <c r="AY202" s="3"/>
      <c r="AZ202" s="3"/>
      <c r="BA202" s="3"/>
      <c r="BB202" s="3"/>
    </row>
    <row r="203" spans="1:54" s="2" customFormat="1" ht="15" customHeight="1" x14ac:dyDescent="0.25">
      <c r="A203" s="64" t="s">
        <v>3441</v>
      </c>
      <c r="B203" s="64">
        <f>_xlfn.XLOOKUP(FMS_Ranking[[#This Row],[FMS ID]],FMS_Input[FMS_ID],FMS_Input[RFPG_NUM])</f>
        <v>5</v>
      </c>
      <c r="C203" s="63" t="str">
        <f>_xlfn.XLOOKUP(FMS_Ranking[[#This Row],[FMS ID]],FMS_Input[FMS_ID],FMS_Input[FMS_NAME])</f>
        <v>Shelby County Drainage Upgrades</v>
      </c>
      <c r="D203" s="63" t="str">
        <f>_xlfn.XLOOKUP(FMS_Ranking[[#This Row],[FMS ID]],FMS_Input[FMS_ID],FMS_Input[FMS_DESCR])</f>
        <v>Establish a plan to upgrade stormwater conveyance capacity via drainage improvement projects</v>
      </c>
      <c r="E203" s="60">
        <f>_xlfn.XLOOKUP(FMS_Ranking[[#This Row],[FMS ID]],FMS_Input[FMS_ID],FMS_Input[FMS_COST])</f>
        <v>2000000</v>
      </c>
      <c r="F203" s="5" t="str">
        <f>_xlfn.XLOOKUP(FMS_Ranking[[#This Row],[FMS ID]],FMS_Input[FMS_ID],FMS_Input[EMER_NEED])</f>
        <v>Yes</v>
      </c>
      <c r="G203" s="4">
        <f t="shared" si="6"/>
        <v>1</v>
      </c>
      <c r="H203" s="45">
        <f>_xlfn.XLOOKUP(FMS_Ranking[[#This Row],[FMS ID]],FMS_Input[FMS_ID],FMS_Input[STRUCT_100])</f>
        <v>15</v>
      </c>
      <c r="I203" s="45">
        <f>_xlfn.XLOOKUP(FMS_Ranking[[#This Row],[FMS ID]],FMS_Input[FMS_ID],FMS_Input[RES_STRUCT100])</f>
        <v>0</v>
      </c>
      <c r="J203" s="45">
        <f>_xlfn.XLOOKUP(FMS_Ranking[[#This Row],[FMS ID]],FMS_Input[FMS_ID],FMS_Input[POP100])</f>
        <v>8</v>
      </c>
      <c r="K203" s="45">
        <f>_xlfn.XLOOKUP(FMS_Ranking[[#This Row],[FMS ID]],FMS_Input[FMS_ID],FMS_Input[CRITFAC100])</f>
        <v>0</v>
      </c>
      <c r="L203" s="45">
        <f>_xlfn.XLOOKUP(FMS_Ranking[[#This Row],[FMS ID]],FMS_Input[FMS_ID],FMS_Input[LWC])</f>
        <v>4</v>
      </c>
      <c r="M203" s="45">
        <f>_xlfn.XLOOKUP(FMS_Ranking[[#This Row],[FMS ID]],FMS_Input[FMS_ID],FMS_Input[ROADCLS])</f>
        <v>4</v>
      </c>
      <c r="N203" s="45">
        <f>_xlfn.XLOOKUP(FMS_Ranking[[#This Row],[FMS ID]],FMS_Input[FMS_ID],FMS_Input[ROAD_MILES100])</f>
        <v>5</v>
      </c>
      <c r="O203" s="45">
        <f>_xlfn.XLOOKUP(FMS_Ranking[[#This Row],[FMS ID]],FMS_Input[FMS_ID],FMS_Input[FARMACRE100])</f>
        <v>56.068603515625</v>
      </c>
      <c r="P203" s="48">
        <f>_xlfn.XLOOKUP(FMS_Ranking[[#This Row],[FMS ID]],FMS_Input[FMS_ID],FMS_Input[REDSTRUCT100])</f>
        <v>0</v>
      </c>
      <c r="Q203" s="48">
        <f>_xlfn.XLOOKUP(FMS_Ranking[[#This Row],[FMS ID]],FMS_Input[FMS_ID],FMS_Input[REMSTRC100])</f>
        <v>0</v>
      </c>
      <c r="R203" s="48">
        <f>_xlfn.XLOOKUP(FMS_Ranking[[#This Row],[FMS ID]],FMS_Input[FMS_ID],FMS_Input[REMRESSTRC100])</f>
        <v>0</v>
      </c>
      <c r="S203" s="82">
        <f>_xlfn.XLOOKUP(FMS_Ranking[[#This Row],[FMS ID]],FMS_Input[FMS_ID],FMS_Input[REMPOP100])</f>
        <v>0</v>
      </c>
      <c r="T203" s="82">
        <f>_xlfn.XLOOKUP(FMS_Ranking[[#This Row],[FMS ID]],FMS_Input[FMS_ID],FMS_Input[REMCRITFAC100])</f>
        <v>0</v>
      </c>
      <c r="U203" s="82">
        <f>_xlfn.XLOOKUP(FMS_Ranking[[#This Row],[FMS ID]],FMS_Input[FMS_ID],FMS_Input[REMLWC100])</f>
        <v>0</v>
      </c>
      <c r="V203" s="82">
        <f>_xlfn.XLOOKUP(FMS_Ranking[[#This Row],[FMS ID]],FMS_Input[FMS_ID],FMS_Input[REMROADCLS])</f>
        <v>0</v>
      </c>
      <c r="W203" s="82">
        <f>_xlfn.XLOOKUP(FMS_Ranking[[#This Row],[FMS ID]],FMS_Input[FMS_ID],FMS_Input[REMFRMACRE100])</f>
        <v>0</v>
      </c>
      <c r="X203" s="48">
        <f>_xlfn.XLOOKUP(FMS_Ranking[[#This Row],[FMS ID]],FMS_Input[FMS_ID],FMS_Input[COSTSTRUCT])</f>
        <v>0</v>
      </c>
      <c r="Y203" s="45">
        <f>_xlfn.XLOOKUP(FMS_Ranking[[#This Row],[FMS ID]],FMS_Input[FMS_ID],FMS_Input[NATURE])</f>
        <v>0</v>
      </c>
      <c r="Z203" s="61">
        <f>(((FMS_Ranking[[#This Row],[Percent Nature-Based Raw]]/Y$2)*10)*Y$3)</f>
        <v>0</v>
      </c>
      <c r="AA203" s="5" t="str">
        <f>_xlfn.XLOOKUP(FMS_Ranking[[#This Row],[FMS ID]],FMS_Input[FMS_ID],FMS_Input[WATER_SUP])</f>
        <v>No</v>
      </c>
      <c r="AB203" s="57">
        <f>IF(FMS_Ranking[[#This Row],[Water Supply Raw]]="Yes",1,0)</f>
        <v>0</v>
      </c>
      <c r="AC20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0.30208550682511381</v>
      </c>
      <c r="AD203" s="94">
        <f>_xlfn.RANK.EQ(AC203,$AC$6:$AC$380,0)+COUNTIF($AC$6:AC203,AC203)-1</f>
        <v>185</v>
      </c>
      <c r="AE203" s="93">
        <f>(((FMS_Ranking[[#This Row],[Structures Removed 100 Raw]]/Q$2)*100)*Q$3)+(((FMS_Ranking[[#This Row],[Removed Pop Raw]]/S$2)*100)*S$3)</f>
        <v>0</v>
      </c>
      <c r="AF20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0.30208550682511381</v>
      </c>
      <c r="AG203" s="95">
        <f t="shared" si="7"/>
        <v>196</v>
      </c>
      <c r="AH203" s="3"/>
      <c r="AI203" s="3"/>
      <c r="AJ203" s="3"/>
      <c r="AK203" s="3"/>
      <c r="AL203" s="3"/>
      <c r="AM203" s="3"/>
      <c r="AN203" s="3"/>
      <c r="AO203" s="3"/>
      <c r="AP203" s="3"/>
      <c r="AQ203" s="3"/>
      <c r="AR203" s="3"/>
      <c r="AS203" s="3"/>
      <c r="AT203" s="3"/>
      <c r="AU203" s="3"/>
      <c r="AV203" s="3"/>
      <c r="AW203" s="3"/>
      <c r="AX203" s="3"/>
      <c r="AY203" s="3"/>
      <c r="AZ203" s="3"/>
      <c r="BA203" s="3"/>
      <c r="BB203" s="3"/>
    </row>
    <row r="204" spans="1:54" s="2" customFormat="1" ht="15" customHeight="1" x14ac:dyDescent="0.25">
      <c r="A204" s="64" t="s">
        <v>3444</v>
      </c>
      <c r="B204" s="64">
        <f>_xlfn.XLOOKUP(FMS_Ranking[[#This Row],[FMS ID]],FMS_Input[FMS_ID],FMS_Input[RFPG_NUM])</f>
        <v>5</v>
      </c>
      <c r="C204" s="63" t="str">
        <f>_xlfn.XLOOKUP(FMS_Ranking[[#This Row],[FMS ID]],FMS_Input[FMS_ID],FMS_Input[FMS_NAME])</f>
        <v>Shelby County Detention and Retention Pond Construction</v>
      </c>
      <c r="D204" s="63" t="str">
        <f>_xlfn.XLOOKUP(FMS_Ranking[[#This Row],[FMS ID]],FMS_Input[FMS_ID],FMS_Input[FMS_DESCR])</f>
        <v>Establish a plan and necessary standards to construct storm water detention/retention ponds at strategic locations for improved stormwater storage to hold storm water run-off and as a mitigation measure for drought and wildfire</v>
      </c>
      <c r="E204" s="60">
        <f>_xlfn.XLOOKUP(FMS_Ranking[[#This Row],[FMS ID]],FMS_Input[FMS_ID],FMS_Input[FMS_COST])</f>
        <v>3000000</v>
      </c>
      <c r="F204" s="5" t="str">
        <f>_xlfn.XLOOKUP(FMS_Ranking[[#This Row],[FMS ID]],FMS_Input[FMS_ID],FMS_Input[EMER_NEED])</f>
        <v>Yes</v>
      </c>
      <c r="G204" s="4">
        <f t="shared" si="6"/>
        <v>1</v>
      </c>
      <c r="H204" s="45">
        <f>_xlfn.XLOOKUP(FMS_Ranking[[#This Row],[FMS ID]],FMS_Input[FMS_ID],FMS_Input[STRUCT_100])</f>
        <v>15</v>
      </c>
      <c r="I204" s="45">
        <f>_xlfn.XLOOKUP(FMS_Ranking[[#This Row],[FMS ID]],FMS_Input[FMS_ID],FMS_Input[RES_STRUCT100])</f>
        <v>0</v>
      </c>
      <c r="J204" s="45">
        <f>_xlfn.XLOOKUP(FMS_Ranking[[#This Row],[FMS ID]],FMS_Input[FMS_ID],FMS_Input[POP100])</f>
        <v>8</v>
      </c>
      <c r="K204" s="45">
        <f>_xlfn.XLOOKUP(FMS_Ranking[[#This Row],[FMS ID]],FMS_Input[FMS_ID],FMS_Input[CRITFAC100])</f>
        <v>0</v>
      </c>
      <c r="L204" s="45">
        <f>_xlfn.XLOOKUP(FMS_Ranking[[#This Row],[FMS ID]],FMS_Input[FMS_ID],FMS_Input[LWC])</f>
        <v>4</v>
      </c>
      <c r="M204" s="45">
        <f>_xlfn.XLOOKUP(FMS_Ranking[[#This Row],[FMS ID]],FMS_Input[FMS_ID],FMS_Input[ROADCLS])</f>
        <v>4</v>
      </c>
      <c r="N204" s="45">
        <f>_xlfn.XLOOKUP(FMS_Ranking[[#This Row],[FMS ID]],FMS_Input[FMS_ID],FMS_Input[ROAD_MILES100])</f>
        <v>5</v>
      </c>
      <c r="O204" s="45">
        <f>_xlfn.XLOOKUP(FMS_Ranking[[#This Row],[FMS ID]],FMS_Input[FMS_ID],FMS_Input[FARMACRE100])</f>
        <v>56.068603515625</v>
      </c>
      <c r="P204" s="48">
        <f>_xlfn.XLOOKUP(FMS_Ranking[[#This Row],[FMS ID]],FMS_Input[FMS_ID],FMS_Input[REDSTRUCT100])</f>
        <v>0</v>
      </c>
      <c r="Q204" s="48">
        <f>_xlfn.XLOOKUP(FMS_Ranking[[#This Row],[FMS ID]],FMS_Input[FMS_ID],FMS_Input[REMSTRC100])</f>
        <v>0</v>
      </c>
      <c r="R204" s="48">
        <f>_xlfn.XLOOKUP(FMS_Ranking[[#This Row],[FMS ID]],FMS_Input[FMS_ID],FMS_Input[REMRESSTRC100])</f>
        <v>0</v>
      </c>
      <c r="S204" s="82">
        <f>_xlfn.XLOOKUP(FMS_Ranking[[#This Row],[FMS ID]],FMS_Input[FMS_ID],FMS_Input[REMPOP100])</f>
        <v>0</v>
      </c>
      <c r="T204" s="82">
        <f>_xlfn.XLOOKUP(FMS_Ranking[[#This Row],[FMS ID]],FMS_Input[FMS_ID],FMS_Input[REMCRITFAC100])</f>
        <v>0</v>
      </c>
      <c r="U204" s="82">
        <f>_xlfn.XLOOKUP(FMS_Ranking[[#This Row],[FMS ID]],FMS_Input[FMS_ID],FMS_Input[REMLWC100])</f>
        <v>0</v>
      </c>
      <c r="V204" s="82">
        <f>_xlfn.XLOOKUP(FMS_Ranking[[#This Row],[FMS ID]],FMS_Input[FMS_ID],FMS_Input[REMROADCLS])</f>
        <v>0</v>
      </c>
      <c r="W204" s="82">
        <f>_xlfn.XLOOKUP(FMS_Ranking[[#This Row],[FMS ID]],FMS_Input[FMS_ID],FMS_Input[REMFRMACRE100])</f>
        <v>0</v>
      </c>
      <c r="X204" s="48">
        <f>_xlfn.XLOOKUP(FMS_Ranking[[#This Row],[FMS ID]],FMS_Input[FMS_ID],FMS_Input[COSTSTRUCT])</f>
        <v>0</v>
      </c>
      <c r="Y204" s="45">
        <f>_xlfn.XLOOKUP(FMS_Ranking[[#This Row],[FMS ID]],FMS_Input[FMS_ID],FMS_Input[NATURE])</f>
        <v>0</v>
      </c>
      <c r="Z204" s="61">
        <f>(((FMS_Ranking[[#This Row],[Percent Nature-Based Raw]]/Y$2)*10)*Y$3)</f>
        <v>0</v>
      </c>
      <c r="AA204" s="5" t="str">
        <f>_xlfn.XLOOKUP(FMS_Ranking[[#This Row],[FMS ID]],FMS_Input[FMS_ID],FMS_Input[WATER_SUP])</f>
        <v>No</v>
      </c>
      <c r="AB204" s="57">
        <f>IF(FMS_Ranking[[#This Row],[Water Supply Raw]]="Yes",1,0)</f>
        <v>0</v>
      </c>
      <c r="AC20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0.30208550682511381</v>
      </c>
      <c r="AD204" s="94">
        <f>_xlfn.RANK.EQ(AC204,$AC$6:$AC$380,0)+COUNTIF($AC$6:AC204,AC204)-1</f>
        <v>186</v>
      </c>
      <c r="AE204" s="93">
        <f>(((FMS_Ranking[[#This Row],[Structures Removed 100 Raw]]/Q$2)*100)*Q$3)+(((FMS_Ranking[[#This Row],[Removed Pop Raw]]/S$2)*100)*S$3)</f>
        <v>0</v>
      </c>
      <c r="AF20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0.30208550682511381</v>
      </c>
      <c r="AG204" s="95">
        <f t="shared" si="7"/>
        <v>196</v>
      </c>
      <c r="AH204" s="3"/>
      <c r="AI204" s="3"/>
      <c r="AJ204" s="3"/>
      <c r="AK204" s="3"/>
      <c r="AL204" s="3"/>
      <c r="AM204" s="3"/>
      <c r="AN204" s="3"/>
      <c r="AO204" s="3"/>
      <c r="AP204" s="3"/>
      <c r="AQ204" s="3"/>
      <c r="AR204" s="3"/>
      <c r="AS204" s="3"/>
      <c r="AT204" s="3"/>
      <c r="AU204" s="3"/>
      <c r="AV204" s="3"/>
      <c r="AW204" s="3"/>
      <c r="AX204" s="3"/>
      <c r="AY204" s="3"/>
      <c r="AZ204" s="3"/>
      <c r="BA204" s="3"/>
      <c r="BB204" s="3"/>
    </row>
    <row r="205" spans="1:54" s="2" customFormat="1" ht="15" customHeight="1" x14ac:dyDescent="0.25">
      <c r="A205" s="64" t="s">
        <v>1724</v>
      </c>
      <c r="B205" s="64">
        <f>_xlfn.XLOOKUP(FMS_Ranking[[#This Row],[FMS ID]],FMS_Input[FMS_ID],FMS_Input[RFPG_NUM])</f>
        <v>2</v>
      </c>
      <c r="C205" s="63" t="str">
        <f>_xlfn.XLOOKUP(FMS_Ranking[[#This Row],[FMS ID]],FMS_Input[FMS_ID],FMS_Input[FMS_NAME])</f>
        <v>Franklin County NFIP Involvement</v>
      </c>
      <c r="D205" s="63" t="str">
        <f>_xlfn.XLOOKUP(FMS_Ranking[[#This Row],[FMS ID]],FMS_Input[FMS_ID],FMS_Input[FMS_DESCR])</f>
        <v xml:space="preserve">Application to join NFIP or adoption of equivalent standards </v>
      </c>
      <c r="E205" s="60">
        <f>_xlfn.XLOOKUP(FMS_Ranking[[#This Row],[FMS ID]],FMS_Input[FMS_ID],FMS_Input[FMS_COST])</f>
        <v>100000</v>
      </c>
      <c r="F205" s="5" t="str">
        <f>_xlfn.XLOOKUP(FMS_Ranking[[#This Row],[FMS ID]],FMS_Input[FMS_ID],FMS_Input[EMER_NEED])</f>
        <v>No</v>
      </c>
      <c r="G205" s="4">
        <f t="shared" si="6"/>
        <v>0</v>
      </c>
      <c r="H205" s="45">
        <f>_xlfn.XLOOKUP(FMS_Ranking[[#This Row],[FMS ID]],FMS_Input[FMS_ID],FMS_Input[STRUCT_100])</f>
        <v>455</v>
      </c>
      <c r="I205" s="45">
        <f>_xlfn.XLOOKUP(FMS_Ranking[[#This Row],[FMS ID]],FMS_Input[FMS_ID],FMS_Input[RES_STRUCT100])</f>
        <v>341</v>
      </c>
      <c r="J205" s="45">
        <f>_xlfn.XLOOKUP(FMS_Ranking[[#This Row],[FMS ID]],FMS_Input[FMS_ID],FMS_Input[POP100])</f>
        <v>2507</v>
      </c>
      <c r="K205" s="45">
        <f>_xlfn.XLOOKUP(FMS_Ranking[[#This Row],[FMS ID]],FMS_Input[FMS_ID],FMS_Input[CRITFAC100])</f>
        <v>1</v>
      </c>
      <c r="L205" s="45">
        <f>_xlfn.XLOOKUP(FMS_Ranking[[#This Row],[FMS ID]],FMS_Input[FMS_ID],FMS_Input[LWC])</f>
        <v>5</v>
      </c>
      <c r="M205" s="45">
        <f>_xlfn.XLOOKUP(FMS_Ranking[[#This Row],[FMS ID]],FMS_Input[FMS_ID],FMS_Input[ROADCLS])</f>
        <v>0</v>
      </c>
      <c r="N205" s="45">
        <f>_xlfn.XLOOKUP(FMS_Ranking[[#This Row],[FMS ID]],FMS_Input[FMS_ID],FMS_Input[ROAD_MILES100])</f>
        <v>39</v>
      </c>
      <c r="O205" s="45">
        <f>_xlfn.XLOOKUP(FMS_Ranking[[#This Row],[FMS ID]],FMS_Input[FMS_ID],FMS_Input[FARMACRE100])</f>
        <v>1573.327270507812</v>
      </c>
      <c r="P205" s="48">
        <f>_xlfn.XLOOKUP(FMS_Ranking[[#This Row],[FMS ID]],FMS_Input[FMS_ID],FMS_Input[REDSTRUCT100])</f>
        <v>0</v>
      </c>
      <c r="Q205" s="48">
        <f>_xlfn.XLOOKUP(FMS_Ranking[[#This Row],[FMS ID]],FMS_Input[FMS_ID],FMS_Input[REMSTRC100])</f>
        <v>0</v>
      </c>
      <c r="R205" s="48">
        <f>_xlfn.XLOOKUP(FMS_Ranking[[#This Row],[FMS ID]],FMS_Input[FMS_ID],FMS_Input[REMRESSTRC100])</f>
        <v>0</v>
      </c>
      <c r="S205" s="82">
        <f>_xlfn.XLOOKUP(FMS_Ranking[[#This Row],[FMS ID]],FMS_Input[FMS_ID],FMS_Input[REMPOP100])</f>
        <v>0</v>
      </c>
      <c r="T205" s="82">
        <f>_xlfn.XLOOKUP(FMS_Ranking[[#This Row],[FMS ID]],FMS_Input[FMS_ID],FMS_Input[REMCRITFAC100])</f>
        <v>0</v>
      </c>
      <c r="U205" s="82">
        <f>_xlfn.XLOOKUP(FMS_Ranking[[#This Row],[FMS ID]],FMS_Input[FMS_ID],FMS_Input[REMLWC100])</f>
        <v>0</v>
      </c>
      <c r="V205" s="82">
        <f>_xlfn.XLOOKUP(FMS_Ranking[[#This Row],[FMS ID]],FMS_Input[FMS_ID],FMS_Input[REMROADCLS])</f>
        <v>0</v>
      </c>
      <c r="W205" s="82">
        <f>_xlfn.XLOOKUP(FMS_Ranking[[#This Row],[FMS ID]],FMS_Input[FMS_ID],FMS_Input[REMFRMACRE100])</f>
        <v>0</v>
      </c>
      <c r="X205" s="48">
        <f>_xlfn.XLOOKUP(FMS_Ranking[[#This Row],[FMS ID]],FMS_Input[FMS_ID],FMS_Input[COSTSTRUCT])</f>
        <v>0</v>
      </c>
      <c r="Y205" s="45">
        <f>_xlfn.XLOOKUP(FMS_Ranking[[#This Row],[FMS ID]],FMS_Input[FMS_ID],FMS_Input[NATURE])</f>
        <v>0</v>
      </c>
      <c r="Z205" s="61">
        <f>(((FMS_Ranking[[#This Row],[Percent Nature-Based Raw]]/Y$2)*10)*Y$3)</f>
        <v>0</v>
      </c>
      <c r="AA205" s="5" t="str">
        <f>_xlfn.XLOOKUP(FMS_Ranking[[#This Row],[FMS ID]],FMS_Input[FMS_ID],FMS_Input[WATER_SUP])</f>
        <v>No</v>
      </c>
      <c r="AB205" s="57">
        <f>IF(FMS_Ranking[[#This Row],[Water Supply Raw]]="Yes",1,0)</f>
        <v>0</v>
      </c>
      <c r="AC20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0.28981446540607186</v>
      </c>
      <c r="AD205" s="94">
        <f>_xlfn.RANK.EQ(AC205,$AC$6:$AC$380,0)+COUNTIF($AC$6:AC205,AC205)-1</f>
        <v>187</v>
      </c>
      <c r="AE205" s="93">
        <f>(((FMS_Ranking[[#This Row],[Structures Removed 100 Raw]]/Q$2)*100)*Q$3)+(((FMS_Ranking[[#This Row],[Removed Pop Raw]]/S$2)*100)*S$3)</f>
        <v>0</v>
      </c>
      <c r="AF20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0.28981446540607186</v>
      </c>
      <c r="AG205" s="95">
        <f t="shared" si="7"/>
        <v>200</v>
      </c>
      <c r="AH205" s="3"/>
      <c r="AI205" s="3"/>
      <c r="AJ205" s="3"/>
      <c r="AK205" s="3"/>
      <c r="AL205" s="3"/>
      <c r="AM205" s="3"/>
      <c r="AN205" s="3"/>
      <c r="AO205" s="3"/>
      <c r="AP205" s="3"/>
      <c r="AQ205" s="3"/>
      <c r="AR205" s="3"/>
      <c r="AS205" s="3"/>
      <c r="AT205" s="3"/>
      <c r="AU205" s="3"/>
      <c r="AV205" s="3"/>
      <c r="AW205" s="3"/>
      <c r="AX205" s="3"/>
      <c r="AY205" s="3"/>
      <c r="AZ205" s="3"/>
      <c r="BA205" s="3"/>
      <c r="BB205" s="3"/>
    </row>
    <row r="206" spans="1:54" s="2" customFormat="1" ht="15" customHeight="1" x14ac:dyDescent="0.25">
      <c r="A206" s="64" t="s">
        <v>2283</v>
      </c>
      <c r="B206" s="64">
        <f>_xlfn.XLOOKUP(FMS_Ranking[[#This Row],[FMS ID]],FMS_Input[FMS_ID],FMS_Input[RFPG_NUM])</f>
        <v>3</v>
      </c>
      <c r="C206" s="63" t="str">
        <f>_xlfn.XLOOKUP(FMS_Ranking[[#This Row],[FMS ID]],FMS_Input[FMS_ID],FMS_Input[FMS_NAME])</f>
        <v>Flood Protection Ordinance Updates</v>
      </c>
      <c r="D206" s="63" t="str">
        <f>_xlfn.XLOOKUP(FMS_Ranking[[#This Row],[FMS ID]],FMS_Input[FMS_ID],FMS_Input[FMS_DESCR])</f>
        <v>Develop and Implement a City and Town flood protection ordinance</v>
      </c>
      <c r="E206" s="60">
        <f>_xlfn.XLOOKUP(FMS_Ranking[[#This Row],[FMS ID]],FMS_Input[FMS_ID],FMS_Input[FMS_COST])</f>
        <v>100000</v>
      </c>
      <c r="F206" s="5" t="str">
        <f>_xlfn.XLOOKUP(FMS_Ranking[[#This Row],[FMS ID]],FMS_Input[FMS_ID],FMS_Input[EMER_NEED])</f>
        <v>No</v>
      </c>
      <c r="G206" s="4">
        <f t="shared" si="6"/>
        <v>0</v>
      </c>
      <c r="H206" s="45">
        <f>_xlfn.XLOOKUP(FMS_Ranking[[#This Row],[FMS ID]],FMS_Input[FMS_ID],FMS_Input[STRUCT_100])</f>
        <v>381</v>
      </c>
      <c r="I206" s="45">
        <f>_xlfn.XLOOKUP(FMS_Ranking[[#This Row],[FMS ID]],FMS_Input[FMS_ID],FMS_Input[RES_STRUCT100])</f>
        <v>289</v>
      </c>
      <c r="J206" s="45">
        <f>_xlfn.XLOOKUP(FMS_Ranking[[#This Row],[FMS ID]],FMS_Input[FMS_ID],FMS_Input[POP100])</f>
        <v>1062</v>
      </c>
      <c r="K206" s="45">
        <f>_xlfn.XLOOKUP(FMS_Ranking[[#This Row],[FMS ID]],FMS_Input[FMS_ID],FMS_Input[CRITFAC100])</f>
        <v>22</v>
      </c>
      <c r="L206" s="45">
        <f>_xlfn.XLOOKUP(FMS_Ranking[[#This Row],[FMS ID]],FMS_Input[FMS_ID],FMS_Input[LWC])</f>
        <v>2</v>
      </c>
      <c r="M206" s="45">
        <f>_xlfn.XLOOKUP(FMS_Ranking[[#This Row],[FMS ID]],FMS_Input[FMS_ID],FMS_Input[ROADCLS])</f>
        <v>0</v>
      </c>
      <c r="N206" s="45">
        <f>_xlfn.XLOOKUP(FMS_Ranking[[#This Row],[FMS ID]],FMS_Input[FMS_ID],FMS_Input[ROAD_MILES100])</f>
        <v>31</v>
      </c>
      <c r="O206" s="45">
        <f>_xlfn.XLOOKUP(FMS_Ranking[[#This Row],[FMS ID]],FMS_Input[FMS_ID],FMS_Input[FARMACRE100])</f>
        <v>1613.81396484375</v>
      </c>
      <c r="P206" s="48">
        <f>_xlfn.XLOOKUP(FMS_Ranking[[#This Row],[FMS ID]],FMS_Input[FMS_ID],FMS_Input[REDSTRUCT100])</f>
        <v>0</v>
      </c>
      <c r="Q206" s="48">
        <f>_xlfn.XLOOKUP(FMS_Ranking[[#This Row],[FMS ID]],FMS_Input[FMS_ID],FMS_Input[REMSTRC100])</f>
        <v>0</v>
      </c>
      <c r="R206" s="48">
        <f>_xlfn.XLOOKUP(FMS_Ranking[[#This Row],[FMS ID]],FMS_Input[FMS_ID],FMS_Input[REMRESSTRC100])</f>
        <v>0</v>
      </c>
      <c r="S206" s="82">
        <f>_xlfn.XLOOKUP(FMS_Ranking[[#This Row],[FMS ID]],FMS_Input[FMS_ID],FMS_Input[REMPOP100])</f>
        <v>0</v>
      </c>
      <c r="T206" s="82">
        <f>_xlfn.XLOOKUP(FMS_Ranking[[#This Row],[FMS ID]],FMS_Input[FMS_ID],FMS_Input[REMCRITFAC100])</f>
        <v>0</v>
      </c>
      <c r="U206" s="82">
        <f>_xlfn.XLOOKUP(FMS_Ranking[[#This Row],[FMS ID]],FMS_Input[FMS_ID],FMS_Input[REMLWC100])</f>
        <v>0</v>
      </c>
      <c r="V206" s="82">
        <f>_xlfn.XLOOKUP(FMS_Ranking[[#This Row],[FMS ID]],FMS_Input[FMS_ID],FMS_Input[REMROADCLS])</f>
        <v>0</v>
      </c>
      <c r="W206" s="82">
        <f>_xlfn.XLOOKUP(FMS_Ranking[[#This Row],[FMS ID]],FMS_Input[FMS_ID],FMS_Input[REMFRMACRE100])</f>
        <v>0</v>
      </c>
      <c r="X206" s="48">
        <f>_xlfn.XLOOKUP(FMS_Ranking[[#This Row],[FMS ID]],FMS_Input[FMS_ID],FMS_Input[COSTSTRUCT])</f>
        <v>0</v>
      </c>
      <c r="Y206" s="45">
        <f>_xlfn.XLOOKUP(FMS_Ranking[[#This Row],[FMS ID]],FMS_Input[FMS_ID],FMS_Input[NATURE])</f>
        <v>0</v>
      </c>
      <c r="Z206" s="61">
        <f>(((FMS_Ranking[[#This Row],[Percent Nature-Based Raw]]/Y$2)*10)*Y$3)</f>
        <v>0</v>
      </c>
      <c r="AA206" s="5" t="str">
        <f>_xlfn.XLOOKUP(FMS_Ranking[[#This Row],[FMS ID]],FMS_Input[FMS_ID],FMS_Input[WATER_SUP])</f>
        <v>No</v>
      </c>
      <c r="AB206" s="57">
        <f>IF(FMS_Ranking[[#This Row],[Water Supply Raw]]="Yes",1,0)</f>
        <v>0</v>
      </c>
      <c r="AC20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0.28902865188212051</v>
      </c>
      <c r="AD206" s="94">
        <f>_xlfn.RANK.EQ(AC206,$AC$6:$AC$380,0)+COUNTIF($AC$6:AC206,AC206)-1</f>
        <v>188</v>
      </c>
      <c r="AE206" s="93">
        <f>(((FMS_Ranking[[#This Row],[Structures Removed 100 Raw]]/Q$2)*100)*Q$3)+(((FMS_Ranking[[#This Row],[Removed Pop Raw]]/S$2)*100)*S$3)</f>
        <v>0</v>
      </c>
      <c r="AF20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0.28902865188212051</v>
      </c>
      <c r="AG206" s="95">
        <f t="shared" si="7"/>
        <v>201</v>
      </c>
      <c r="AH206" s="3"/>
      <c r="AI206" s="3"/>
      <c r="AJ206" s="3"/>
      <c r="AK206" s="3"/>
      <c r="AL206" s="3"/>
      <c r="AM206" s="3"/>
      <c r="AN206" s="3"/>
      <c r="AO206" s="3"/>
      <c r="AP206" s="3"/>
      <c r="AQ206" s="3"/>
      <c r="AR206" s="3"/>
      <c r="AS206" s="3"/>
      <c r="AT206" s="3"/>
      <c r="AU206" s="3"/>
      <c r="AV206" s="3"/>
      <c r="AW206" s="3"/>
      <c r="AX206" s="3"/>
      <c r="AY206" s="3"/>
      <c r="AZ206" s="3"/>
      <c r="BA206" s="3"/>
      <c r="BB206" s="3"/>
    </row>
    <row r="207" spans="1:54" s="2" customFormat="1" ht="15" customHeight="1" x14ac:dyDescent="0.25">
      <c r="A207" s="64" t="s">
        <v>51</v>
      </c>
      <c r="B207" s="64">
        <f>_xlfn.XLOOKUP(FMS_Ranking[[#This Row],[FMS ID]],FMS_Input[FMS_ID],FMS_Input[RFPG_NUM])</f>
        <v>6</v>
      </c>
      <c r="C207" s="63" t="str">
        <f>_xlfn.XLOOKUP(FMS_Ranking[[#This Row],[FMS ID]],FMS_Input[FMS_ID],FMS_Input[FMS_NAME])</f>
        <v>Waller County Elevation Certificate Requirement</v>
      </c>
      <c r="D207" s="63" t="str">
        <f>_xlfn.XLOOKUP(FMS_Ranking[[#This Row],[FMS ID]],FMS_Input[FMS_ID],FMS_Input[FMS_DESCR])</f>
        <v>Require and maintain FEMA elevation certificates for all new/improved building in the special flood hazard area (SFHA).</v>
      </c>
      <c r="E207" s="60">
        <f>_xlfn.XLOOKUP(FMS_Ranking[[#This Row],[FMS ID]],FMS_Input[FMS_ID],FMS_Input[FMS_COST])</f>
        <v>50000</v>
      </c>
      <c r="F207" s="5" t="str">
        <f>_xlfn.XLOOKUP(FMS_Ranking[[#This Row],[FMS ID]],FMS_Input[FMS_ID],FMS_Input[EMER_NEED])</f>
        <v>No</v>
      </c>
      <c r="G207" s="4">
        <f t="shared" si="6"/>
        <v>0</v>
      </c>
      <c r="H207" s="45">
        <f>_xlfn.XLOOKUP(FMS_Ranking[[#This Row],[FMS ID]],FMS_Input[FMS_ID],FMS_Input[STRUCT_100])</f>
        <v>505</v>
      </c>
      <c r="I207" s="45">
        <f>_xlfn.XLOOKUP(FMS_Ranking[[#This Row],[FMS ID]],FMS_Input[FMS_ID],FMS_Input[RES_STRUCT100])</f>
        <v>437</v>
      </c>
      <c r="J207" s="45">
        <f>_xlfn.XLOOKUP(FMS_Ranking[[#This Row],[FMS ID]],FMS_Input[FMS_ID],FMS_Input[POP100])</f>
        <v>657</v>
      </c>
      <c r="K207" s="45">
        <f>_xlfn.XLOOKUP(FMS_Ranking[[#This Row],[FMS ID]],FMS_Input[FMS_ID],FMS_Input[CRITFAC100])</f>
        <v>1</v>
      </c>
      <c r="L207" s="45">
        <f>_xlfn.XLOOKUP(FMS_Ranking[[#This Row],[FMS ID]],FMS_Input[FMS_ID],FMS_Input[LWC])</f>
        <v>2</v>
      </c>
      <c r="M207" s="45">
        <f>_xlfn.XLOOKUP(FMS_Ranking[[#This Row],[FMS ID]],FMS_Input[FMS_ID],FMS_Input[ROADCLS])</f>
        <v>2</v>
      </c>
      <c r="N207" s="45">
        <f>_xlfn.XLOOKUP(FMS_Ranking[[#This Row],[FMS ID]],FMS_Input[FMS_ID],FMS_Input[ROAD_MILES100])</f>
        <v>25</v>
      </c>
      <c r="O207" s="45">
        <f>_xlfn.XLOOKUP(FMS_Ranking[[#This Row],[FMS ID]],FMS_Input[FMS_ID],FMS_Input[FARMACRE100])</f>
        <v>180.4662780761719</v>
      </c>
      <c r="P207" s="48">
        <f>_xlfn.XLOOKUP(FMS_Ranking[[#This Row],[FMS ID]],FMS_Input[FMS_ID],FMS_Input[REDSTRUCT100])</f>
        <v>0</v>
      </c>
      <c r="Q207" s="48">
        <f>_xlfn.XLOOKUP(FMS_Ranking[[#This Row],[FMS ID]],FMS_Input[FMS_ID],FMS_Input[REMSTRC100])</f>
        <v>0</v>
      </c>
      <c r="R207" s="48">
        <f>_xlfn.XLOOKUP(FMS_Ranking[[#This Row],[FMS ID]],FMS_Input[FMS_ID],FMS_Input[REMRESSTRC100])</f>
        <v>0</v>
      </c>
      <c r="S207" s="82">
        <f>_xlfn.XLOOKUP(FMS_Ranking[[#This Row],[FMS ID]],FMS_Input[FMS_ID],FMS_Input[REMPOP100])</f>
        <v>0</v>
      </c>
      <c r="T207" s="82">
        <f>_xlfn.XLOOKUP(FMS_Ranking[[#This Row],[FMS ID]],FMS_Input[FMS_ID],FMS_Input[REMCRITFAC100])</f>
        <v>0</v>
      </c>
      <c r="U207" s="82">
        <f>_xlfn.XLOOKUP(FMS_Ranking[[#This Row],[FMS ID]],FMS_Input[FMS_ID],FMS_Input[REMLWC100])</f>
        <v>0</v>
      </c>
      <c r="V207" s="82">
        <f>_xlfn.XLOOKUP(FMS_Ranking[[#This Row],[FMS ID]],FMS_Input[FMS_ID],FMS_Input[REMROADCLS])</f>
        <v>0</v>
      </c>
      <c r="W207" s="82">
        <f>_xlfn.XLOOKUP(FMS_Ranking[[#This Row],[FMS ID]],FMS_Input[FMS_ID],FMS_Input[REMFRMACRE100])</f>
        <v>0</v>
      </c>
      <c r="X207" s="48">
        <f>_xlfn.XLOOKUP(FMS_Ranking[[#This Row],[FMS ID]],FMS_Input[FMS_ID],FMS_Input[COSTSTRUCT])</f>
        <v>0</v>
      </c>
      <c r="Y207" s="45">
        <f>_xlfn.XLOOKUP(FMS_Ranking[[#This Row],[FMS ID]],FMS_Input[FMS_ID],FMS_Input[NATURE])</f>
        <v>0</v>
      </c>
      <c r="Z207" s="61">
        <f>(((FMS_Ranking[[#This Row],[Percent Nature-Based Raw]]/Y$2)*10)*Y$3)</f>
        <v>0</v>
      </c>
      <c r="AA207" s="5" t="str">
        <f>_xlfn.XLOOKUP(FMS_Ranking[[#This Row],[FMS ID]],FMS_Input[FMS_ID],FMS_Input[WATER_SUP])</f>
        <v>No</v>
      </c>
      <c r="AB207" s="57">
        <f>IF(FMS_Ranking[[#This Row],[Water Supply Raw]]="Yes",1,0)</f>
        <v>0</v>
      </c>
      <c r="AC20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0.28411765096026653</v>
      </c>
      <c r="AD207" s="88">
        <f>_xlfn.RANK.EQ(AC207,$AC$6:$AC$380,0)+COUNTIF($AC$6:AC207,AC207)-1</f>
        <v>189</v>
      </c>
      <c r="AE207" s="93">
        <f>(((FMS_Ranking[[#This Row],[Structures Removed 100 Raw]]/Q$2)*100)*Q$3)+(((FMS_Ranking[[#This Row],[Removed Pop Raw]]/S$2)*100)*S$3)</f>
        <v>0</v>
      </c>
      <c r="AF20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0.28411765096026653</v>
      </c>
      <c r="AG207" s="87">
        <f t="shared" si="7"/>
        <v>202</v>
      </c>
      <c r="AH207" s="3"/>
      <c r="AI207" s="3"/>
      <c r="AJ207" s="3"/>
      <c r="AK207" s="3"/>
      <c r="AL207" s="3"/>
      <c r="AM207" s="3"/>
      <c r="AN207" s="3"/>
      <c r="AO207" s="3"/>
      <c r="AP207" s="3"/>
      <c r="AQ207" s="3"/>
      <c r="AR207" s="3"/>
      <c r="AS207" s="3"/>
      <c r="AT207" s="3"/>
      <c r="AU207" s="3"/>
      <c r="AV207" s="3"/>
      <c r="AW207" s="3"/>
      <c r="AX207" s="3"/>
      <c r="AY207" s="3"/>
      <c r="AZ207" s="3"/>
      <c r="BA207" s="3"/>
      <c r="BB207" s="3"/>
    </row>
    <row r="208" spans="1:54" s="2" customFormat="1" ht="15" customHeight="1" x14ac:dyDescent="0.25">
      <c r="A208" s="64" t="s">
        <v>90</v>
      </c>
      <c r="B208" s="64">
        <f>_xlfn.XLOOKUP(FMS_Ranking[[#This Row],[FMS ID]],FMS_Input[FMS_ID],FMS_Input[RFPG_NUM])</f>
        <v>6</v>
      </c>
      <c r="C208" s="63" t="str">
        <f>_xlfn.XLOOKUP(FMS_Ranking[[#This Row],[FMS ID]],FMS_Input[FMS_ID],FMS_Input[FMS_NAME])</f>
        <v>Walker County Public Information and Awareness</v>
      </c>
      <c r="D208" s="63" t="str">
        <f>_xlfn.XLOOKUP(FMS_Ranking[[#This Row],[FMS ID]],FMS_Input[FMS_ID],FMS_Input[FMS_DESCR])</f>
        <v>Purchase high water (flood) indicators for low water river crossing for county roads.</v>
      </c>
      <c r="E208" s="60">
        <f>_xlfn.XLOOKUP(FMS_Ranking[[#This Row],[FMS ID]],FMS_Input[FMS_ID],FMS_Input[FMS_COST])</f>
        <v>248000</v>
      </c>
      <c r="F208" s="5" t="str">
        <f>_xlfn.XLOOKUP(FMS_Ranking[[#This Row],[FMS ID]],FMS_Input[FMS_ID],FMS_Input[EMER_NEED])</f>
        <v>No</v>
      </c>
      <c r="G208" s="4">
        <f t="shared" si="6"/>
        <v>0</v>
      </c>
      <c r="H208" s="45">
        <f>_xlfn.XLOOKUP(FMS_Ranking[[#This Row],[FMS ID]],FMS_Input[FMS_ID],FMS_Input[STRUCT_100])</f>
        <v>505</v>
      </c>
      <c r="I208" s="45">
        <f>_xlfn.XLOOKUP(FMS_Ranking[[#This Row],[FMS ID]],FMS_Input[FMS_ID],FMS_Input[RES_STRUCT100])</f>
        <v>437</v>
      </c>
      <c r="J208" s="45">
        <f>_xlfn.XLOOKUP(FMS_Ranking[[#This Row],[FMS ID]],FMS_Input[FMS_ID],FMS_Input[POP100])</f>
        <v>657</v>
      </c>
      <c r="K208" s="45">
        <f>_xlfn.XLOOKUP(FMS_Ranking[[#This Row],[FMS ID]],FMS_Input[FMS_ID],FMS_Input[CRITFAC100])</f>
        <v>1</v>
      </c>
      <c r="L208" s="45">
        <f>_xlfn.XLOOKUP(FMS_Ranking[[#This Row],[FMS ID]],FMS_Input[FMS_ID],FMS_Input[LWC])</f>
        <v>2</v>
      </c>
      <c r="M208" s="45">
        <f>_xlfn.XLOOKUP(FMS_Ranking[[#This Row],[FMS ID]],FMS_Input[FMS_ID],FMS_Input[ROADCLS])</f>
        <v>2</v>
      </c>
      <c r="N208" s="45">
        <f>_xlfn.XLOOKUP(FMS_Ranking[[#This Row],[FMS ID]],FMS_Input[FMS_ID],FMS_Input[ROAD_MILES100])</f>
        <v>25</v>
      </c>
      <c r="O208" s="45">
        <f>_xlfn.XLOOKUP(FMS_Ranking[[#This Row],[FMS ID]],FMS_Input[FMS_ID],FMS_Input[FARMACRE100])</f>
        <v>180.46611022949219</v>
      </c>
      <c r="P208" s="48">
        <f>_xlfn.XLOOKUP(FMS_Ranking[[#This Row],[FMS ID]],FMS_Input[FMS_ID],FMS_Input[REDSTRUCT100])</f>
        <v>0</v>
      </c>
      <c r="Q208" s="48">
        <f>_xlfn.XLOOKUP(FMS_Ranking[[#This Row],[FMS ID]],FMS_Input[FMS_ID],FMS_Input[REMSTRC100])</f>
        <v>0</v>
      </c>
      <c r="R208" s="48">
        <f>_xlfn.XLOOKUP(FMS_Ranking[[#This Row],[FMS ID]],FMS_Input[FMS_ID],FMS_Input[REMRESSTRC100])</f>
        <v>0</v>
      </c>
      <c r="S208" s="82">
        <f>_xlfn.XLOOKUP(FMS_Ranking[[#This Row],[FMS ID]],FMS_Input[FMS_ID],FMS_Input[REMPOP100])</f>
        <v>0</v>
      </c>
      <c r="T208" s="82">
        <f>_xlfn.XLOOKUP(FMS_Ranking[[#This Row],[FMS ID]],FMS_Input[FMS_ID],FMS_Input[REMCRITFAC100])</f>
        <v>0</v>
      </c>
      <c r="U208" s="82">
        <f>_xlfn.XLOOKUP(FMS_Ranking[[#This Row],[FMS ID]],FMS_Input[FMS_ID],FMS_Input[REMLWC100])</f>
        <v>0</v>
      </c>
      <c r="V208" s="82">
        <f>_xlfn.XLOOKUP(FMS_Ranking[[#This Row],[FMS ID]],FMS_Input[FMS_ID],FMS_Input[REMROADCLS])</f>
        <v>0</v>
      </c>
      <c r="W208" s="82">
        <f>_xlfn.XLOOKUP(FMS_Ranking[[#This Row],[FMS ID]],FMS_Input[FMS_ID],FMS_Input[REMFRMACRE100])</f>
        <v>0</v>
      </c>
      <c r="X208" s="48">
        <f>_xlfn.XLOOKUP(FMS_Ranking[[#This Row],[FMS ID]],FMS_Input[FMS_ID],FMS_Input[COSTSTRUCT])</f>
        <v>0</v>
      </c>
      <c r="Y208" s="45">
        <f>_xlfn.XLOOKUP(FMS_Ranking[[#This Row],[FMS ID]],FMS_Input[FMS_ID],FMS_Input[NATURE])</f>
        <v>0</v>
      </c>
      <c r="Z208" s="61">
        <f>(((FMS_Ranking[[#This Row],[Percent Nature-Based Raw]]/Y$2)*10)*Y$3)</f>
        <v>0</v>
      </c>
      <c r="AA208" s="5" t="str">
        <f>_xlfn.XLOOKUP(FMS_Ranking[[#This Row],[FMS ID]],FMS_Input[FMS_ID],FMS_Input[WATER_SUP])</f>
        <v>No</v>
      </c>
      <c r="AB208" s="57">
        <f>IF(FMS_Ranking[[#This Row],[Water Supply Raw]]="Yes",1,0)</f>
        <v>0</v>
      </c>
      <c r="AC20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0.28411764863068895</v>
      </c>
      <c r="AD208" s="88">
        <f>_xlfn.RANK.EQ(AC208,$AC$6:$AC$380,0)+COUNTIF($AC$6:AC208,AC208)-1</f>
        <v>190</v>
      </c>
      <c r="AE208" s="93">
        <f>(((FMS_Ranking[[#This Row],[Structures Removed 100 Raw]]/Q$2)*100)*Q$3)+(((FMS_Ranking[[#This Row],[Removed Pop Raw]]/S$2)*100)*S$3)</f>
        <v>0</v>
      </c>
      <c r="AF20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0.28411764863068895</v>
      </c>
      <c r="AG208" s="87">
        <f t="shared" si="7"/>
        <v>203</v>
      </c>
      <c r="AH208" s="3"/>
      <c r="AI208" s="3"/>
      <c r="AJ208" s="3"/>
      <c r="AK208" s="3"/>
      <c r="AL208" s="3"/>
      <c r="AM208" s="3"/>
      <c r="AN208" s="3"/>
      <c r="AO208" s="3"/>
      <c r="AP208" s="3"/>
      <c r="AQ208" s="3"/>
      <c r="AR208" s="3"/>
      <c r="AS208" s="3"/>
      <c r="AT208" s="3"/>
      <c r="AU208" s="3"/>
      <c r="AV208" s="3"/>
      <c r="AW208" s="3"/>
      <c r="AX208" s="3"/>
      <c r="AY208" s="3"/>
      <c r="AZ208" s="3"/>
      <c r="BA208" s="3"/>
      <c r="BB208" s="3"/>
    </row>
    <row r="209" spans="1:33" ht="15" customHeight="1" x14ac:dyDescent="0.25">
      <c r="A209" s="64" t="s">
        <v>129</v>
      </c>
      <c r="B209" s="64">
        <f>_xlfn.XLOOKUP(FMS_Ranking[[#This Row],[FMS ID]],FMS_Input[FMS_ID],FMS_Input[RFPG_NUM])</f>
        <v>6</v>
      </c>
      <c r="C209" s="63" t="str">
        <f>_xlfn.XLOOKUP(FMS_Ranking[[#This Row],[FMS ID]],FMS_Input[FMS_ID],FMS_Input[FMS_NAME])</f>
        <v>Install Outdoor Early warning System in Walker County</v>
      </c>
      <c r="D209" s="63" t="str">
        <f>_xlfn.XLOOKUP(FMS_Ranking[[#This Row],[FMS ID]],FMS_Input[FMS_ID],FMS_Input[FMS_DESCR])</f>
        <v>Install Outdoor Early warning System to provide citizens early warning of an impending disaster, or an event that would affect the life and/or property of the citizens.</v>
      </c>
      <c r="E209" s="60">
        <f>_xlfn.XLOOKUP(FMS_Ranking[[#This Row],[FMS ID]],FMS_Input[FMS_ID],FMS_Input[FMS_COST])</f>
        <v>850000</v>
      </c>
      <c r="F209" s="5" t="str">
        <f>_xlfn.XLOOKUP(FMS_Ranking[[#This Row],[FMS ID]],FMS_Input[FMS_ID],FMS_Input[EMER_NEED])</f>
        <v>No</v>
      </c>
      <c r="G209" s="4">
        <f t="shared" si="6"/>
        <v>0</v>
      </c>
      <c r="H209" s="45">
        <f>_xlfn.XLOOKUP(FMS_Ranking[[#This Row],[FMS ID]],FMS_Input[FMS_ID],FMS_Input[STRUCT_100])</f>
        <v>505</v>
      </c>
      <c r="I209" s="45">
        <f>_xlfn.XLOOKUP(FMS_Ranking[[#This Row],[FMS ID]],FMS_Input[FMS_ID],FMS_Input[RES_STRUCT100])</f>
        <v>437</v>
      </c>
      <c r="J209" s="45">
        <f>_xlfn.XLOOKUP(FMS_Ranking[[#This Row],[FMS ID]],FMS_Input[FMS_ID],FMS_Input[POP100])</f>
        <v>657</v>
      </c>
      <c r="K209" s="45">
        <f>_xlfn.XLOOKUP(FMS_Ranking[[#This Row],[FMS ID]],FMS_Input[FMS_ID],FMS_Input[CRITFAC100])</f>
        <v>1</v>
      </c>
      <c r="L209" s="45">
        <f>_xlfn.XLOOKUP(FMS_Ranking[[#This Row],[FMS ID]],FMS_Input[FMS_ID],FMS_Input[LWC])</f>
        <v>2</v>
      </c>
      <c r="M209" s="45">
        <f>_xlfn.XLOOKUP(FMS_Ranking[[#This Row],[FMS ID]],FMS_Input[FMS_ID],FMS_Input[ROADCLS])</f>
        <v>2</v>
      </c>
      <c r="N209" s="45">
        <f>_xlfn.XLOOKUP(FMS_Ranking[[#This Row],[FMS ID]],FMS_Input[FMS_ID],FMS_Input[ROAD_MILES100])</f>
        <v>25</v>
      </c>
      <c r="O209" s="45">
        <f>_xlfn.XLOOKUP(FMS_Ranking[[#This Row],[FMS ID]],FMS_Input[FMS_ID],FMS_Input[FARMACRE100])</f>
        <v>180.46464538574219</v>
      </c>
      <c r="P209" s="48">
        <f>_xlfn.XLOOKUP(FMS_Ranking[[#This Row],[FMS ID]],FMS_Input[FMS_ID],FMS_Input[REDSTRUCT100])</f>
        <v>0</v>
      </c>
      <c r="Q209" s="48">
        <f>_xlfn.XLOOKUP(FMS_Ranking[[#This Row],[FMS ID]],FMS_Input[FMS_ID],FMS_Input[REMSTRC100])</f>
        <v>0</v>
      </c>
      <c r="R209" s="48">
        <f>_xlfn.XLOOKUP(FMS_Ranking[[#This Row],[FMS ID]],FMS_Input[FMS_ID],FMS_Input[REMRESSTRC100])</f>
        <v>0</v>
      </c>
      <c r="S209" s="82">
        <f>_xlfn.XLOOKUP(FMS_Ranking[[#This Row],[FMS ID]],FMS_Input[FMS_ID],FMS_Input[REMPOP100])</f>
        <v>0</v>
      </c>
      <c r="T209" s="82">
        <f>_xlfn.XLOOKUP(FMS_Ranking[[#This Row],[FMS ID]],FMS_Input[FMS_ID],FMS_Input[REMCRITFAC100])</f>
        <v>0</v>
      </c>
      <c r="U209" s="82">
        <f>_xlfn.XLOOKUP(FMS_Ranking[[#This Row],[FMS ID]],FMS_Input[FMS_ID],FMS_Input[REMLWC100])</f>
        <v>0</v>
      </c>
      <c r="V209" s="82">
        <f>_xlfn.XLOOKUP(FMS_Ranking[[#This Row],[FMS ID]],FMS_Input[FMS_ID],FMS_Input[REMROADCLS])</f>
        <v>0</v>
      </c>
      <c r="W209" s="82">
        <f>_xlfn.XLOOKUP(FMS_Ranking[[#This Row],[FMS ID]],FMS_Input[FMS_ID],FMS_Input[REMFRMACRE100])</f>
        <v>0</v>
      </c>
      <c r="X209" s="48">
        <f>_xlfn.XLOOKUP(FMS_Ranking[[#This Row],[FMS ID]],FMS_Input[FMS_ID],FMS_Input[COSTSTRUCT])</f>
        <v>0</v>
      </c>
      <c r="Y209" s="45">
        <f>_xlfn.XLOOKUP(FMS_Ranking[[#This Row],[FMS ID]],FMS_Input[FMS_ID],FMS_Input[NATURE])</f>
        <v>0</v>
      </c>
      <c r="Z209" s="61">
        <f>(((FMS_Ranking[[#This Row],[Percent Nature-Based Raw]]/Y$2)*10)*Y$3)</f>
        <v>0</v>
      </c>
      <c r="AA209" s="5" t="str">
        <f>_xlfn.XLOOKUP(FMS_Ranking[[#This Row],[FMS ID]],FMS_Input[FMS_ID],FMS_Input[WATER_SUP])</f>
        <v>No</v>
      </c>
      <c r="AB209" s="57">
        <f>IF(FMS_Ranking[[#This Row],[Water Supply Raw]]="Yes",1,0)</f>
        <v>0</v>
      </c>
      <c r="AC20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0.28411762829982962</v>
      </c>
      <c r="AD209" s="88">
        <f>_xlfn.RANK.EQ(AC209,$AC$6:$AC$380,0)+COUNTIF($AC$6:AC209,AC209)-1</f>
        <v>191</v>
      </c>
      <c r="AE209" s="93">
        <f>(((FMS_Ranking[[#This Row],[Structures Removed 100 Raw]]/Q$2)*100)*Q$3)+(((FMS_Ranking[[#This Row],[Removed Pop Raw]]/S$2)*100)*S$3)</f>
        <v>0</v>
      </c>
      <c r="AF20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0.28411762829982962</v>
      </c>
      <c r="AG209" s="90">
        <f t="shared" si="7"/>
        <v>204</v>
      </c>
    </row>
    <row r="210" spans="1:33" ht="15" customHeight="1" x14ac:dyDescent="0.25">
      <c r="A210" s="64" t="s">
        <v>132</v>
      </c>
      <c r="B210" s="64">
        <f>_xlfn.XLOOKUP(FMS_Ranking[[#This Row],[FMS ID]],FMS_Input[FMS_ID],FMS_Input[RFPG_NUM])</f>
        <v>6</v>
      </c>
      <c r="C210" s="63" t="str">
        <f>_xlfn.XLOOKUP(FMS_Ranking[[#This Row],[FMS ID]],FMS_Input[FMS_ID],FMS_Input[FMS_NAME])</f>
        <v xml:space="preserve">Walker County Public Hazard Information and Awareness Campaign </v>
      </c>
      <c r="D210" s="63" t="str">
        <f>_xlfn.XLOOKUP(FMS_Ranking[[#This Row],[FMS ID]],FMS_Input[FMS_ID],FMS_Input[FMS_DESCR])</f>
        <v>The county and participating jurisdiction will create and implement an education campaign to educate the public on mitigation techniques for all hazards.</v>
      </c>
      <c r="E210" s="60">
        <f>_xlfn.XLOOKUP(FMS_Ranking[[#This Row],[FMS ID]],FMS_Input[FMS_ID],FMS_Input[FMS_COST])</f>
        <v>20000</v>
      </c>
      <c r="F210" s="5" t="str">
        <f>_xlfn.XLOOKUP(FMS_Ranking[[#This Row],[FMS ID]],FMS_Input[FMS_ID],FMS_Input[EMER_NEED])</f>
        <v>No</v>
      </c>
      <c r="G210" s="4">
        <f t="shared" si="6"/>
        <v>0</v>
      </c>
      <c r="H210" s="45">
        <f>_xlfn.XLOOKUP(FMS_Ranking[[#This Row],[FMS ID]],FMS_Input[FMS_ID],FMS_Input[STRUCT_100])</f>
        <v>505</v>
      </c>
      <c r="I210" s="45">
        <f>_xlfn.XLOOKUP(FMS_Ranking[[#This Row],[FMS ID]],FMS_Input[FMS_ID],FMS_Input[RES_STRUCT100])</f>
        <v>437</v>
      </c>
      <c r="J210" s="45">
        <f>_xlfn.XLOOKUP(FMS_Ranking[[#This Row],[FMS ID]],FMS_Input[FMS_ID],FMS_Input[POP100])</f>
        <v>657</v>
      </c>
      <c r="K210" s="45">
        <f>_xlfn.XLOOKUP(FMS_Ranking[[#This Row],[FMS ID]],FMS_Input[FMS_ID],FMS_Input[CRITFAC100])</f>
        <v>1</v>
      </c>
      <c r="L210" s="45">
        <f>_xlfn.XLOOKUP(FMS_Ranking[[#This Row],[FMS ID]],FMS_Input[FMS_ID],FMS_Input[LWC])</f>
        <v>2</v>
      </c>
      <c r="M210" s="45">
        <f>_xlfn.XLOOKUP(FMS_Ranking[[#This Row],[FMS ID]],FMS_Input[FMS_ID],FMS_Input[ROADCLS])</f>
        <v>2</v>
      </c>
      <c r="N210" s="45">
        <f>_xlfn.XLOOKUP(FMS_Ranking[[#This Row],[FMS ID]],FMS_Input[FMS_ID],FMS_Input[ROAD_MILES100])</f>
        <v>25</v>
      </c>
      <c r="O210" s="45">
        <f>_xlfn.XLOOKUP(FMS_Ranking[[#This Row],[FMS ID]],FMS_Input[FMS_ID],FMS_Input[FARMACRE100])</f>
        <v>180.46464538574219</v>
      </c>
      <c r="P210" s="48">
        <f>_xlfn.XLOOKUP(FMS_Ranking[[#This Row],[FMS ID]],FMS_Input[FMS_ID],FMS_Input[REDSTRUCT100])</f>
        <v>0</v>
      </c>
      <c r="Q210" s="48">
        <f>_xlfn.XLOOKUP(FMS_Ranking[[#This Row],[FMS ID]],FMS_Input[FMS_ID],FMS_Input[REMSTRC100])</f>
        <v>0</v>
      </c>
      <c r="R210" s="48">
        <f>_xlfn.XLOOKUP(FMS_Ranking[[#This Row],[FMS ID]],FMS_Input[FMS_ID],FMS_Input[REMRESSTRC100])</f>
        <v>0</v>
      </c>
      <c r="S210" s="82">
        <f>_xlfn.XLOOKUP(FMS_Ranking[[#This Row],[FMS ID]],FMS_Input[FMS_ID],FMS_Input[REMPOP100])</f>
        <v>0</v>
      </c>
      <c r="T210" s="82">
        <f>_xlfn.XLOOKUP(FMS_Ranking[[#This Row],[FMS ID]],FMS_Input[FMS_ID],FMS_Input[REMCRITFAC100])</f>
        <v>0</v>
      </c>
      <c r="U210" s="82">
        <f>_xlfn.XLOOKUP(FMS_Ranking[[#This Row],[FMS ID]],FMS_Input[FMS_ID],FMS_Input[REMLWC100])</f>
        <v>0</v>
      </c>
      <c r="V210" s="82">
        <f>_xlfn.XLOOKUP(FMS_Ranking[[#This Row],[FMS ID]],FMS_Input[FMS_ID],FMS_Input[REMROADCLS])</f>
        <v>0</v>
      </c>
      <c r="W210" s="82">
        <f>_xlfn.XLOOKUP(FMS_Ranking[[#This Row],[FMS ID]],FMS_Input[FMS_ID],FMS_Input[REMFRMACRE100])</f>
        <v>0</v>
      </c>
      <c r="X210" s="48">
        <f>_xlfn.XLOOKUP(FMS_Ranking[[#This Row],[FMS ID]],FMS_Input[FMS_ID],FMS_Input[COSTSTRUCT])</f>
        <v>0</v>
      </c>
      <c r="Y210" s="45">
        <f>_xlfn.XLOOKUP(FMS_Ranking[[#This Row],[FMS ID]],FMS_Input[FMS_ID],FMS_Input[NATURE])</f>
        <v>0</v>
      </c>
      <c r="Z210" s="61">
        <f>(((FMS_Ranking[[#This Row],[Percent Nature-Based Raw]]/Y$2)*10)*Y$3)</f>
        <v>0</v>
      </c>
      <c r="AA210" s="5" t="str">
        <f>_xlfn.XLOOKUP(FMS_Ranking[[#This Row],[FMS ID]],FMS_Input[FMS_ID],FMS_Input[WATER_SUP])</f>
        <v>No</v>
      </c>
      <c r="AB210" s="57">
        <f>IF(FMS_Ranking[[#This Row],[Water Supply Raw]]="Yes",1,0)</f>
        <v>0</v>
      </c>
      <c r="AC21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0.28411762829982962</v>
      </c>
      <c r="AD210" s="88">
        <f>_xlfn.RANK.EQ(AC210,$AC$6:$AC$380,0)+COUNTIF($AC$6:AC210,AC210)-1</f>
        <v>192</v>
      </c>
      <c r="AE210" s="93">
        <f>(((FMS_Ranking[[#This Row],[Structures Removed 100 Raw]]/Q$2)*100)*Q$3)+(((FMS_Ranking[[#This Row],[Removed Pop Raw]]/S$2)*100)*S$3)</f>
        <v>0</v>
      </c>
      <c r="AF21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0.28411762829982962</v>
      </c>
      <c r="AG210" s="90">
        <f t="shared" si="7"/>
        <v>204</v>
      </c>
    </row>
    <row r="211" spans="1:33" ht="15" customHeight="1" x14ac:dyDescent="0.25">
      <c r="A211" s="64" t="s">
        <v>135</v>
      </c>
      <c r="B211" s="64">
        <f>_xlfn.XLOOKUP(FMS_Ranking[[#This Row],[FMS ID]],FMS_Input[FMS_ID],FMS_Input[RFPG_NUM])</f>
        <v>6</v>
      </c>
      <c r="C211" s="63" t="str">
        <f>_xlfn.XLOOKUP(FMS_Ranking[[#This Row],[FMS ID]],FMS_Input[FMS_ID],FMS_Input[FMS_NAME])</f>
        <v>Retrofit and Harden the Emergency Operations Center Serving Walker County</v>
      </c>
      <c r="D211" s="63" t="str">
        <f>_xlfn.XLOOKUP(FMS_Ranking[[#This Row],[FMS ID]],FMS_Input[FMS_ID],FMS_Input[FMS_DESCR])</f>
        <v>Retrofit and harden the Emergency Operations Center serving Walker county including city of Huntsville, New Waverly, and Riverside.</v>
      </c>
      <c r="E211" s="60">
        <f>_xlfn.XLOOKUP(FMS_Ranking[[#This Row],[FMS ID]],FMS_Input[FMS_ID],FMS_Input[FMS_COST])</f>
        <v>4000000</v>
      </c>
      <c r="F211" s="5" t="str">
        <f>_xlfn.XLOOKUP(FMS_Ranking[[#This Row],[FMS ID]],FMS_Input[FMS_ID],FMS_Input[EMER_NEED])</f>
        <v>No</v>
      </c>
      <c r="G211" s="4">
        <f t="shared" si="6"/>
        <v>0</v>
      </c>
      <c r="H211" s="45">
        <f>_xlfn.XLOOKUP(FMS_Ranking[[#This Row],[FMS ID]],FMS_Input[FMS_ID],FMS_Input[STRUCT_100])</f>
        <v>505</v>
      </c>
      <c r="I211" s="45">
        <f>_xlfn.XLOOKUP(FMS_Ranking[[#This Row],[FMS ID]],FMS_Input[FMS_ID],FMS_Input[RES_STRUCT100])</f>
        <v>437</v>
      </c>
      <c r="J211" s="45">
        <f>_xlfn.XLOOKUP(FMS_Ranking[[#This Row],[FMS ID]],FMS_Input[FMS_ID],FMS_Input[POP100])</f>
        <v>657</v>
      </c>
      <c r="K211" s="45">
        <f>_xlfn.XLOOKUP(FMS_Ranking[[#This Row],[FMS ID]],FMS_Input[FMS_ID],FMS_Input[CRITFAC100])</f>
        <v>1</v>
      </c>
      <c r="L211" s="45">
        <f>_xlfn.XLOOKUP(FMS_Ranking[[#This Row],[FMS ID]],FMS_Input[FMS_ID],FMS_Input[LWC])</f>
        <v>2</v>
      </c>
      <c r="M211" s="45">
        <f>_xlfn.XLOOKUP(FMS_Ranking[[#This Row],[FMS ID]],FMS_Input[FMS_ID],FMS_Input[ROADCLS])</f>
        <v>2</v>
      </c>
      <c r="N211" s="45">
        <f>_xlfn.XLOOKUP(FMS_Ranking[[#This Row],[FMS ID]],FMS_Input[FMS_ID],FMS_Input[ROAD_MILES100])</f>
        <v>25</v>
      </c>
      <c r="O211" s="45">
        <f>_xlfn.XLOOKUP(FMS_Ranking[[#This Row],[FMS ID]],FMS_Input[FMS_ID],FMS_Input[FARMACRE100])</f>
        <v>180.46464538574219</v>
      </c>
      <c r="P211" s="48">
        <f>_xlfn.XLOOKUP(FMS_Ranking[[#This Row],[FMS ID]],FMS_Input[FMS_ID],FMS_Input[REDSTRUCT100])</f>
        <v>0</v>
      </c>
      <c r="Q211" s="48">
        <f>_xlfn.XLOOKUP(FMS_Ranking[[#This Row],[FMS ID]],FMS_Input[FMS_ID],FMS_Input[REMSTRC100])</f>
        <v>0</v>
      </c>
      <c r="R211" s="48">
        <f>_xlfn.XLOOKUP(FMS_Ranking[[#This Row],[FMS ID]],FMS_Input[FMS_ID],FMS_Input[REMRESSTRC100])</f>
        <v>0</v>
      </c>
      <c r="S211" s="82">
        <f>_xlfn.XLOOKUP(FMS_Ranking[[#This Row],[FMS ID]],FMS_Input[FMS_ID],FMS_Input[REMPOP100])</f>
        <v>0</v>
      </c>
      <c r="T211" s="82">
        <f>_xlfn.XLOOKUP(FMS_Ranking[[#This Row],[FMS ID]],FMS_Input[FMS_ID],FMS_Input[REMCRITFAC100])</f>
        <v>0</v>
      </c>
      <c r="U211" s="82">
        <f>_xlfn.XLOOKUP(FMS_Ranking[[#This Row],[FMS ID]],FMS_Input[FMS_ID],FMS_Input[REMLWC100])</f>
        <v>0</v>
      </c>
      <c r="V211" s="82">
        <f>_xlfn.XLOOKUP(FMS_Ranking[[#This Row],[FMS ID]],FMS_Input[FMS_ID],FMS_Input[REMROADCLS])</f>
        <v>0</v>
      </c>
      <c r="W211" s="82">
        <f>_xlfn.XLOOKUP(FMS_Ranking[[#This Row],[FMS ID]],FMS_Input[FMS_ID],FMS_Input[REMFRMACRE100])</f>
        <v>0</v>
      </c>
      <c r="X211" s="48">
        <f>_xlfn.XLOOKUP(FMS_Ranking[[#This Row],[FMS ID]],FMS_Input[FMS_ID],FMS_Input[COSTSTRUCT])</f>
        <v>0</v>
      </c>
      <c r="Y211" s="45">
        <f>_xlfn.XLOOKUP(FMS_Ranking[[#This Row],[FMS ID]],FMS_Input[FMS_ID],FMS_Input[NATURE])</f>
        <v>0</v>
      </c>
      <c r="Z211" s="61">
        <f>(((FMS_Ranking[[#This Row],[Percent Nature-Based Raw]]/Y$2)*10)*Y$3)</f>
        <v>0</v>
      </c>
      <c r="AA211" s="5" t="str">
        <f>_xlfn.XLOOKUP(FMS_Ranking[[#This Row],[FMS ID]],FMS_Input[FMS_ID],FMS_Input[WATER_SUP])</f>
        <v>No</v>
      </c>
      <c r="AB211" s="57">
        <f>IF(FMS_Ranking[[#This Row],[Water Supply Raw]]="Yes",1,0)</f>
        <v>0</v>
      </c>
      <c r="AC21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0.28411762829982962</v>
      </c>
      <c r="AD211" s="88">
        <f>_xlfn.RANK.EQ(AC211,$AC$6:$AC$380,0)+COUNTIF($AC$6:AC211,AC211)-1</f>
        <v>193</v>
      </c>
      <c r="AE211" s="93">
        <f>(((FMS_Ranking[[#This Row],[Structures Removed 100 Raw]]/Q$2)*100)*Q$3)+(((FMS_Ranking[[#This Row],[Removed Pop Raw]]/S$2)*100)*S$3)</f>
        <v>0</v>
      </c>
      <c r="AF21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0.28411762829982962</v>
      </c>
      <c r="AG211" s="90">
        <f t="shared" si="7"/>
        <v>204</v>
      </c>
    </row>
    <row r="212" spans="1:33" ht="15" customHeight="1" x14ac:dyDescent="0.25">
      <c r="A212" s="64" t="s">
        <v>2726</v>
      </c>
      <c r="B212" s="64">
        <f>_xlfn.XLOOKUP(FMS_Ranking[[#This Row],[FMS ID]],FMS_Input[FMS_ID],FMS_Input[RFPG_NUM])</f>
        <v>3</v>
      </c>
      <c r="C212" s="63" t="str">
        <f>_xlfn.XLOOKUP(FMS_Ranking[[#This Row],[FMS ID]],FMS_Input[FMS_ID],FMS_Input[FMS_NAME])</f>
        <v>City of Burleson Flood Warning and Safety Improvements</v>
      </c>
      <c r="D212" s="63" t="str">
        <f>_xlfn.XLOOKUP(FMS_Ranking[[#This Row],[FMS ID]],FMS_Input[FMS_ID],FMS_Input[FMS_DESCR])</f>
        <v>Safety improvements at SE Tarrant Ave, N Warren St, SW Johnson Ave, and SE Newton Dr. Safety improvements may include, but are not limited to, high-water warning flashers, staff gauges, flood hazard signs, and additional light fixtures.</v>
      </c>
      <c r="E212" s="60">
        <f>_xlfn.XLOOKUP(FMS_Ranking[[#This Row],[FMS ID]],FMS_Input[FMS_ID],FMS_Input[FMS_COST])</f>
        <v>500000</v>
      </c>
      <c r="F212" s="5" t="str">
        <f>_xlfn.XLOOKUP(FMS_Ranking[[#This Row],[FMS ID]],FMS_Input[FMS_ID],FMS_Input[EMER_NEED])</f>
        <v>No</v>
      </c>
      <c r="G212" s="4">
        <f t="shared" si="6"/>
        <v>0</v>
      </c>
      <c r="H212" s="45">
        <f>_xlfn.XLOOKUP(FMS_Ranking[[#This Row],[FMS ID]],FMS_Input[FMS_ID],FMS_Input[STRUCT_100])</f>
        <v>113</v>
      </c>
      <c r="I212" s="45">
        <f>_xlfn.XLOOKUP(FMS_Ranking[[#This Row],[FMS ID]],FMS_Input[FMS_ID],FMS_Input[RES_STRUCT100])</f>
        <v>97</v>
      </c>
      <c r="J212" s="45">
        <f>_xlfn.XLOOKUP(FMS_Ranking[[#This Row],[FMS ID]],FMS_Input[FMS_ID],FMS_Input[POP100])</f>
        <v>462</v>
      </c>
      <c r="K212" s="45">
        <f>_xlfn.XLOOKUP(FMS_Ranking[[#This Row],[FMS ID]],FMS_Input[FMS_ID],FMS_Input[CRITFAC100])</f>
        <v>1</v>
      </c>
      <c r="L212" s="45">
        <f>_xlfn.XLOOKUP(FMS_Ranking[[#This Row],[FMS ID]],FMS_Input[FMS_ID],FMS_Input[LWC])</f>
        <v>15</v>
      </c>
      <c r="M212" s="45">
        <f>_xlfn.XLOOKUP(FMS_Ranking[[#This Row],[FMS ID]],FMS_Input[FMS_ID],FMS_Input[ROADCLS])</f>
        <v>0</v>
      </c>
      <c r="N212" s="45">
        <f>_xlfn.XLOOKUP(FMS_Ranking[[#This Row],[FMS ID]],FMS_Input[FMS_ID],FMS_Input[ROAD_MILES100])</f>
        <v>4</v>
      </c>
      <c r="O212" s="45">
        <f>_xlfn.XLOOKUP(FMS_Ranking[[#This Row],[FMS ID]],FMS_Input[FMS_ID],FMS_Input[FARMACRE100])</f>
        <v>372.21371459960938</v>
      </c>
      <c r="P212" s="48">
        <f>_xlfn.XLOOKUP(FMS_Ranking[[#This Row],[FMS ID]],FMS_Input[FMS_ID],FMS_Input[REDSTRUCT100])</f>
        <v>0</v>
      </c>
      <c r="Q212" s="48">
        <f>_xlfn.XLOOKUP(FMS_Ranking[[#This Row],[FMS ID]],FMS_Input[FMS_ID],FMS_Input[REMSTRC100])</f>
        <v>0</v>
      </c>
      <c r="R212" s="48">
        <f>_xlfn.XLOOKUP(FMS_Ranking[[#This Row],[FMS ID]],FMS_Input[FMS_ID],FMS_Input[REMRESSTRC100])</f>
        <v>0</v>
      </c>
      <c r="S212" s="82">
        <f>_xlfn.XLOOKUP(FMS_Ranking[[#This Row],[FMS ID]],FMS_Input[FMS_ID],FMS_Input[REMPOP100])</f>
        <v>0</v>
      </c>
      <c r="T212" s="82">
        <f>_xlfn.XLOOKUP(FMS_Ranking[[#This Row],[FMS ID]],FMS_Input[FMS_ID],FMS_Input[REMCRITFAC100])</f>
        <v>0</v>
      </c>
      <c r="U212" s="82">
        <f>_xlfn.XLOOKUP(FMS_Ranking[[#This Row],[FMS ID]],FMS_Input[FMS_ID],FMS_Input[REMLWC100])</f>
        <v>0</v>
      </c>
      <c r="V212" s="82">
        <f>_xlfn.XLOOKUP(FMS_Ranking[[#This Row],[FMS ID]],FMS_Input[FMS_ID],FMS_Input[REMROADCLS])</f>
        <v>0</v>
      </c>
      <c r="W212" s="82">
        <f>_xlfn.XLOOKUP(FMS_Ranking[[#This Row],[FMS ID]],FMS_Input[FMS_ID],FMS_Input[REMFRMACRE100])</f>
        <v>0</v>
      </c>
      <c r="X212" s="48">
        <f>_xlfn.XLOOKUP(FMS_Ranking[[#This Row],[FMS ID]],FMS_Input[FMS_ID],FMS_Input[COSTSTRUCT])</f>
        <v>0</v>
      </c>
      <c r="Y212" s="45">
        <f>_xlfn.XLOOKUP(FMS_Ranking[[#This Row],[FMS ID]],FMS_Input[FMS_ID],FMS_Input[NATURE])</f>
        <v>0</v>
      </c>
      <c r="Z212" s="61">
        <f>(((FMS_Ranking[[#This Row],[Percent Nature-Based Raw]]/Y$2)*10)*Y$3)</f>
        <v>0</v>
      </c>
      <c r="AA212" s="5" t="str">
        <f>_xlfn.XLOOKUP(FMS_Ranking[[#This Row],[FMS ID]],FMS_Input[FMS_ID],FMS_Input[WATER_SUP])</f>
        <v>No</v>
      </c>
      <c r="AB212" s="57">
        <f>IF(FMS_Ranking[[#This Row],[Water Supply Raw]]="Yes",1,0)</f>
        <v>0</v>
      </c>
      <c r="AC21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0.2649524226854531</v>
      </c>
      <c r="AD212" s="94">
        <f>_xlfn.RANK.EQ(AC212,$AC$6:$AC$380,0)+COUNTIF($AC$6:AC212,AC212)-1</f>
        <v>194</v>
      </c>
      <c r="AE212" s="93">
        <f>(((FMS_Ranking[[#This Row],[Structures Removed 100 Raw]]/Q$2)*100)*Q$3)+(((FMS_Ranking[[#This Row],[Removed Pop Raw]]/S$2)*100)*S$3)</f>
        <v>0</v>
      </c>
      <c r="AF21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0.2649524226854531</v>
      </c>
      <c r="AG212" s="96">
        <f t="shared" si="7"/>
        <v>207</v>
      </c>
    </row>
    <row r="213" spans="1:33" ht="15" customHeight="1" x14ac:dyDescent="0.25">
      <c r="A213" s="64" t="s">
        <v>5002</v>
      </c>
      <c r="B213" s="64">
        <f>_xlfn.XLOOKUP(FMS_Ranking[[#This Row],[FMS ID]],FMS_Input[FMS_ID],FMS_Input[RFPG_NUM])</f>
        <v>15</v>
      </c>
      <c r="C213" s="63" t="str">
        <f>_xlfn.XLOOKUP(FMS_Ranking[[#This Row],[FMS ID]],FMS_Input[FMS_ID],FMS_Input[FMS_NAME])</f>
        <v>South Padre Island #13</v>
      </c>
      <c r="D213" s="63" t="str">
        <f>_xlfn.XLOOKUP(FMS_Ranking[[#This Row],[FMS ID]],FMS_Input[FMS_ID],FMS_Input[FMS_DESCR])</f>
        <v>Adopt higher floodplain standards in local floodplain ordinance</v>
      </c>
      <c r="E213" s="60">
        <f>_xlfn.XLOOKUP(FMS_Ranking[[#This Row],[FMS ID]],FMS_Input[FMS_ID],FMS_Input[FMS_COST])</f>
        <v>5000</v>
      </c>
      <c r="F213" s="5" t="str">
        <f>_xlfn.XLOOKUP(FMS_Ranking[[#This Row],[FMS ID]],FMS_Input[FMS_ID],FMS_Input[EMER_NEED])</f>
        <v>Yes</v>
      </c>
      <c r="G213" s="4">
        <f t="shared" si="6"/>
        <v>1</v>
      </c>
      <c r="H213" s="45">
        <f>_xlfn.XLOOKUP(FMS_Ranking[[#This Row],[FMS ID]],FMS_Input[FMS_ID],FMS_Input[STRUCT_100])</f>
        <v>928</v>
      </c>
      <c r="I213" s="45">
        <f>_xlfn.XLOOKUP(FMS_Ranking[[#This Row],[FMS ID]],FMS_Input[FMS_ID],FMS_Input[RES_STRUCT100])</f>
        <v>706</v>
      </c>
      <c r="J213" s="45">
        <f>_xlfn.XLOOKUP(FMS_Ranking[[#This Row],[FMS ID]],FMS_Input[FMS_ID],FMS_Input[POP100])</f>
        <v>3759</v>
      </c>
      <c r="K213" s="45">
        <f>_xlfn.XLOOKUP(FMS_Ranking[[#This Row],[FMS ID]],FMS_Input[FMS_ID],FMS_Input[CRITFAC100])</f>
        <v>2</v>
      </c>
      <c r="L213" s="45">
        <f>_xlfn.XLOOKUP(FMS_Ranking[[#This Row],[FMS ID]],FMS_Input[FMS_ID],FMS_Input[LWC])</f>
        <v>0</v>
      </c>
      <c r="M213" s="45">
        <f>_xlfn.XLOOKUP(FMS_Ranking[[#This Row],[FMS ID]],FMS_Input[FMS_ID],FMS_Input[ROADCLS])</f>
        <v>0</v>
      </c>
      <c r="N213" s="45">
        <f>_xlfn.XLOOKUP(FMS_Ranking[[#This Row],[FMS ID]],FMS_Input[FMS_ID],FMS_Input[ROAD_MILES100])</f>
        <v>41</v>
      </c>
      <c r="O213" s="45">
        <f>_xlfn.XLOOKUP(FMS_Ranking[[#This Row],[FMS ID]],FMS_Input[FMS_ID],FMS_Input[FARMACRE100])</f>
        <v>0</v>
      </c>
      <c r="P213" s="48">
        <f>_xlfn.XLOOKUP(FMS_Ranking[[#This Row],[FMS ID]],FMS_Input[FMS_ID],FMS_Input[REDSTRUCT100])</f>
        <v>0</v>
      </c>
      <c r="Q213" s="48">
        <f>_xlfn.XLOOKUP(FMS_Ranking[[#This Row],[FMS ID]],FMS_Input[FMS_ID],FMS_Input[REMSTRC100])</f>
        <v>0</v>
      </c>
      <c r="R213" s="48">
        <f>_xlfn.XLOOKUP(FMS_Ranking[[#This Row],[FMS ID]],FMS_Input[FMS_ID],FMS_Input[REMRESSTRC100])</f>
        <v>0</v>
      </c>
      <c r="S213" s="82">
        <f>_xlfn.XLOOKUP(FMS_Ranking[[#This Row],[FMS ID]],FMS_Input[FMS_ID],FMS_Input[REMPOP100])</f>
        <v>0</v>
      </c>
      <c r="T213" s="82">
        <f>_xlfn.XLOOKUP(FMS_Ranking[[#This Row],[FMS ID]],FMS_Input[FMS_ID],FMS_Input[REMCRITFAC100])</f>
        <v>0</v>
      </c>
      <c r="U213" s="82">
        <f>_xlfn.XLOOKUP(FMS_Ranking[[#This Row],[FMS ID]],FMS_Input[FMS_ID],FMS_Input[REMLWC100])</f>
        <v>0</v>
      </c>
      <c r="V213" s="82">
        <f>_xlfn.XLOOKUP(FMS_Ranking[[#This Row],[FMS ID]],FMS_Input[FMS_ID],FMS_Input[REMROADCLS])</f>
        <v>0</v>
      </c>
      <c r="W213" s="82">
        <f>_xlfn.XLOOKUP(FMS_Ranking[[#This Row],[FMS ID]],FMS_Input[FMS_ID],FMS_Input[REMFRMACRE100])</f>
        <v>0</v>
      </c>
      <c r="X213" s="48">
        <f>_xlfn.XLOOKUP(FMS_Ranking[[#This Row],[FMS ID]],FMS_Input[FMS_ID],FMS_Input[COSTSTRUCT])</f>
        <v>0</v>
      </c>
      <c r="Y213" s="45">
        <f>_xlfn.XLOOKUP(FMS_Ranking[[#This Row],[FMS ID]],FMS_Input[FMS_ID],FMS_Input[NATURE])</f>
        <v>0</v>
      </c>
      <c r="Z213" s="61">
        <f>(((FMS_Ranking[[#This Row],[Percent Nature-Based Raw]]/Y$2)*10)*Y$3)</f>
        <v>0</v>
      </c>
      <c r="AA213" s="5" t="str">
        <f>_xlfn.XLOOKUP(FMS_Ranking[[#This Row],[FMS ID]],FMS_Input[FMS_ID],FMS_Input[WATER_SUP])</f>
        <v>No</v>
      </c>
      <c r="AB213" s="57">
        <f>IF(FMS_Ranking[[#This Row],[Water Supply Raw]]="Yes",1,0)</f>
        <v>0</v>
      </c>
      <c r="AC21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0.26345543148722256</v>
      </c>
      <c r="AD213" s="88">
        <f>_xlfn.RANK.EQ(AC213,$AC$6:$AC$380,0)+COUNTIF($AC$6:AC213,AC213)-1</f>
        <v>195</v>
      </c>
      <c r="AE213" s="93">
        <f>(((FMS_Ranking[[#This Row],[Structures Removed 100 Raw]]/Q$2)*100)*Q$3)+(((FMS_Ranking[[#This Row],[Removed Pop Raw]]/S$2)*100)*S$3)</f>
        <v>0</v>
      </c>
      <c r="AF21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0.26345543148722256</v>
      </c>
      <c r="AG213" s="90">
        <f t="shared" si="7"/>
        <v>208</v>
      </c>
    </row>
    <row r="214" spans="1:33" ht="15" customHeight="1" x14ac:dyDescent="0.25">
      <c r="A214" s="64" t="s">
        <v>5007</v>
      </c>
      <c r="B214" s="64">
        <f>_xlfn.XLOOKUP(FMS_Ranking[[#This Row],[FMS ID]],FMS_Input[FMS_ID],FMS_Input[RFPG_NUM])</f>
        <v>15</v>
      </c>
      <c r="C214" s="63" t="str">
        <f>_xlfn.XLOOKUP(FMS_Ranking[[#This Row],[FMS ID]],FMS_Input[FMS_ID],FMS_Input[FMS_NAME])</f>
        <v>South Padre Island #3</v>
      </c>
      <c r="D214" s="63" t="str">
        <f>_xlfn.XLOOKUP(FMS_Ranking[[#This Row],[FMS ID]],FMS_Input[FMS_ID],FMS_Input[FMS_DESCR])</f>
        <v>Adoption erosion control ordinance and prohibit development in high-hazard areas</v>
      </c>
      <c r="E214" s="60">
        <f>_xlfn.XLOOKUP(FMS_Ranking[[#This Row],[FMS ID]],FMS_Input[FMS_ID],FMS_Input[FMS_COST])</f>
        <v>5000</v>
      </c>
      <c r="F214" s="5" t="str">
        <f>_xlfn.XLOOKUP(FMS_Ranking[[#This Row],[FMS ID]],FMS_Input[FMS_ID],FMS_Input[EMER_NEED])</f>
        <v>Yes</v>
      </c>
      <c r="G214" s="4">
        <f t="shared" si="6"/>
        <v>1</v>
      </c>
      <c r="H214" s="45">
        <f>_xlfn.XLOOKUP(FMS_Ranking[[#This Row],[FMS ID]],FMS_Input[FMS_ID],FMS_Input[STRUCT_100])</f>
        <v>928</v>
      </c>
      <c r="I214" s="45">
        <f>_xlfn.XLOOKUP(FMS_Ranking[[#This Row],[FMS ID]],FMS_Input[FMS_ID],FMS_Input[RES_STRUCT100])</f>
        <v>706</v>
      </c>
      <c r="J214" s="45">
        <f>_xlfn.XLOOKUP(FMS_Ranking[[#This Row],[FMS ID]],FMS_Input[FMS_ID],FMS_Input[POP100])</f>
        <v>3759</v>
      </c>
      <c r="K214" s="45">
        <f>_xlfn.XLOOKUP(FMS_Ranking[[#This Row],[FMS ID]],FMS_Input[FMS_ID],FMS_Input[CRITFAC100])</f>
        <v>2</v>
      </c>
      <c r="L214" s="45">
        <f>_xlfn.XLOOKUP(FMS_Ranking[[#This Row],[FMS ID]],FMS_Input[FMS_ID],FMS_Input[LWC])</f>
        <v>0</v>
      </c>
      <c r="M214" s="45">
        <f>_xlfn.XLOOKUP(FMS_Ranking[[#This Row],[FMS ID]],FMS_Input[FMS_ID],FMS_Input[ROADCLS])</f>
        <v>0</v>
      </c>
      <c r="N214" s="45">
        <f>_xlfn.XLOOKUP(FMS_Ranking[[#This Row],[FMS ID]],FMS_Input[FMS_ID],FMS_Input[ROAD_MILES100])</f>
        <v>41</v>
      </c>
      <c r="O214" s="45">
        <f>_xlfn.XLOOKUP(FMS_Ranking[[#This Row],[FMS ID]],FMS_Input[FMS_ID],FMS_Input[FARMACRE100])</f>
        <v>0</v>
      </c>
      <c r="P214" s="48">
        <f>_xlfn.XLOOKUP(FMS_Ranking[[#This Row],[FMS ID]],FMS_Input[FMS_ID],FMS_Input[REDSTRUCT100])</f>
        <v>0</v>
      </c>
      <c r="Q214" s="48">
        <f>_xlfn.XLOOKUP(FMS_Ranking[[#This Row],[FMS ID]],FMS_Input[FMS_ID],FMS_Input[REMSTRC100])</f>
        <v>0</v>
      </c>
      <c r="R214" s="48">
        <f>_xlfn.XLOOKUP(FMS_Ranking[[#This Row],[FMS ID]],FMS_Input[FMS_ID],FMS_Input[REMRESSTRC100])</f>
        <v>0</v>
      </c>
      <c r="S214" s="82">
        <f>_xlfn.XLOOKUP(FMS_Ranking[[#This Row],[FMS ID]],FMS_Input[FMS_ID],FMS_Input[REMPOP100])</f>
        <v>0</v>
      </c>
      <c r="T214" s="82">
        <f>_xlfn.XLOOKUP(FMS_Ranking[[#This Row],[FMS ID]],FMS_Input[FMS_ID],FMS_Input[REMCRITFAC100])</f>
        <v>0</v>
      </c>
      <c r="U214" s="82">
        <f>_xlfn.XLOOKUP(FMS_Ranking[[#This Row],[FMS ID]],FMS_Input[FMS_ID],FMS_Input[REMLWC100])</f>
        <v>0</v>
      </c>
      <c r="V214" s="82">
        <f>_xlfn.XLOOKUP(FMS_Ranking[[#This Row],[FMS ID]],FMS_Input[FMS_ID],FMS_Input[REMROADCLS])</f>
        <v>0</v>
      </c>
      <c r="W214" s="82">
        <f>_xlfn.XLOOKUP(FMS_Ranking[[#This Row],[FMS ID]],FMS_Input[FMS_ID],FMS_Input[REMFRMACRE100])</f>
        <v>0</v>
      </c>
      <c r="X214" s="48">
        <f>_xlfn.XLOOKUP(FMS_Ranking[[#This Row],[FMS ID]],FMS_Input[FMS_ID],FMS_Input[COSTSTRUCT])</f>
        <v>0</v>
      </c>
      <c r="Y214" s="45">
        <f>_xlfn.XLOOKUP(FMS_Ranking[[#This Row],[FMS ID]],FMS_Input[FMS_ID],FMS_Input[NATURE])</f>
        <v>0</v>
      </c>
      <c r="Z214" s="61">
        <f>(((FMS_Ranking[[#This Row],[Percent Nature-Based Raw]]/Y$2)*10)*Y$3)</f>
        <v>0</v>
      </c>
      <c r="AA214" s="5" t="str">
        <f>_xlfn.XLOOKUP(FMS_Ranking[[#This Row],[FMS ID]],FMS_Input[FMS_ID],FMS_Input[WATER_SUP])</f>
        <v>No</v>
      </c>
      <c r="AB214" s="57">
        <f>IF(FMS_Ranking[[#This Row],[Water Supply Raw]]="Yes",1,0)</f>
        <v>0</v>
      </c>
      <c r="AC21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0.26345543148722256</v>
      </c>
      <c r="AD214" s="88">
        <f>_xlfn.RANK.EQ(AC214,$AC$6:$AC$380,0)+COUNTIF($AC$6:AC214,AC214)-1</f>
        <v>196</v>
      </c>
      <c r="AE214" s="93">
        <f>(((FMS_Ranking[[#This Row],[Structures Removed 100 Raw]]/Q$2)*100)*Q$3)+(((FMS_Ranking[[#This Row],[Removed Pop Raw]]/S$2)*100)*S$3)</f>
        <v>0</v>
      </c>
      <c r="AF21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0.26345543148722256</v>
      </c>
      <c r="AG214" s="90">
        <f t="shared" si="7"/>
        <v>208</v>
      </c>
    </row>
    <row r="215" spans="1:33" ht="15" customHeight="1" x14ac:dyDescent="0.25">
      <c r="A215" s="64" t="s">
        <v>1989</v>
      </c>
      <c r="B215" s="64">
        <f>_xlfn.XLOOKUP(FMS_Ranking[[#This Row],[FMS ID]],FMS_Input[FMS_ID],FMS_Input[RFPG_NUM])</f>
        <v>3</v>
      </c>
      <c r="C215" s="63" t="str">
        <f>_xlfn.XLOOKUP(FMS_Ranking[[#This Row],[FMS ID]],FMS_Input[FMS_ID],FMS_Input[FMS_NAME])</f>
        <v>City of Euless Stream Bank Protection Program</v>
      </c>
      <c r="D215" s="63" t="str">
        <f>_xlfn.XLOOKUP(FMS_Ranking[[#This Row],[FMS ID]],FMS_Input[FMS_ID],FMS_Input[FMS_DESCR])</f>
        <v>Develop a plan to reduce stream bank erosion impacts due to flooding along specific creeks</v>
      </c>
      <c r="E215" s="60">
        <f>_xlfn.XLOOKUP(FMS_Ranking[[#This Row],[FMS ID]],FMS_Input[FMS_ID],FMS_Input[FMS_COST])</f>
        <v>250000</v>
      </c>
      <c r="F215" s="5" t="str">
        <f>_xlfn.XLOOKUP(FMS_Ranking[[#This Row],[FMS ID]],FMS_Input[FMS_ID],FMS_Input[EMER_NEED])</f>
        <v>No</v>
      </c>
      <c r="G215" s="4">
        <f t="shared" si="6"/>
        <v>0</v>
      </c>
      <c r="H215" s="45">
        <f>_xlfn.XLOOKUP(FMS_Ranking[[#This Row],[FMS ID]],FMS_Input[FMS_ID],FMS_Input[STRUCT_100])</f>
        <v>191</v>
      </c>
      <c r="I215" s="45">
        <f>_xlfn.XLOOKUP(FMS_Ranking[[#This Row],[FMS ID]],FMS_Input[FMS_ID],FMS_Input[RES_STRUCT100])</f>
        <v>181</v>
      </c>
      <c r="J215" s="45">
        <f>_xlfn.XLOOKUP(FMS_Ranking[[#This Row],[FMS ID]],FMS_Input[FMS_ID],FMS_Input[POP100])</f>
        <v>3321</v>
      </c>
      <c r="K215" s="45">
        <f>_xlfn.XLOOKUP(FMS_Ranking[[#This Row],[FMS ID]],FMS_Input[FMS_ID],FMS_Input[CRITFAC100])</f>
        <v>3</v>
      </c>
      <c r="L215" s="45">
        <f>_xlfn.XLOOKUP(FMS_Ranking[[#This Row],[FMS ID]],FMS_Input[FMS_ID],FMS_Input[LWC])</f>
        <v>11</v>
      </c>
      <c r="M215" s="45">
        <f>_xlfn.XLOOKUP(FMS_Ranking[[#This Row],[FMS ID]],FMS_Input[FMS_ID],FMS_Input[ROADCLS])</f>
        <v>0</v>
      </c>
      <c r="N215" s="45">
        <f>_xlfn.XLOOKUP(FMS_Ranking[[#This Row],[FMS ID]],FMS_Input[FMS_ID],FMS_Input[ROAD_MILES100])</f>
        <v>7</v>
      </c>
      <c r="O215" s="45">
        <f>_xlfn.XLOOKUP(FMS_Ranking[[#This Row],[FMS ID]],FMS_Input[FMS_ID],FMS_Input[FARMACRE100])</f>
        <v>70.749496459960938</v>
      </c>
      <c r="P215" s="48">
        <f>_xlfn.XLOOKUP(FMS_Ranking[[#This Row],[FMS ID]],FMS_Input[FMS_ID],FMS_Input[REDSTRUCT100])</f>
        <v>0</v>
      </c>
      <c r="Q215" s="48">
        <f>_xlfn.XLOOKUP(FMS_Ranking[[#This Row],[FMS ID]],FMS_Input[FMS_ID],FMS_Input[REMSTRC100])</f>
        <v>0</v>
      </c>
      <c r="R215" s="48">
        <f>_xlfn.XLOOKUP(FMS_Ranking[[#This Row],[FMS ID]],FMS_Input[FMS_ID],FMS_Input[REMRESSTRC100])</f>
        <v>0</v>
      </c>
      <c r="S215" s="82">
        <f>_xlfn.XLOOKUP(FMS_Ranking[[#This Row],[FMS ID]],FMS_Input[FMS_ID],FMS_Input[REMPOP100])</f>
        <v>0</v>
      </c>
      <c r="T215" s="82">
        <f>_xlfn.XLOOKUP(FMS_Ranking[[#This Row],[FMS ID]],FMS_Input[FMS_ID],FMS_Input[REMCRITFAC100])</f>
        <v>0</v>
      </c>
      <c r="U215" s="82">
        <f>_xlfn.XLOOKUP(FMS_Ranking[[#This Row],[FMS ID]],FMS_Input[FMS_ID],FMS_Input[REMLWC100])</f>
        <v>0</v>
      </c>
      <c r="V215" s="82">
        <f>_xlfn.XLOOKUP(FMS_Ranking[[#This Row],[FMS ID]],FMS_Input[FMS_ID],FMS_Input[REMROADCLS])</f>
        <v>0</v>
      </c>
      <c r="W215" s="82">
        <f>_xlfn.XLOOKUP(FMS_Ranking[[#This Row],[FMS ID]],FMS_Input[FMS_ID],FMS_Input[REMFRMACRE100])</f>
        <v>0</v>
      </c>
      <c r="X215" s="48">
        <f>_xlfn.XLOOKUP(FMS_Ranking[[#This Row],[FMS ID]],FMS_Input[FMS_ID],FMS_Input[COSTSTRUCT])</f>
        <v>0</v>
      </c>
      <c r="Y215" s="45">
        <f>_xlfn.XLOOKUP(FMS_Ranking[[#This Row],[FMS ID]],FMS_Input[FMS_ID],FMS_Input[NATURE])</f>
        <v>0</v>
      </c>
      <c r="Z215" s="61">
        <f>(((FMS_Ranking[[#This Row],[Percent Nature-Based Raw]]/Y$2)*10)*Y$3)</f>
        <v>0</v>
      </c>
      <c r="AA215" s="5" t="str">
        <f>_xlfn.XLOOKUP(FMS_Ranking[[#This Row],[FMS ID]],FMS_Input[FMS_ID],FMS_Input[WATER_SUP])</f>
        <v>No</v>
      </c>
      <c r="AB215" s="57">
        <f>IF(FMS_Ranking[[#This Row],[Water Supply Raw]]="Yes",1,0)</f>
        <v>0</v>
      </c>
      <c r="AC21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0.25597479565017711</v>
      </c>
      <c r="AD215" s="94">
        <f>_xlfn.RANK.EQ(AC215,$AC$6:$AC$380,0)+COUNTIF($AC$6:AC215,AC215)-1</f>
        <v>197</v>
      </c>
      <c r="AE215" s="93">
        <f>(((FMS_Ranking[[#This Row],[Structures Removed 100 Raw]]/Q$2)*100)*Q$3)+(((FMS_Ranking[[#This Row],[Removed Pop Raw]]/S$2)*100)*S$3)</f>
        <v>0</v>
      </c>
      <c r="AF21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0.25597479565017711</v>
      </c>
      <c r="AG215" s="96">
        <f t="shared" si="7"/>
        <v>210</v>
      </c>
    </row>
    <row r="216" spans="1:33" ht="15" customHeight="1" x14ac:dyDescent="0.25">
      <c r="A216" s="64" t="s">
        <v>2378</v>
      </c>
      <c r="B216" s="64">
        <f>_xlfn.XLOOKUP(FMS_Ranking[[#This Row],[FMS ID]],FMS_Input[FMS_ID],FMS_Input[RFPG_NUM])</f>
        <v>3</v>
      </c>
      <c r="C216" s="63" t="str">
        <f>_xlfn.XLOOKUP(FMS_Ranking[[#This Row],[FMS ID]],FMS_Input[FMS_ID],FMS_Input[FMS_NAME])</f>
        <v>Weatherford Biannual Dam Inspection Program</v>
      </c>
      <c r="D216" s="63" t="str">
        <f>_xlfn.XLOOKUP(FMS_Ranking[[#This Row],[FMS ID]],FMS_Input[FMS_ID],FMS_Input[FMS_DESCR])</f>
        <v>Create and implement a biannual inspection program to inspect the city-owned dams to help prevent dam failure</v>
      </c>
      <c r="E216" s="60">
        <f>_xlfn.XLOOKUP(FMS_Ranking[[#This Row],[FMS ID]],FMS_Input[FMS_ID],FMS_Input[FMS_COST])</f>
        <v>50000</v>
      </c>
      <c r="F216" s="5" t="str">
        <f>_xlfn.XLOOKUP(FMS_Ranking[[#This Row],[FMS ID]],FMS_Input[FMS_ID],FMS_Input[EMER_NEED])</f>
        <v>No</v>
      </c>
      <c r="G216" s="4">
        <f t="shared" si="6"/>
        <v>0</v>
      </c>
      <c r="H216" s="45">
        <f>_xlfn.XLOOKUP(FMS_Ranking[[#This Row],[FMS ID]],FMS_Input[FMS_ID],FMS_Input[STRUCT_100])</f>
        <v>520</v>
      </c>
      <c r="I216" s="45">
        <f>_xlfn.XLOOKUP(FMS_Ranking[[#This Row],[FMS ID]],FMS_Input[FMS_ID],FMS_Input[RES_STRUCT100])</f>
        <v>468</v>
      </c>
      <c r="J216" s="45">
        <f>_xlfn.XLOOKUP(FMS_Ranking[[#This Row],[FMS ID]],FMS_Input[FMS_ID],FMS_Input[POP100])</f>
        <v>2170</v>
      </c>
      <c r="K216" s="45">
        <f>_xlfn.XLOOKUP(FMS_Ranking[[#This Row],[FMS ID]],FMS_Input[FMS_ID],FMS_Input[CRITFAC100])</f>
        <v>5</v>
      </c>
      <c r="L216" s="45">
        <f>_xlfn.XLOOKUP(FMS_Ranking[[#This Row],[FMS ID]],FMS_Input[FMS_ID],FMS_Input[LWC])</f>
        <v>6</v>
      </c>
      <c r="M216" s="45">
        <f>_xlfn.XLOOKUP(FMS_Ranking[[#This Row],[FMS ID]],FMS_Input[FMS_ID],FMS_Input[ROADCLS])</f>
        <v>0</v>
      </c>
      <c r="N216" s="45">
        <f>_xlfn.XLOOKUP(FMS_Ranking[[#This Row],[FMS ID]],FMS_Input[FMS_ID],FMS_Input[ROAD_MILES100])</f>
        <v>18</v>
      </c>
      <c r="O216" s="45">
        <f>_xlfn.XLOOKUP(FMS_Ranking[[#This Row],[FMS ID]],FMS_Input[FMS_ID],FMS_Input[FARMACRE100])</f>
        <v>759.00537109375</v>
      </c>
      <c r="P216" s="48">
        <f>_xlfn.XLOOKUP(FMS_Ranking[[#This Row],[FMS ID]],FMS_Input[FMS_ID],FMS_Input[REDSTRUCT100])</f>
        <v>0</v>
      </c>
      <c r="Q216" s="48">
        <f>_xlfn.XLOOKUP(FMS_Ranking[[#This Row],[FMS ID]],FMS_Input[FMS_ID],FMS_Input[REMSTRC100])</f>
        <v>0</v>
      </c>
      <c r="R216" s="48">
        <f>_xlfn.XLOOKUP(FMS_Ranking[[#This Row],[FMS ID]],FMS_Input[FMS_ID],FMS_Input[REMRESSTRC100])</f>
        <v>0</v>
      </c>
      <c r="S216" s="82">
        <f>_xlfn.XLOOKUP(FMS_Ranking[[#This Row],[FMS ID]],FMS_Input[FMS_ID],FMS_Input[REMPOP100])</f>
        <v>0</v>
      </c>
      <c r="T216" s="82">
        <f>_xlfn.XLOOKUP(FMS_Ranking[[#This Row],[FMS ID]],FMS_Input[FMS_ID],FMS_Input[REMCRITFAC100])</f>
        <v>0</v>
      </c>
      <c r="U216" s="82">
        <f>_xlfn.XLOOKUP(FMS_Ranking[[#This Row],[FMS ID]],FMS_Input[FMS_ID],FMS_Input[REMLWC100])</f>
        <v>0</v>
      </c>
      <c r="V216" s="82">
        <f>_xlfn.XLOOKUP(FMS_Ranking[[#This Row],[FMS ID]],FMS_Input[FMS_ID],FMS_Input[REMROADCLS])</f>
        <v>0</v>
      </c>
      <c r="W216" s="82">
        <f>_xlfn.XLOOKUP(FMS_Ranking[[#This Row],[FMS ID]],FMS_Input[FMS_ID],FMS_Input[REMFRMACRE100])</f>
        <v>0</v>
      </c>
      <c r="X216" s="48">
        <f>_xlfn.XLOOKUP(FMS_Ranking[[#This Row],[FMS ID]],FMS_Input[FMS_ID],FMS_Input[COSTSTRUCT])</f>
        <v>0</v>
      </c>
      <c r="Y216" s="45">
        <f>_xlfn.XLOOKUP(FMS_Ranking[[#This Row],[FMS ID]],FMS_Input[FMS_ID],FMS_Input[NATURE])</f>
        <v>0</v>
      </c>
      <c r="Z216" s="61">
        <f>(((FMS_Ranking[[#This Row],[Percent Nature-Based Raw]]/Y$2)*10)*Y$3)</f>
        <v>0</v>
      </c>
      <c r="AA216" s="5" t="str">
        <f>_xlfn.XLOOKUP(FMS_Ranking[[#This Row],[FMS ID]],FMS_Input[FMS_ID],FMS_Input[WATER_SUP])</f>
        <v>No</v>
      </c>
      <c r="AB216" s="57">
        <f>IF(FMS_Ranking[[#This Row],[Water Supply Raw]]="Yes",1,0)</f>
        <v>0</v>
      </c>
      <c r="AC21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0.2543447203830827</v>
      </c>
      <c r="AD216" s="94">
        <f>_xlfn.RANK.EQ(AC216,$AC$6:$AC$380,0)+COUNTIF($AC$6:AC216,AC216)-1</f>
        <v>198</v>
      </c>
      <c r="AE216" s="93">
        <f>(((FMS_Ranking[[#This Row],[Structures Removed 100 Raw]]/Q$2)*100)*Q$3)+(((FMS_Ranking[[#This Row],[Removed Pop Raw]]/S$2)*100)*S$3)</f>
        <v>0</v>
      </c>
      <c r="AF21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0.2543447203830827</v>
      </c>
      <c r="AG216" s="96">
        <f t="shared" si="7"/>
        <v>211</v>
      </c>
    </row>
    <row r="217" spans="1:33" ht="15" customHeight="1" x14ac:dyDescent="0.25">
      <c r="A217" s="64" t="s">
        <v>3607</v>
      </c>
      <c r="B217" s="64">
        <f>_xlfn.XLOOKUP(FMS_Ranking[[#This Row],[FMS ID]],FMS_Input[FMS_ID],FMS_Input[RFPG_NUM])</f>
        <v>5</v>
      </c>
      <c r="C217" s="63" t="str">
        <f>_xlfn.XLOOKUP(FMS_Ranking[[#This Row],[FMS ID]],FMS_Input[FMS_ID],FMS_Input[FMS_NAME])</f>
        <v>City of Silsbee Drainage Ditches</v>
      </c>
      <c r="D217" s="63" t="str">
        <f>_xlfn.XLOOKUP(FMS_Ranking[[#This Row],[FMS ID]],FMS_Input[FMS_ID],FMS_Input[FMS_DESCR])</f>
        <v>Develop a program to upgrade drainage ditches and explore converting necessary ditches into curb / sewer construction.</v>
      </c>
      <c r="E217" s="60">
        <f>_xlfn.XLOOKUP(FMS_Ranking[[#This Row],[FMS ID]],FMS_Input[FMS_ID],FMS_Input[FMS_COST])</f>
        <v>1000000</v>
      </c>
      <c r="F217" s="5" t="str">
        <f>_xlfn.XLOOKUP(FMS_Ranking[[#This Row],[FMS ID]],FMS_Input[FMS_ID],FMS_Input[EMER_NEED])</f>
        <v>Yes</v>
      </c>
      <c r="G217" s="4">
        <f t="shared" si="6"/>
        <v>1</v>
      </c>
      <c r="H217" s="45">
        <f>_xlfn.XLOOKUP(FMS_Ranking[[#This Row],[FMS ID]],FMS_Input[FMS_ID],FMS_Input[STRUCT_100])</f>
        <v>87</v>
      </c>
      <c r="I217" s="45">
        <f>_xlfn.XLOOKUP(FMS_Ranking[[#This Row],[FMS ID]],FMS_Input[FMS_ID],FMS_Input[RES_STRUCT100])</f>
        <v>69</v>
      </c>
      <c r="J217" s="45">
        <f>_xlfn.XLOOKUP(FMS_Ranking[[#This Row],[FMS ID]],FMS_Input[FMS_ID],FMS_Input[POP100])</f>
        <v>780</v>
      </c>
      <c r="K217" s="45">
        <f>_xlfn.XLOOKUP(FMS_Ranking[[#This Row],[FMS ID]],FMS_Input[FMS_ID],FMS_Input[CRITFAC100])</f>
        <v>2</v>
      </c>
      <c r="L217" s="45">
        <f>_xlfn.XLOOKUP(FMS_Ranking[[#This Row],[FMS ID]],FMS_Input[FMS_ID],FMS_Input[LWC])</f>
        <v>3</v>
      </c>
      <c r="M217" s="45">
        <f>_xlfn.XLOOKUP(FMS_Ranking[[#This Row],[FMS ID]],FMS_Input[FMS_ID],FMS_Input[ROADCLS])</f>
        <v>3</v>
      </c>
      <c r="N217" s="45">
        <f>_xlfn.XLOOKUP(FMS_Ranking[[#This Row],[FMS ID]],FMS_Input[FMS_ID],FMS_Input[ROAD_MILES100])</f>
        <v>2</v>
      </c>
      <c r="O217" s="45">
        <f>_xlfn.XLOOKUP(FMS_Ranking[[#This Row],[FMS ID]],FMS_Input[FMS_ID],FMS_Input[FARMACRE100])</f>
        <v>1.197979331016541</v>
      </c>
      <c r="P217" s="48">
        <f>_xlfn.XLOOKUP(FMS_Ranking[[#This Row],[FMS ID]],FMS_Input[FMS_ID],FMS_Input[REDSTRUCT100])</f>
        <v>0</v>
      </c>
      <c r="Q217" s="48">
        <f>_xlfn.XLOOKUP(FMS_Ranking[[#This Row],[FMS ID]],FMS_Input[FMS_ID],FMS_Input[REMSTRC100])</f>
        <v>0</v>
      </c>
      <c r="R217" s="48">
        <f>_xlfn.XLOOKUP(FMS_Ranking[[#This Row],[FMS ID]],FMS_Input[FMS_ID],FMS_Input[REMRESSTRC100])</f>
        <v>0</v>
      </c>
      <c r="S217" s="82">
        <f>_xlfn.XLOOKUP(FMS_Ranking[[#This Row],[FMS ID]],FMS_Input[FMS_ID],FMS_Input[REMPOP100])</f>
        <v>0</v>
      </c>
      <c r="T217" s="82">
        <f>_xlfn.XLOOKUP(FMS_Ranking[[#This Row],[FMS ID]],FMS_Input[FMS_ID],FMS_Input[REMCRITFAC100])</f>
        <v>0</v>
      </c>
      <c r="U217" s="82">
        <f>_xlfn.XLOOKUP(FMS_Ranking[[#This Row],[FMS ID]],FMS_Input[FMS_ID],FMS_Input[REMLWC100])</f>
        <v>0</v>
      </c>
      <c r="V217" s="82">
        <f>_xlfn.XLOOKUP(FMS_Ranking[[#This Row],[FMS ID]],FMS_Input[FMS_ID],FMS_Input[REMROADCLS])</f>
        <v>0</v>
      </c>
      <c r="W217" s="82">
        <f>_xlfn.XLOOKUP(FMS_Ranking[[#This Row],[FMS ID]],FMS_Input[FMS_ID],FMS_Input[REMFRMACRE100])</f>
        <v>0</v>
      </c>
      <c r="X217" s="48">
        <f>_xlfn.XLOOKUP(FMS_Ranking[[#This Row],[FMS ID]],FMS_Input[FMS_ID],FMS_Input[COSTSTRUCT])</f>
        <v>0</v>
      </c>
      <c r="Y217" s="45">
        <f>_xlfn.XLOOKUP(FMS_Ranking[[#This Row],[FMS ID]],FMS_Input[FMS_ID],FMS_Input[NATURE])</f>
        <v>0</v>
      </c>
      <c r="Z217" s="61">
        <f>(((FMS_Ranking[[#This Row],[Percent Nature-Based Raw]]/Y$2)*10)*Y$3)</f>
        <v>0</v>
      </c>
      <c r="AA217" s="5" t="str">
        <f>_xlfn.XLOOKUP(FMS_Ranking[[#This Row],[FMS ID]],FMS_Input[FMS_ID],FMS_Input[WATER_SUP])</f>
        <v>No</v>
      </c>
      <c r="AB217" s="57">
        <f>IF(FMS_Ranking[[#This Row],[Water Supply Raw]]="Yes",1,0)</f>
        <v>0</v>
      </c>
      <c r="AC21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0.24539492800622148</v>
      </c>
      <c r="AD217" s="88">
        <f>_xlfn.RANK.EQ(AC217,$AC$6:$AC$380,0)+COUNTIF($AC$6:AC217,AC217)-1</f>
        <v>200</v>
      </c>
      <c r="AE217" s="93">
        <f>(((FMS_Ranking[[#This Row],[Structures Removed 100 Raw]]/Q$2)*100)*Q$3)+(((FMS_Ranking[[#This Row],[Removed Pop Raw]]/S$2)*100)*S$3)</f>
        <v>0</v>
      </c>
      <c r="AF21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0.24539492800622148</v>
      </c>
      <c r="AG217" s="90">
        <f t="shared" si="7"/>
        <v>212</v>
      </c>
    </row>
    <row r="218" spans="1:33" ht="15" customHeight="1" x14ac:dyDescent="0.25">
      <c r="A218" s="64" t="s">
        <v>3616</v>
      </c>
      <c r="B218" s="64">
        <f>_xlfn.XLOOKUP(FMS_Ranking[[#This Row],[FMS ID]],FMS_Input[FMS_ID],FMS_Input[RFPG_NUM])</f>
        <v>5</v>
      </c>
      <c r="C218" s="63" t="str">
        <f>_xlfn.XLOOKUP(FMS_Ranking[[#This Row],[FMS ID]],FMS_Input[FMS_ID],FMS_Input[FMS_NAME])</f>
        <v>City of Silsbee Flood Mitigation for Hendrix Development</v>
      </c>
      <c r="D218" s="63" t="str">
        <f>_xlfn.XLOOKUP(FMS_Ranking[[#This Row],[FMS ID]],FMS_Input[FMS_ID],FMS_Input[FMS_DESCR])</f>
        <v>Explore, plan, and implement flood mitigation strategies within the Hendrix Development.</v>
      </c>
      <c r="E218" s="60">
        <f>_xlfn.XLOOKUP(FMS_Ranking[[#This Row],[FMS ID]],FMS_Input[FMS_ID],FMS_Input[FMS_COST])</f>
        <v>5000000</v>
      </c>
      <c r="F218" s="5" t="str">
        <f>_xlfn.XLOOKUP(FMS_Ranking[[#This Row],[FMS ID]],FMS_Input[FMS_ID],FMS_Input[EMER_NEED])</f>
        <v>Yes</v>
      </c>
      <c r="G218" s="4">
        <f t="shared" si="6"/>
        <v>1</v>
      </c>
      <c r="H218" s="45">
        <f>_xlfn.XLOOKUP(FMS_Ranking[[#This Row],[FMS ID]],FMS_Input[FMS_ID],FMS_Input[STRUCT_100])</f>
        <v>87</v>
      </c>
      <c r="I218" s="45">
        <f>_xlfn.XLOOKUP(FMS_Ranking[[#This Row],[FMS ID]],FMS_Input[FMS_ID],FMS_Input[RES_STRUCT100])</f>
        <v>69</v>
      </c>
      <c r="J218" s="45">
        <f>_xlfn.XLOOKUP(FMS_Ranking[[#This Row],[FMS ID]],FMS_Input[FMS_ID],FMS_Input[POP100])</f>
        <v>780</v>
      </c>
      <c r="K218" s="45">
        <f>_xlfn.XLOOKUP(FMS_Ranking[[#This Row],[FMS ID]],FMS_Input[FMS_ID],FMS_Input[CRITFAC100])</f>
        <v>2</v>
      </c>
      <c r="L218" s="45">
        <f>_xlfn.XLOOKUP(FMS_Ranking[[#This Row],[FMS ID]],FMS_Input[FMS_ID],FMS_Input[LWC])</f>
        <v>3</v>
      </c>
      <c r="M218" s="45">
        <f>_xlfn.XLOOKUP(FMS_Ranking[[#This Row],[FMS ID]],FMS_Input[FMS_ID],FMS_Input[ROADCLS])</f>
        <v>3</v>
      </c>
      <c r="N218" s="45">
        <f>_xlfn.XLOOKUP(FMS_Ranking[[#This Row],[FMS ID]],FMS_Input[FMS_ID],FMS_Input[ROAD_MILES100])</f>
        <v>2</v>
      </c>
      <c r="O218" s="45">
        <f>_xlfn.XLOOKUP(FMS_Ranking[[#This Row],[FMS ID]],FMS_Input[FMS_ID],FMS_Input[FARMACRE100])</f>
        <v>1.197979331016541</v>
      </c>
      <c r="P218" s="48">
        <f>_xlfn.XLOOKUP(FMS_Ranking[[#This Row],[FMS ID]],FMS_Input[FMS_ID],FMS_Input[REDSTRUCT100])</f>
        <v>0</v>
      </c>
      <c r="Q218" s="48">
        <f>_xlfn.XLOOKUP(FMS_Ranking[[#This Row],[FMS ID]],FMS_Input[FMS_ID],FMS_Input[REMSTRC100])</f>
        <v>0</v>
      </c>
      <c r="R218" s="48">
        <f>_xlfn.XLOOKUP(FMS_Ranking[[#This Row],[FMS ID]],FMS_Input[FMS_ID],FMS_Input[REMRESSTRC100])</f>
        <v>0</v>
      </c>
      <c r="S218" s="82">
        <f>_xlfn.XLOOKUP(FMS_Ranking[[#This Row],[FMS ID]],FMS_Input[FMS_ID],FMS_Input[REMPOP100])</f>
        <v>0</v>
      </c>
      <c r="T218" s="82">
        <f>_xlfn.XLOOKUP(FMS_Ranking[[#This Row],[FMS ID]],FMS_Input[FMS_ID],FMS_Input[REMCRITFAC100])</f>
        <v>0</v>
      </c>
      <c r="U218" s="82">
        <f>_xlfn.XLOOKUP(FMS_Ranking[[#This Row],[FMS ID]],FMS_Input[FMS_ID],FMS_Input[REMLWC100])</f>
        <v>0</v>
      </c>
      <c r="V218" s="82">
        <f>_xlfn.XLOOKUP(FMS_Ranking[[#This Row],[FMS ID]],FMS_Input[FMS_ID],FMS_Input[REMROADCLS])</f>
        <v>0</v>
      </c>
      <c r="W218" s="82">
        <f>_xlfn.XLOOKUP(FMS_Ranking[[#This Row],[FMS ID]],FMS_Input[FMS_ID],FMS_Input[REMFRMACRE100])</f>
        <v>0</v>
      </c>
      <c r="X218" s="48">
        <f>_xlfn.XLOOKUP(FMS_Ranking[[#This Row],[FMS ID]],FMS_Input[FMS_ID],FMS_Input[COSTSTRUCT])</f>
        <v>0</v>
      </c>
      <c r="Y218" s="45">
        <f>_xlfn.XLOOKUP(FMS_Ranking[[#This Row],[FMS ID]],FMS_Input[FMS_ID],FMS_Input[NATURE])</f>
        <v>0</v>
      </c>
      <c r="Z218" s="61">
        <f>(((FMS_Ranking[[#This Row],[Percent Nature-Based Raw]]/Y$2)*10)*Y$3)</f>
        <v>0</v>
      </c>
      <c r="AA218" s="5" t="str">
        <f>_xlfn.XLOOKUP(FMS_Ranking[[#This Row],[FMS ID]],FMS_Input[FMS_ID],FMS_Input[WATER_SUP])</f>
        <v>No</v>
      </c>
      <c r="AB218" s="57">
        <f>IF(FMS_Ranking[[#This Row],[Water Supply Raw]]="Yes",1,0)</f>
        <v>0</v>
      </c>
      <c r="AC21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0.24539492800622148</v>
      </c>
      <c r="AD218" s="88">
        <f>_xlfn.RANK.EQ(AC218,$AC$6:$AC$380,0)+COUNTIF($AC$6:AC218,AC218)-1</f>
        <v>201</v>
      </c>
      <c r="AE218" s="93">
        <f>(((FMS_Ranking[[#This Row],[Structures Removed 100 Raw]]/Q$2)*100)*Q$3)+(((FMS_Ranking[[#This Row],[Removed Pop Raw]]/S$2)*100)*S$3)</f>
        <v>0</v>
      </c>
      <c r="AF21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0.24539492800622148</v>
      </c>
      <c r="AG218" s="90">
        <f t="shared" si="7"/>
        <v>212</v>
      </c>
    </row>
    <row r="219" spans="1:33" ht="15" customHeight="1" x14ac:dyDescent="0.25">
      <c r="A219" s="64" t="s">
        <v>3619</v>
      </c>
      <c r="B219" s="64">
        <f>_xlfn.XLOOKUP(FMS_Ranking[[#This Row],[FMS ID]],FMS_Input[FMS_ID],FMS_Input[RFPG_NUM])</f>
        <v>5</v>
      </c>
      <c r="C219" s="63" t="str">
        <f>_xlfn.XLOOKUP(FMS_Ranking[[#This Row],[FMS ID]],FMS_Input[FMS_ID],FMS_Input[FMS_NAME])</f>
        <v>City of Silsbee Detention, Culverts, Ditches and Channels</v>
      </c>
      <c r="D219" s="63" t="str">
        <f>_xlfn.XLOOKUP(FMS_Ranking[[#This Row],[FMS ID]],FMS_Input[FMS_ID],FMS_Input[FMS_DESCR])</f>
        <v>Develop plan to increase drainage capacity in sites that are prone to flooding.</v>
      </c>
      <c r="E219" s="60">
        <f>_xlfn.XLOOKUP(FMS_Ranking[[#This Row],[FMS ID]],FMS_Input[FMS_ID],FMS_Input[FMS_COST])</f>
        <v>1500000</v>
      </c>
      <c r="F219" s="5" t="str">
        <f>_xlfn.XLOOKUP(FMS_Ranking[[#This Row],[FMS ID]],FMS_Input[FMS_ID],FMS_Input[EMER_NEED])</f>
        <v>Yes</v>
      </c>
      <c r="G219" s="4">
        <f t="shared" si="6"/>
        <v>1</v>
      </c>
      <c r="H219" s="45">
        <f>_xlfn.XLOOKUP(FMS_Ranking[[#This Row],[FMS ID]],FMS_Input[FMS_ID],FMS_Input[STRUCT_100])</f>
        <v>87</v>
      </c>
      <c r="I219" s="45">
        <f>_xlfn.XLOOKUP(FMS_Ranking[[#This Row],[FMS ID]],FMS_Input[FMS_ID],FMS_Input[RES_STRUCT100])</f>
        <v>69</v>
      </c>
      <c r="J219" s="45">
        <f>_xlfn.XLOOKUP(FMS_Ranking[[#This Row],[FMS ID]],FMS_Input[FMS_ID],FMS_Input[POP100])</f>
        <v>780</v>
      </c>
      <c r="K219" s="45">
        <f>_xlfn.XLOOKUP(FMS_Ranking[[#This Row],[FMS ID]],FMS_Input[FMS_ID],FMS_Input[CRITFAC100])</f>
        <v>2</v>
      </c>
      <c r="L219" s="45">
        <f>_xlfn.XLOOKUP(FMS_Ranking[[#This Row],[FMS ID]],FMS_Input[FMS_ID],FMS_Input[LWC])</f>
        <v>3</v>
      </c>
      <c r="M219" s="45">
        <f>_xlfn.XLOOKUP(FMS_Ranking[[#This Row],[FMS ID]],FMS_Input[FMS_ID],FMS_Input[ROADCLS])</f>
        <v>3</v>
      </c>
      <c r="N219" s="45">
        <f>_xlfn.XLOOKUP(FMS_Ranking[[#This Row],[FMS ID]],FMS_Input[FMS_ID],FMS_Input[ROAD_MILES100])</f>
        <v>2</v>
      </c>
      <c r="O219" s="45">
        <f>_xlfn.XLOOKUP(FMS_Ranking[[#This Row],[FMS ID]],FMS_Input[FMS_ID],FMS_Input[FARMACRE100])</f>
        <v>1.197979331016541</v>
      </c>
      <c r="P219" s="48">
        <f>_xlfn.XLOOKUP(FMS_Ranking[[#This Row],[FMS ID]],FMS_Input[FMS_ID],FMS_Input[REDSTRUCT100])</f>
        <v>0</v>
      </c>
      <c r="Q219" s="48">
        <f>_xlfn.XLOOKUP(FMS_Ranking[[#This Row],[FMS ID]],FMS_Input[FMS_ID],FMS_Input[REMSTRC100])</f>
        <v>0</v>
      </c>
      <c r="R219" s="48">
        <f>_xlfn.XLOOKUP(FMS_Ranking[[#This Row],[FMS ID]],FMS_Input[FMS_ID],FMS_Input[REMRESSTRC100])</f>
        <v>0</v>
      </c>
      <c r="S219" s="82">
        <f>_xlfn.XLOOKUP(FMS_Ranking[[#This Row],[FMS ID]],FMS_Input[FMS_ID],FMS_Input[REMPOP100])</f>
        <v>0</v>
      </c>
      <c r="T219" s="82">
        <f>_xlfn.XLOOKUP(FMS_Ranking[[#This Row],[FMS ID]],FMS_Input[FMS_ID],FMS_Input[REMCRITFAC100])</f>
        <v>0</v>
      </c>
      <c r="U219" s="82">
        <f>_xlfn.XLOOKUP(FMS_Ranking[[#This Row],[FMS ID]],FMS_Input[FMS_ID],FMS_Input[REMLWC100])</f>
        <v>0</v>
      </c>
      <c r="V219" s="82">
        <f>_xlfn.XLOOKUP(FMS_Ranking[[#This Row],[FMS ID]],FMS_Input[FMS_ID],FMS_Input[REMROADCLS])</f>
        <v>0</v>
      </c>
      <c r="W219" s="82">
        <f>_xlfn.XLOOKUP(FMS_Ranking[[#This Row],[FMS ID]],FMS_Input[FMS_ID],FMS_Input[REMFRMACRE100])</f>
        <v>0</v>
      </c>
      <c r="X219" s="48">
        <f>_xlfn.XLOOKUP(FMS_Ranking[[#This Row],[FMS ID]],FMS_Input[FMS_ID],FMS_Input[COSTSTRUCT])</f>
        <v>0</v>
      </c>
      <c r="Y219" s="45">
        <f>_xlfn.XLOOKUP(FMS_Ranking[[#This Row],[FMS ID]],FMS_Input[FMS_ID],FMS_Input[NATURE])</f>
        <v>0</v>
      </c>
      <c r="Z219" s="61">
        <f>(((FMS_Ranking[[#This Row],[Percent Nature-Based Raw]]/Y$2)*10)*Y$3)</f>
        <v>0</v>
      </c>
      <c r="AA219" s="5" t="str">
        <f>_xlfn.XLOOKUP(FMS_Ranking[[#This Row],[FMS ID]],FMS_Input[FMS_ID],FMS_Input[WATER_SUP])</f>
        <v>No</v>
      </c>
      <c r="AB219" s="57">
        <f>IF(FMS_Ranking[[#This Row],[Water Supply Raw]]="Yes",1,0)</f>
        <v>0</v>
      </c>
      <c r="AC21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0.24539492800622148</v>
      </c>
      <c r="AD219" s="88">
        <f>_xlfn.RANK.EQ(AC219,$AC$6:$AC$380,0)+COUNTIF($AC$6:AC219,AC219)-1</f>
        <v>202</v>
      </c>
      <c r="AE219" s="93">
        <f>(((FMS_Ranking[[#This Row],[Structures Removed 100 Raw]]/Q$2)*100)*Q$3)+(((FMS_Ranking[[#This Row],[Removed Pop Raw]]/S$2)*100)*S$3)</f>
        <v>0</v>
      </c>
      <c r="AF21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0.24539492800622148</v>
      </c>
      <c r="AG219" s="90">
        <f t="shared" si="7"/>
        <v>212</v>
      </c>
    </row>
    <row r="220" spans="1:33" ht="15" customHeight="1" x14ac:dyDescent="0.25">
      <c r="A220" s="64" t="s">
        <v>2748</v>
      </c>
      <c r="B220" s="64">
        <f>_xlfn.XLOOKUP(FMS_Ranking[[#This Row],[FMS ID]],FMS_Input[FMS_ID],FMS_Input[RFPG_NUM])</f>
        <v>3</v>
      </c>
      <c r="C220" s="63" t="str">
        <f>_xlfn.XLOOKUP(FMS_Ranking[[#This Row],[FMS ID]],FMS_Input[FMS_ID],FMS_Input[FMS_NAME])</f>
        <v xml:space="preserve">Drainage improvement projects throughout the City of Hurst. </v>
      </c>
      <c r="D220" s="63" t="str">
        <f>_xlfn.XLOOKUP(FMS_Ranking[[#This Row],[FMS ID]],FMS_Input[FMS_ID],FMS_Input[FMS_DESCR])</f>
        <v>Drainage improvement projects throughout the City of Hurst</v>
      </c>
      <c r="E220" s="60">
        <f>_xlfn.XLOOKUP(FMS_Ranking[[#This Row],[FMS ID]],FMS_Input[FMS_ID],FMS_Input[FMS_COST])</f>
        <v>18000000</v>
      </c>
      <c r="F220" s="5" t="str">
        <f>_xlfn.XLOOKUP(FMS_Ranking[[#This Row],[FMS ID]],FMS_Input[FMS_ID],FMS_Input[EMER_NEED])</f>
        <v>No</v>
      </c>
      <c r="G220" s="4">
        <f t="shared" si="6"/>
        <v>0</v>
      </c>
      <c r="H220" s="45">
        <f>_xlfn.XLOOKUP(FMS_Ranking[[#This Row],[FMS ID]],FMS_Input[FMS_ID],FMS_Input[STRUCT_100])</f>
        <v>289</v>
      </c>
      <c r="I220" s="45">
        <f>_xlfn.XLOOKUP(FMS_Ranking[[#This Row],[FMS ID]],FMS_Input[FMS_ID],FMS_Input[RES_STRUCT100])</f>
        <v>280</v>
      </c>
      <c r="J220" s="45">
        <f>_xlfn.XLOOKUP(FMS_Ranking[[#This Row],[FMS ID]],FMS_Input[FMS_ID],FMS_Input[POP100])</f>
        <v>1281</v>
      </c>
      <c r="K220" s="45">
        <f>_xlfn.XLOOKUP(FMS_Ranking[[#This Row],[FMS ID]],FMS_Input[FMS_ID],FMS_Input[CRITFAC100])</f>
        <v>3</v>
      </c>
      <c r="L220" s="45">
        <f>_xlfn.XLOOKUP(FMS_Ranking[[#This Row],[FMS ID]],FMS_Input[FMS_ID],FMS_Input[LWC])</f>
        <v>10</v>
      </c>
      <c r="M220" s="45">
        <f>_xlfn.XLOOKUP(FMS_Ranking[[#This Row],[FMS ID]],FMS_Input[FMS_ID],FMS_Input[ROADCLS])</f>
        <v>0</v>
      </c>
      <c r="N220" s="45">
        <f>_xlfn.XLOOKUP(FMS_Ranking[[#This Row],[FMS ID]],FMS_Input[FMS_ID],FMS_Input[ROAD_MILES100])</f>
        <v>9</v>
      </c>
      <c r="O220" s="45">
        <f>_xlfn.XLOOKUP(FMS_Ranking[[#This Row],[FMS ID]],FMS_Input[FMS_ID],FMS_Input[FARMACRE100])</f>
        <v>18.0932502746582</v>
      </c>
      <c r="P220" s="48">
        <f>_xlfn.XLOOKUP(FMS_Ranking[[#This Row],[FMS ID]],FMS_Input[FMS_ID],FMS_Input[REDSTRUCT100])</f>
        <v>0</v>
      </c>
      <c r="Q220" s="48">
        <f>_xlfn.XLOOKUP(FMS_Ranking[[#This Row],[FMS ID]],FMS_Input[FMS_ID],FMS_Input[REMSTRC100])</f>
        <v>0</v>
      </c>
      <c r="R220" s="48">
        <f>_xlfn.XLOOKUP(FMS_Ranking[[#This Row],[FMS ID]],FMS_Input[FMS_ID],FMS_Input[REMRESSTRC100])</f>
        <v>0</v>
      </c>
      <c r="S220" s="82">
        <f>_xlfn.XLOOKUP(FMS_Ranking[[#This Row],[FMS ID]],FMS_Input[FMS_ID],FMS_Input[REMPOP100])</f>
        <v>0</v>
      </c>
      <c r="T220" s="82">
        <f>_xlfn.XLOOKUP(FMS_Ranking[[#This Row],[FMS ID]],FMS_Input[FMS_ID],FMS_Input[REMCRITFAC100])</f>
        <v>0</v>
      </c>
      <c r="U220" s="82">
        <f>_xlfn.XLOOKUP(FMS_Ranking[[#This Row],[FMS ID]],FMS_Input[FMS_ID],FMS_Input[REMLWC100])</f>
        <v>0</v>
      </c>
      <c r="V220" s="82">
        <f>_xlfn.XLOOKUP(FMS_Ranking[[#This Row],[FMS ID]],FMS_Input[FMS_ID],FMS_Input[REMROADCLS])</f>
        <v>0</v>
      </c>
      <c r="W220" s="82">
        <f>_xlfn.XLOOKUP(FMS_Ranking[[#This Row],[FMS ID]],FMS_Input[FMS_ID],FMS_Input[REMFRMACRE100])</f>
        <v>0</v>
      </c>
      <c r="X220" s="48">
        <f>_xlfn.XLOOKUP(FMS_Ranking[[#This Row],[FMS ID]],FMS_Input[FMS_ID],FMS_Input[COSTSTRUCT])</f>
        <v>0</v>
      </c>
      <c r="Y220" s="45">
        <f>_xlfn.XLOOKUP(FMS_Ranking[[#This Row],[FMS ID]],FMS_Input[FMS_ID],FMS_Input[NATURE])</f>
        <v>0</v>
      </c>
      <c r="Z220" s="61">
        <f>(((FMS_Ranking[[#This Row],[Percent Nature-Based Raw]]/Y$2)*10)*Y$3)</f>
        <v>0</v>
      </c>
      <c r="AA220" s="5" t="str">
        <f>_xlfn.XLOOKUP(FMS_Ranking[[#This Row],[FMS ID]],FMS_Input[FMS_ID],FMS_Input[WATER_SUP])</f>
        <v>No</v>
      </c>
      <c r="AB220" s="57">
        <f>IF(FMS_Ranking[[#This Row],[Water Supply Raw]]="Yes",1,0)</f>
        <v>0</v>
      </c>
      <c r="AC22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0.23612984741321705</v>
      </c>
      <c r="AD220" s="94">
        <f>_xlfn.RANK.EQ(AC220,$AC$6:$AC$380,0)+COUNTIF($AC$6:AC220,AC220)-1</f>
        <v>203</v>
      </c>
      <c r="AE220" s="93">
        <f>(((FMS_Ranking[[#This Row],[Structures Removed 100 Raw]]/Q$2)*100)*Q$3)+(((FMS_Ranking[[#This Row],[Removed Pop Raw]]/S$2)*100)*S$3)</f>
        <v>0</v>
      </c>
      <c r="AF22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0.23612984741321705</v>
      </c>
      <c r="AG220" s="96">
        <f t="shared" si="7"/>
        <v>215</v>
      </c>
    </row>
    <row r="221" spans="1:33" ht="15" customHeight="1" x14ac:dyDescent="0.25">
      <c r="A221" s="64" t="s">
        <v>2413</v>
      </c>
      <c r="B221" s="64">
        <f>_xlfn.XLOOKUP(FMS_Ranking[[#This Row],[FMS ID]],FMS_Input[FMS_ID],FMS_Input[RFPG_NUM])</f>
        <v>3</v>
      </c>
      <c r="C221" s="63" t="str">
        <f>_xlfn.XLOOKUP(FMS_Ranking[[#This Row],[FMS ID]],FMS_Input[FMS_ID],FMS_Input[FMS_NAME])</f>
        <v>Terrell Property Acquisition Program</v>
      </c>
      <c r="D221" s="63" t="str">
        <f>_xlfn.XLOOKUP(FMS_Ranking[[#This Row],[FMS ID]],FMS_Input[FMS_ID],FMS_Input[FMS_DESCR])</f>
        <v>Acquire high risk and repetitive flood-prone structures</v>
      </c>
      <c r="E221" s="60">
        <f>_xlfn.XLOOKUP(FMS_Ranking[[#This Row],[FMS ID]],FMS_Input[FMS_ID],FMS_Input[FMS_COST])</f>
        <v>5000000</v>
      </c>
      <c r="F221" s="5" t="str">
        <f>_xlfn.XLOOKUP(FMS_Ranking[[#This Row],[FMS ID]],FMS_Input[FMS_ID],FMS_Input[EMER_NEED])</f>
        <v>No</v>
      </c>
      <c r="G221" s="4">
        <f t="shared" si="6"/>
        <v>0</v>
      </c>
      <c r="H221" s="45">
        <f>_xlfn.XLOOKUP(FMS_Ranking[[#This Row],[FMS ID]],FMS_Input[FMS_ID],FMS_Input[STRUCT_100])</f>
        <v>156</v>
      </c>
      <c r="I221" s="45">
        <f>_xlfn.XLOOKUP(FMS_Ranking[[#This Row],[FMS ID]],FMS_Input[FMS_ID],FMS_Input[RES_STRUCT100])</f>
        <v>131</v>
      </c>
      <c r="J221" s="45">
        <f>_xlfn.XLOOKUP(FMS_Ranking[[#This Row],[FMS ID]],FMS_Input[FMS_ID],FMS_Input[POP100])</f>
        <v>836</v>
      </c>
      <c r="K221" s="45">
        <f>_xlfn.XLOOKUP(FMS_Ranking[[#This Row],[FMS ID]],FMS_Input[FMS_ID],FMS_Input[CRITFAC100])</f>
        <v>6</v>
      </c>
      <c r="L221" s="45">
        <f>_xlfn.XLOOKUP(FMS_Ranking[[#This Row],[FMS ID]],FMS_Input[FMS_ID],FMS_Input[LWC])</f>
        <v>6</v>
      </c>
      <c r="M221" s="45">
        <f>_xlfn.XLOOKUP(FMS_Ranking[[#This Row],[FMS ID]],FMS_Input[FMS_ID],FMS_Input[ROADCLS])</f>
        <v>0</v>
      </c>
      <c r="N221" s="45">
        <f>_xlfn.XLOOKUP(FMS_Ranking[[#This Row],[FMS ID]],FMS_Input[FMS_ID],FMS_Input[ROAD_MILES100])</f>
        <v>23</v>
      </c>
      <c r="O221" s="45">
        <f>_xlfn.XLOOKUP(FMS_Ranking[[#This Row],[FMS ID]],FMS_Input[FMS_ID],FMS_Input[FARMACRE100])</f>
        <v>1654.744995117188</v>
      </c>
      <c r="P221" s="48">
        <f>_xlfn.XLOOKUP(FMS_Ranking[[#This Row],[FMS ID]],FMS_Input[FMS_ID],FMS_Input[REDSTRUCT100])</f>
        <v>0</v>
      </c>
      <c r="Q221" s="48">
        <f>_xlfn.XLOOKUP(FMS_Ranking[[#This Row],[FMS ID]],FMS_Input[FMS_ID],FMS_Input[REMSTRC100])</f>
        <v>0</v>
      </c>
      <c r="R221" s="48">
        <f>_xlfn.XLOOKUP(FMS_Ranking[[#This Row],[FMS ID]],FMS_Input[FMS_ID],FMS_Input[REMRESSTRC100])</f>
        <v>0</v>
      </c>
      <c r="S221" s="82">
        <f>_xlfn.XLOOKUP(FMS_Ranking[[#This Row],[FMS ID]],FMS_Input[FMS_ID],FMS_Input[REMPOP100])</f>
        <v>0</v>
      </c>
      <c r="T221" s="82">
        <f>_xlfn.XLOOKUP(FMS_Ranking[[#This Row],[FMS ID]],FMS_Input[FMS_ID],FMS_Input[REMCRITFAC100])</f>
        <v>0</v>
      </c>
      <c r="U221" s="82">
        <f>_xlfn.XLOOKUP(FMS_Ranking[[#This Row],[FMS ID]],FMS_Input[FMS_ID],FMS_Input[REMLWC100])</f>
        <v>0</v>
      </c>
      <c r="V221" s="82">
        <f>_xlfn.XLOOKUP(FMS_Ranking[[#This Row],[FMS ID]],FMS_Input[FMS_ID],FMS_Input[REMROADCLS])</f>
        <v>0</v>
      </c>
      <c r="W221" s="82">
        <f>_xlfn.XLOOKUP(FMS_Ranking[[#This Row],[FMS ID]],FMS_Input[FMS_ID],FMS_Input[REMFRMACRE100])</f>
        <v>0</v>
      </c>
      <c r="X221" s="48">
        <f>_xlfn.XLOOKUP(FMS_Ranking[[#This Row],[FMS ID]],FMS_Input[FMS_ID],FMS_Input[COSTSTRUCT])</f>
        <v>0</v>
      </c>
      <c r="Y221" s="45">
        <f>_xlfn.XLOOKUP(FMS_Ranking[[#This Row],[FMS ID]],FMS_Input[FMS_ID],FMS_Input[NATURE])</f>
        <v>0</v>
      </c>
      <c r="Z221" s="61">
        <f>(((FMS_Ranking[[#This Row],[Percent Nature-Based Raw]]/Y$2)*10)*Y$3)</f>
        <v>0</v>
      </c>
      <c r="AA221" s="5" t="str">
        <f>_xlfn.XLOOKUP(FMS_Ranking[[#This Row],[FMS ID]],FMS_Input[FMS_ID],FMS_Input[WATER_SUP])</f>
        <v>No</v>
      </c>
      <c r="AB221" s="57">
        <f>IF(FMS_Ranking[[#This Row],[Water Supply Raw]]="Yes",1,0)</f>
        <v>0</v>
      </c>
      <c r="AC22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0.23306720586097124</v>
      </c>
      <c r="AD221" s="94">
        <f>_xlfn.RANK.EQ(AC221,$AC$6:$AC$380,0)+COUNTIF($AC$6:AC221,AC221)-1</f>
        <v>205</v>
      </c>
      <c r="AE221" s="93">
        <f>(((FMS_Ranking[[#This Row],[Structures Removed 100 Raw]]/Q$2)*100)*Q$3)+(((FMS_Ranking[[#This Row],[Removed Pop Raw]]/S$2)*100)*S$3)</f>
        <v>0</v>
      </c>
      <c r="AF22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0.23306720586097124</v>
      </c>
      <c r="AG221" s="96">
        <f t="shared" si="7"/>
        <v>216</v>
      </c>
    </row>
    <row r="222" spans="1:33" ht="15" customHeight="1" x14ac:dyDescent="0.25">
      <c r="A222" s="64" t="s">
        <v>3111</v>
      </c>
      <c r="B222" s="64">
        <f>_xlfn.XLOOKUP(FMS_Ranking[[#This Row],[FMS ID]],FMS_Input[FMS_ID],FMS_Input[RFPG_NUM])</f>
        <v>5</v>
      </c>
      <c r="C222" s="63" t="str">
        <f>_xlfn.XLOOKUP(FMS_Ranking[[#This Row],[FMS ID]],FMS_Input[FMS_ID],FMS_Input[FMS_NAME])</f>
        <v>Anderson County Dam Inspection and Maintenance Program</v>
      </c>
      <c r="D222" s="63" t="str">
        <f>_xlfn.XLOOKUP(FMS_Ranking[[#This Row],[FMS ID]],FMS_Input[FMS_ID],FMS_Input[FMS_DESCR])</f>
        <v xml:space="preserve">Work with dam owners to keep dams in excellent condition by visiting dam locations and doing inspections with owners to ensure that dams are properly maintained and failure possibilities are greatly reduced. </v>
      </c>
      <c r="E222" s="60">
        <f>_xlfn.XLOOKUP(FMS_Ranking[[#This Row],[FMS ID]],FMS_Input[FMS_ID],FMS_Input[FMS_COST])</f>
        <v>2000000</v>
      </c>
      <c r="F222" s="5" t="str">
        <f>_xlfn.XLOOKUP(FMS_Ranking[[#This Row],[FMS ID]],FMS_Input[FMS_ID],FMS_Input[EMER_NEED])</f>
        <v>Yes</v>
      </c>
      <c r="G222" s="4">
        <f t="shared" si="6"/>
        <v>1</v>
      </c>
      <c r="H222" s="45">
        <f>_xlfn.XLOOKUP(FMS_Ranking[[#This Row],[FMS ID]],FMS_Input[FMS_ID],FMS_Input[STRUCT_100])</f>
        <v>69</v>
      </c>
      <c r="I222" s="45">
        <f>_xlfn.XLOOKUP(FMS_Ranking[[#This Row],[FMS ID]],FMS_Input[FMS_ID],FMS_Input[RES_STRUCT100])</f>
        <v>28</v>
      </c>
      <c r="J222" s="45">
        <f>_xlfn.XLOOKUP(FMS_Ranking[[#This Row],[FMS ID]],FMS_Input[FMS_ID],FMS_Input[POP100])</f>
        <v>73</v>
      </c>
      <c r="K222" s="45">
        <f>_xlfn.XLOOKUP(FMS_Ranking[[#This Row],[FMS ID]],FMS_Input[FMS_ID],FMS_Input[CRITFAC100])</f>
        <v>0</v>
      </c>
      <c r="L222" s="45">
        <f>_xlfn.XLOOKUP(FMS_Ranking[[#This Row],[FMS ID]],FMS_Input[FMS_ID],FMS_Input[LWC])</f>
        <v>2</v>
      </c>
      <c r="M222" s="45">
        <f>_xlfn.XLOOKUP(FMS_Ranking[[#This Row],[FMS ID]],FMS_Input[FMS_ID],FMS_Input[ROADCLS])</f>
        <v>2</v>
      </c>
      <c r="N222" s="45">
        <f>_xlfn.XLOOKUP(FMS_Ranking[[#This Row],[FMS ID]],FMS_Input[FMS_ID],FMS_Input[ROAD_MILES100])</f>
        <v>22</v>
      </c>
      <c r="O222" s="45">
        <f>_xlfn.XLOOKUP(FMS_Ranking[[#This Row],[FMS ID]],FMS_Input[FMS_ID],FMS_Input[FARMACRE100])</f>
        <v>348.31265258789063</v>
      </c>
      <c r="P222" s="48">
        <f>_xlfn.XLOOKUP(FMS_Ranking[[#This Row],[FMS ID]],FMS_Input[FMS_ID],FMS_Input[REDSTRUCT100])</f>
        <v>0</v>
      </c>
      <c r="Q222" s="48">
        <f>_xlfn.XLOOKUP(FMS_Ranking[[#This Row],[FMS ID]],FMS_Input[FMS_ID],FMS_Input[REMSTRC100])</f>
        <v>0</v>
      </c>
      <c r="R222" s="48">
        <f>_xlfn.XLOOKUP(FMS_Ranking[[#This Row],[FMS ID]],FMS_Input[FMS_ID],FMS_Input[REMRESSTRC100])</f>
        <v>0</v>
      </c>
      <c r="S222" s="82">
        <f>_xlfn.XLOOKUP(FMS_Ranking[[#This Row],[FMS ID]],FMS_Input[FMS_ID],FMS_Input[REMPOP100])</f>
        <v>0</v>
      </c>
      <c r="T222" s="82">
        <f>_xlfn.XLOOKUP(FMS_Ranking[[#This Row],[FMS ID]],FMS_Input[FMS_ID],FMS_Input[REMCRITFAC100])</f>
        <v>0</v>
      </c>
      <c r="U222" s="82">
        <f>_xlfn.XLOOKUP(FMS_Ranking[[#This Row],[FMS ID]],FMS_Input[FMS_ID],FMS_Input[REMLWC100])</f>
        <v>0</v>
      </c>
      <c r="V222" s="82">
        <f>_xlfn.XLOOKUP(FMS_Ranking[[#This Row],[FMS ID]],FMS_Input[FMS_ID],FMS_Input[REMROADCLS])</f>
        <v>0</v>
      </c>
      <c r="W222" s="82">
        <f>_xlfn.XLOOKUP(FMS_Ranking[[#This Row],[FMS ID]],FMS_Input[FMS_ID],FMS_Input[REMFRMACRE100])</f>
        <v>0</v>
      </c>
      <c r="X222" s="48">
        <f>_xlfn.XLOOKUP(FMS_Ranking[[#This Row],[FMS ID]],FMS_Input[FMS_ID],FMS_Input[COSTSTRUCT])</f>
        <v>0</v>
      </c>
      <c r="Y222" s="45">
        <f>_xlfn.XLOOKUP(FMS_Ranking[[#This Row],[FMS ID]],FMS_Input[FMS_ID],FMS_Input[NATURE])</f>
        <v>0</v>
      </c>
      <c r="Z222" s="61">
        <f>(((FMS_Ranking[[#This Row],[Percent Nature-Based Raw]]/Y$2)*10)*Y$3)</f>
        <v>0</v>
      </c>
      <c r="AA222" s="5" t="str">
        <f>_xlfn.XLOOKUP(FMS_Ranking[[#This Row],[FMS ID]],FMS_Input[FMS_ID],FMS_Input[WATER_SUP])</f>
        <v>No</v>
      </c>
      <c r="AB222" s="57">
        <f>IF(FMS_Ranking[[#This Row],[Water Supply Raw]]="Yes",1,0)</f>
        <v>0</v>
      </c>
      <c r="AC22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0.21993066526942898</v>
      </c>
      <c r="AD222" s="94">
        <f>_xlfn.RANK.EQ(AC222,$AC$6:$AC$380,0)+COUNTIF($AC$6:AC222,AC222)-1</f>
        <v>206</v>
      </c>
      <c r="AE222" s="93">
        <f>(((FMS_Ranking[[#This Row],[Structures Removed 100 Raw]]/Q$2)*100)*Q$3)+(((FMS_Ranking[[#This Row],[Removed Pop Raw]]/S$2)*100)*S$3)</f>
        <v>0</v>
      </c>
      <c r="AF22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0.21993066526942898</v>
      </c>
      <c r="AG222" s="96">
        <f t="shared" si="7"/>
        <v>217</v>
      </c>
    </row>
    <row r="223" spans="1:33" ht="15" customHeight="1" x14ac:dyDescent="0.25">
      <c r="A223" s="64" t="s">
        <v>3454</v>
      </c>
      <c r="B223" s="64">
        <f>_xlfn.XLOOKUP(FMS_Ranking[[#This Row],[FMS ID]],FMS_Input[FMS_ID],FMS_Input[RFPG_NUM])</f>
        <v>5</v>
      </c>
      <c r="C223" s="63" t="str">
        <f>_xlfn.XLOOKUP(FMS_Ranking[[#This Row],[FMS ID]],FMS_Input[FMS_ID],FMS_Input[FMS_NAME])</f>
        <v>Anderson County Culvert Improvements</v>
      </c>
      <c r="D223" s="63" t="str">
        <f>_xlfn.XLOOKUP(FMS_Ranking[[#This Row],[FMS ID]],FMS_Input[FMS_ID],FMS_Input[FMS_DESCR])</f>
        <v>Widen culverts to mitigate against future drainage issues that lead to flooding.</v>
      </c>
      <c r="E223" s="60">
        <f>_xlfn.XLOOKUP(FMS_Ranking[[#This Row],[FMS ID]],FMS_Input[FMS_ID],FMS_Input[FMS_COST])</f>
        <v>3000000</v>
      </c>
      <c r="F223" s="5" t="str">
        <f>_xlfn.XLOOKUP(FMS_Ranking[[#This Row],[FMS ID]],FMS_Input[FMS_ID],FMS_Input[EMER_NEED])</f>
        <v>Yes</v>
      </c>
      <c r="G223" s="4">
        <f t="shared" si="6"/>
        <v>1</v>
      </c>
      <c r="H223" s="45">
        <f>_xlfn.XLOOKUP(FMS_Ranking[[#This Row],[FMS ID]],FMS_Input[FMS_ID],FMS_Input[STRUCT_100])</f>
        <v>69</v>
      </c>
      <c r="I223" s="45">
        <f>_xlfn.XLOOKUP(FMS_Ranking[[#This Row],[FMS ID]],FMS_Input[FMS_ID],FMS_Input[RES_STRUCT100])</f>
        <v>28</v>
      </c>
      <c r="J223" s="45">
        <f>_xlfn.XLOOKUP(FMS_Ranking[[#This Row],[FMS ID]],FMS_Input[FMS_ID],FMS_Input[POP100])</f>
        <v>73</v>
      </c>
      <c r="K223" s="45">
        <f>_xlfn.XLOOKUP(FMS_Ranking[[#This Row],[FMS ID]],FMS_Input[FMS_ID],FMS_Input[CRITFAC100])</f>
        <v>0</v>
      </c>
      <c r="L223" s="45">
        <f>_xlfn.XLOOKUP(FMS_Ranking[[#This Row],[FMS ID]],FMS_Input[FMS_ID],FMS_Input[LWC])</f>
        <v>2</v>
      </c>
      <c r="M223" s="45">
        <f>_xlfn.XLOOKUP(FMS_Ranking[[#This Row],[FMS ID]],FMS_Input[FMS_ID],FMS_Input[ROADCLS])</f>
        <v>2</v>
      </c>
      <c r="N223" s="45">
        <f>_xlfn.XLOOKUP(FMS_Ranking[[#This Row],[FMS ID]],FMS_Input[FMS_ID],FMS_Input[ROAD_MILES100])</f>
        <v>22</v>
      </c>
      <c r="O223" s="45">
        <f>_xlfn.XLOOKUP(FMS_Ranking[[#This Row],[FMS ID]],FMS_Input[FMS_ID],FMS_Input[FARMACRE100])</f>
        <v>348.31265258789063</v>
      </c>
      <c r="P223" s="48">
        <f>_xlfn.XLOOKUP(FMS_Ranking[[#This Row],[FMS ID]],FMS_Input[FMS_ID],FMS_Input[REDSTRUCT100])</f>
        <v>0</v>
      </c>
      <c r="Q223" s="48">
        <f>_xlfn.XLOOKUP(FMS_Ranking[[#This Row],[FMS ID]],FMS_Input[FMS_ID],FMS_Input[REMSTRC100])</f>
        <v>0</v>
      </c>
      <c r="R223" s="48">
        <f>_xlfn.XLOOKUP(FMS_Ranking[[#This Row],[FMS ID]],FMS_Input[FMS_ID],FMS_Input[REMRESSTRC100])</f>
        <v>0</v>
      </c>
      <c r="S223" s="82">
        <f>_xlfn.XLOOKUP(FMS_Ranking[[#This Row],[FMS ID]],FMS_Input[FMS_ID],FMS_Input[REMPOP100])</f>
        <v>0</v>
      </c>
      <c r="T223" s="82">
        <f>_xlfn.XLOOKUP(FMS_Ranking[[#This Row],[FMS ID]],FMS_Input[FMS_ID],FMS_Input[REMCRITFAC100])</f>
        <v>0</v>
      </c>
      <c r="U223" s="82">
        <f>_xlfn.XLOOKUP(FMS_Ranking[[#This Row],[FMS ID]],FMS_Input[FMS_ID],FMS_Input[REMLWC100])</f>
        <v>0</v>
      </c>
      <c r="V223" s="82">
        <f>_xlfn.XLOOKUP(FMS_Ranking[[#This Row],[FMS ID]],FMS_Input[FMS_ID],FMS_Input[REMROADCLS])</f>
        <v>0</v>
      </c>
      <c r="W223" s="82">
        <f>_xlfn.XLOOKUP(FMS_Ranking[[#This Row],[FMS ID]],FMS_Input[FMS_ID],FMS_Input[REMFRMACRE100])</f>
        <v>0</v>
      </c>
      <c r="X223" s="48">
        <f>_xlfn.XLOOKUP(FMS_Ranking[[#This Row],[FMS ID]],FMS_Input[FMS_ID],FMS_Input[COSTSTRUCT])</f>
        <v>0</v>
      </c>
      <c r="Y223" s="45">
        <f>_xlfn.XLOOKUP(FMS_Ranking[[#This Row],[FMS ID]],FMS_Input[FMS_ID],FMS_Input[NATURE])</f>
        <v>0</v>
      </c>
      <c r="Z223" s="61">
        <f>(((FMS_Ranking[[#This Row],[Percent Nature-Based Raw]]/Y$2)*10)*Y$3)</f>
        <v>0</v>
      </c>
      <c r="AA223" s="5" t="str">
        <f>_xlfn.XLOOKUP(FMS_Ranking[[#This Row],[FMS ID]],FMS_Input[FMS_ID],FMS_Input[WATER_SUP])</f>
        <v>No</v>
      </c>
      <c r="AB223" s="57">
        <f>IF(FMS_Ranking[[#This Row],[Water Supply Raw]]="Yes",1,0)</f>
        <v>0</v>
      </c>
      <c r="AC22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0.21993066526942898</v>
      </c>
      <c r="AD223" s="94">
        <f>_xlfn.RANK.EQ(AC223,$AC$6:$AC$380,0)+COUNTIF($AC$6:AC223,AC223)-1</f>
        <v>207</v>
      </c>
      <c r="AE223" s="93">
        <f>(((FMS_Ranking[[#This Row],[Structures Removed 100 Raw]]/Q$2)*100)*Q$3)+(((FMS_Ranking[[#This Row],[Removed Pop Raw]]/S$2)*100)*S$3)</f>
        <v>0</v>
      </c>
      <c r="AF22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0.21993066526942898</v>
      </c>
      <c r="AG223" s="90">
        <f t="shared" si="7"/>
        <v>217</v>
      </c>
    </row>
    <row r="224" spans="1:33" ht="15" customHeight="1" x14ac:dyDescent="0.25">
      <c r="A224" s="64" t="s">
        <v>2311</v>
      </c>
      <c r="B224" s="64">
        <f>_xlfn.XLOOKUP(FMS_Ranking[[#This Row],[FMS ID]],FMS_Input[FMS_ID],FMS_Input[RFPG_NUM])</f>
        <v>3</v>
      </c>
      <c r="C224" s="63" t="str">
        <f>_xlfn.XLOOKUP(FMS_Ranking[[#This Row],[FMS ID]],FMS_Input[FMS_ID],FMS_Input[FMS_NAME])</f>
        <v>Montague County Floodplain Policy Update</v>
      </c>
      <c r="D224" s="63" t="str">
        <f>_xlfn.XLOOKUP(FMS_Ranking[[#This Row],[FMS ID]],FMS_Input[FMS_ID],FMS_Input[FMS_DESCR])</f>
        <v>Increase freeboard requirements for permitting structures in the SFHA; Update local flood ordinance to prohibit granting of variance in SFHA</v>
      </c>
      <c r="E224" s="60">
        <f>_xlfn.XLOOKUP(FMS_Ranking[[#This Row],[FMS ID]],FMS_Input[FMS_ID],FMS_Input[FMS_COST])</f>
        <v>100000</v>
      </c>
      <c r="F224" s="5" t="str">
        <f>_xlfn.XLOOKUP(FMS_Ranking[[#This Row],[FMS ID]],FMS_Input[FMS_ID],FMS_Input[EMER_NEED])</f>
        <v>No</v>
      </c>
      <c r="G224" s="4">
        <f t="shared" si="6"/>
        <v>0</v>
      </c>
      <c r="H224" s="45">
        <f>_xlfn.XLOOKUP(FMS_Ranking[[#This Row],[FMS ID]],FMS_Input[FMS_ID],FMS_Input[STRUCT_100])</f>
        <v>0</v>
      </c>
      <c r="I224" s="45">
        <f>_xlfn.XLOOKUP(FMS_Ranking[[#This Row],[FMS ID]],FMS_Input[FMS_ID],FMS_Input[RES_STRUCT100])</f>
        <v>0</v>
      </c>
      <c r="J224" s="45">
        <f>_xlfn.XLOOKUP(FMS_Ranking[[#This Row],[FMS ID]],FMS_Input[FMS_ID],FMS_Input[POP100])</f>
        <v>0</v>
      </c>
      <c r="K224" s="45">
        <f>_xlfn.XLOOKUP(FMS_Ranking[[#This Row],[FMS ID]],FMS_Input[FMS_ID],FMS_Input[CRITFAC100])</f>
        <v>0</v>
      </c>
      <c r="L224" s="45">
        <f>_xlfn.XLOOKUP(FMS_Ranking[[#This Row],[FMS ID]],FMS_Input[FMS_ID],FMS_Input[LWC])</f>
        <v>3</v>
      </c>
      <c r="M224" s="45">
        <f>_xlfn.XLOOKUP(FMS_Ranking[[#This Row],[FMS ID]],FMS_Input[FMS_ID],FMS_Input[ROADCLS])</f>
        <v>0</v>
      </c>
      <c r="N224" s="45">
        <f>_xlfn.XLOOKUP(FMS_Ranking[[#This Row],[FMS ID]],FMS_Input[FMS_ID],FMS_Input[ROAD_MILES100])</f>
        <v>57</v>
      </c>
      <c r="O224" s="45">
        <f>_xlfn.XLOOKUP(FMS_Ranking[[#This Row],[FMS ID]],FMS_Input[FMS_ID],FMS_Input[FARMACRE100])</f>
        <v>0</v>
      </c>
      <c r="P224" s="48">
        <f>_xlfn.XLOOKUP(FMS_Ranking[[#This Row],[FMS ID]],FMS_Input[FMS_ID],FMS_Input[REDSTRUCT100])</f>
        <v>0</v>
      </c>
      <c r="Q224" s="48">
        <f>_xlfn.XLOOKUP(FMS_Ranking[[#This Row],[FMS ID]],FMS_Input[FMS_ID],FMS_Input[REMSTRC100])</f>
        <v>0</v>
      </c>
      <c r="R224" s="48">
        <f>_xlfn.XLOOKUP(FMS_Ranking[[#This Row],[FMS ID]],FMS_Input[FMS_ID],FMS_Input[REMRESSTRC100])</f>
        <v>0</v>
      </c>
      <c r="S224" s="82">
        <f>_xlfn.XLOOKUP(FMS_Ranking[[#This Row],[FMS ID]],FMS_Input[FMS_ID],FMS_Input[REMPOP100])</f>
        <v>0</v>
      </c>
      <c r="T224" s="82">
        <f>_xlfn.XLOOKUP(FMS_Ranking[[#This Row],[FMS ID]],FMS_Input[FMS_ID],FMS_Input[REMCRITFAC100])</f>
        <v>0</v>
      </c>
      <c r="U224" s="82">
        <f>_xlfn.XLOOKUP(FMS_Ranking[[#This Row],[FMS ID]],FMS_Input[FMS_ID],FMS_Input[REMLWC100])</f>
        <v>0</v>
      </c>
      <c r="V224" s="82">
        <f>_xlfn.XLOOKUP(FMS_Ranking[[#This Row],[FMS ID]],FMS_Input[FMS_ID],FMS_Input[REMROADCLS])</f>
        <v>0</v>
      </c>
      <c r="W224" s="82">
        <f>_xlfn.XLOOKUP(FMS_Ranking[[#This Row],[FMS ID]],FMS_Input[FMS_ID],FMS_Input[REMFRMACRE100])</f>
        <v>0</v>
      </c>
      <c r="X224" s="48">
        <f>_xlfn.XLOOKUP(FMS_Ranking[[#This Row],[FMS ID]],FMS_Input[FMS_ID],FMS_Input[COSTSTRUCT])</f>
        <v>0</v>
      </c>
      <c r="Y224" s="45">
        <f>_xlfn.XLOOKUP(FMS_Ranking[[#This Row],[FMS ID]],FMS_Input[FMS_ID],FMS_Input[NATURE])</f>
        <v>0</v>
      </c>
      <c r="Z224" s="61">
        <f>(((FMS_Ranking[[#This Row],[Percent Nature-Based Raw]]/Y$2)*10)*Y$3)</f>
        <v>0</v>
      </c>
      <c r="AA224" s="5" t="str">
        <f>_xlfn.XLOOKUP(FMS_Ranking[[#This Row],[FMS ID]],FMS_Input[FMS_ID],FMS_Input[WATER_SUP])</f>
        <v>No</v>
      </c>
      <c r="AB224" s="57">
        <f>IF(FMS_Ranking[[#This Row],[Water Supply Raw]]="Yes",1,0)</f>
        <v>0</v>
      </c>
      <c r="AC22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0.21578936656648778</v>
      </c>
      <c r="AD224" s="94">
        <f>_xlfn.RANK.EQ(AC224,$AC$6:$AC$380,0)+COUNTIF($AC$6:AC224,AC224)-1</f>
        <v>209</v>
      </c>
      <c r="AE224" s="93">
        <f>(((FMS_Ranking[[#This Row],[Structures Removed 100 Raw]]/Q$2)*100)*Q$3)+(((FMS_Ranking[[#This Row],[Removed Pop Raw]]/S$2)*100)*S$3)</f>
        <v>0</v>
      </c>
      <c r="AF22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0.21578936656648778</v>
      </c>
      <c r="AG224" s="96">
        <f t="shared" si="7"/>
        <v>219</v>
      </c>
    </row>
    <row r="225" spans="1:33" ht="15" customHeight="1" x14ac:dyDescent="0.25">
      <c r="A225" s="64" t="s">
        <v>2398</v>
      </c>
      <c r="B225" s="64">
        <f>_xlfn.XLOOKUP(FMS_Ranking[[#This Row],[FMS ID]],FMS_Input[FMS_ID],FMS_Input[RFPG_NUM])</f>
        <v>3</v>
      </c>
      <c r="C225" s="63" t="str">
        <f>_xlfn.XLOOKUP(FMS_Ranking[[#This Row],[FMS ID]],FMS_Input[FMS_ID],FMS_Input[FMS_NAME])</f>
        <v>Montague County Sewage Treatment Plants and Sewage Lift Stations Flood-Proofing Program</v>
      </c>
      <c r="D225" s="63" t="str">
        <f>_xlfn.XLOOKUP(FMS_Ranking[[#This Row],[FMS ID]],FMS_Input[FMS_ID],FMS_Input[FMS_DESCR])</f>
        <v>Flood-proof sewage treatment plants in flood hazard / low-lying areas within Region 3. Raise electrical components of sewage lift stations above the Base Flood Elevation (BFE)</v>
      </c>
      <c r="E225" s="60">
        <f>_xlfn.XLOOKUP(FMS_Ranking[[#This Row],[FMS ID]],FMS_Input[FMS_ID],FMS_Input[FMS_COST])</f>
        <v>500000</v>
      </c>
      <c r="F225" s="5" t="str">
        <f>_xlfn.XLOOKUP(FMS_Ranking[[#This Row],[FMS ID]],FMS_Input[FMS_ID],FMS_Input[EMER_NEED])</f>
        <v>No</v>
      </c>
      <c r="G225" s="4">
        <f t="shared" si="6"/>
        <v>0</v>
      </c>
      <c r="H225" s="45">
        <f>_xlfn.XLOOKUP(FMS_Ranking[[#This Row],[FMS ID]],FMS_Input[FMS_ID],FMS_Input[STRUCT_100])</f>
        <v>0</v>
      </c>
      <c r="I225" s="45">
        <f>_xlfn.XLOOKUP(FMS_Ranking[[#This Row],[FMS ID]],FMS_Input[FMS_ID],FMS_Input[RES_STRUCT100])</f>
        <v>0</v>
      </c>
      <c r="J225" s="45">
        <f>_xlfn.XLOOKUP(FMS_Ranking[[#This Row],[FMS ID]],FMS_Input[FMS_ID],FMS_Input[POP100])</f>
        <v>0</v>
      </c>
      <c r="K225" s="45">
        <f>_xlfn.XLOOKUP(FMS_Ranking[[#This Row],[FMS ID]],FMS_Input[FMS_ID],FMS_Input[CRITFAC100])</f>
        <v>0</v>
      </c>
      <c r="L225" s="45">
        <f>_xlfn.XLOOKUP(FMS_Ranking[[#This Row],[FMS ID]],FMS_Input[FMS_ID],FMS_Input[LWC])</f>
        <v>3</v>
      </c>
      <c r="M225" s="45">
        <f>_xlfn.XLOOKUP(FMS_Ranking[[#This Row],[FMS ID]],FMS_Input[FMS_ID],FMS_Input[ROADCLS])</f>
        <v>0</v>
      </c>
      <c r="N225" s="45">
        <f>_xlfn.XLOOKUP(FMS_Ranking[[#This Row],[FMS ID]],FMS_Input[FMS_ID],FMS_Input[ROAD_MILES100])</f>
        <v>57</v>
      </c>
      <c r="O225" s="45">
        <f>_xlfn.XLOOKUP(FMS_Ranking[[#This Row],[FMS ID]],FMS_Input[FMS_ID],FMS_Input[FARMACRE100])</f>
        <v>0</v>
      </c>
      <c r="P225" s="48">
        <f>_xlfn.XLOOKUP(FMS_Ranking[[#This Row],[FMS ID]],FMS_Input[FMS_ID],FMS_Input[REDSTRUCT100])</f>
        <v>0</v>
      </c>
      <c r="Q225" s="48">
        <f>_xlfn.XLOOKUP(FMS_Ranking[[#This Row],[FMS ID]],FMS_Input[FMS_ID],FMS_Input[REMSTRC100])</f>
        <v>0</v>
      </c>
      <c r="R225" s="48">
        <f>_xlfn.XLOOKUP(FMS_Ranking[[#This Row],[FMS ID]],FMS_Input[FMS_ID],FMS_Input[REMRESSTRC100])</f>
        <v>0</v>
      </c>
      <c r="S225" s="82">
        <f>_xlfn.XLOOKUP(FMS_Ranking[[#This Row],[FMS ID]],FMS_Input[FMS_ID],FMS_Input[REMPOP100])</f>
        <v>0</v>
      </c>
      <c r="T225" s="82">
        <f>_xlfn.XLOOKUP(FMS_Ranking[[#This Row],[FMS ID]],FMS_Input[FMS_ID],FMS_Input[REMCRITFAC100])</f>
        <v>0</v>
      </c>
      <c r="U225" s="82">
        <f>_xlfn.XLOOKUP(FMS_Ranking[[#This Row],[FMS ID]],FMS_Input[FMS_ID],FMS_Input[REMLWC100])</f>
        <v>0</v>
      </c>
      <c r="V225" s="82">
        <f>_xlfn.XLOOKUP(FMS_Ranking[[#This Row],[FMS ID]],FMS_Input[FMS_ID],FMS_Input[REMROADCLS])</f>
        <v>0</v>
      </c>
      <c r="W225" s="82">
        <f>_xlfn.XLOOKUP(FMS_Ranking[[#This Row],[FMS ID]],FMS_Input[FMS_ID],FMS_Input[REMFRMACRE100])</f>
        <v>0</v>
      </c>
      <c r="X225" s="48">
        <f>_xlfn.XLOOKUP(FMS_Ranking[[#This Row],[FMS ID]],FMS_Input[FMS_ID],FMS_Input[COSTSTRUCT])</f>
        <v>0</v>
      </c>
      <c r="Y225" s="45">
        <f>_xlfn.XLOOKUP(FMS_Ranking[[#This Row],[FMS ID]],FMS_Input[FMS_ID],FMS_Input[NATURE])</f>
        <v>0</v>
      </c>
      <c r="Z225" s="61">
        <f>(((FMS_Ranking[[#This Row],[Percent Nature-Based Raw]]/Y$2)*10)*Y$3)</f>
        <v>0</v>
      </c>
      <c r="AA225" s="5" t="str">
        <f>_xlfn.XLOOKUP(FMS_Ranking[[#This Row],[FMS ID]],FMS_Input[FMS_ID],FMS_Input[WATER_SUP])</f>
        <v>No</v>
      </c>
      <c r="AB225" s="57">
        <f>IF(FMS_Ranking[[#This Row],[Water Supply Raw]]="Yes",1,0)</f>
        <v>0</v>
      </c>
      <c r="AC22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0.21578936656648778</v>
      </c>
      <c r="AD225" s="94">
        <f>_xlfn.RANK.EQ(AC225,$AC$6:$AC$380,0)+COUNTIF($AC$6:AC225,AC225)-1</f>
        <v>210</v>
      </c>
      <c r="AE225" s="93">
        <f>(((FMS_Ranking[[#This Row],[Structures Removed 100 Raw]]/Q$2)*100)*Q$3)+(((FMS_Ranking[[#This Row],[Removed Pop Raw]]/S$2)*100)*S$3)</f>
        <v>0</v>
      </c>
      <c r="AF22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0.21578936656648778</v>
      </c>
      <c r="AG225" s="96">
        <f t="shared" si="7"/>
        <v>219</v>
      </c>
    </row>
    <row r="226" spans="1:33" ht="15" customHeight="1" x14ac:dyDescent="0.25">
      <c r="A226" s="64" t="s">
        <v>2471</v>
      </c>
      <c r="B226" s="64">
        <f>_xlfn.XLOOKUP(FMS_Ranking[[#This Row],[FMS ID]],FMS_Input[FMS_ID],FMS_Input[RFPG_NUM])</f>
        <v>3</v>
      </c>
      <c r="C226" s="63" t="str">
        <f>_xlfn.XLOOKUP(FMS_Ranking[[#This Row],[FMS ID]],FMS_Input[FMS_ID],FMS_Input[FMS_NAME])</f>
        <v>Montague County Flood Education</v>
      </c>
      <c r="D226" s="63" t="str">
        <f>_xlfn.XLOOKUP(FMS_Ranking[[#This Row],[FMS ID]],FMS_Input[FMS_ID],FMS_Input[FMS_DESCR])</f>
        <v>Implement a flood awareness program by providing FEMA / NFIP materials to mortgage lenders, real estate agents and insurance agents and place them in local libraries.</v>
      </c>
      <c r="E226" s="60">
        <f>_xlfn.XLOOKUP(FMS_Ranking[[#This Row],[FMS ID]],FMS_Input[FMS_ID],FMS_Input[FMS_COST])</f>
        <v>50000</v>
      </c>
      <c r="F226" s="5" t="str">
        <f>_xlfn.XLOOKUP(FMS_Ranking[[#This Row],[FMS ID]],FMS_Input[FMS_ID],FMS_Input[EMER_NEED])</f>
        <v>No</v>
      </c>
      <c r="G226" s="4">
        <f t="shared" si="6"/>
        <v>0</v>
      </c>
      <c r="H226" s="45">
        <f>_xlfn.XLOOKUP(FMS_Ranking[[#This Row],[FMS ID]],FMS_Input[FMS_ID],FMS_Input[STRUCT_100])</f>
        <v>0</v>
      </c>
      <c r="I226" s="45">
        <f>_xlfn.XLOOKUP(FMS_Ranking[[#This Row],[FMS ID]],FMS_Input[FMS_ID],FMS_Input[RES_STRUCT100])</f>
        <v>0</v>
      </c>
      <c r="J226" s="45">
        <f>_xlfn.XLOOKUP(FMS_Ranking[[#This Row],[FMS ID]],FMS_Input[FMS_ID],FMS_Input[POP100])</f>
        <v>0</v>
      </c>
      <c r="K226" s="45">
        <f>_xlfn.XLOOKUP(FMS_Ranking[[#This Row],[FMS ID]],FMS_Input[FMS_ID],FMS_Input[CRITFAC100])</f>
        <v>0</v>
      </c>
      <c r="L226" s="45">
        <f>_xlfn.XLOOKUP(FMS_Ranking[[#This Row],[FMS ID]],FMS_Input[FMS_ID],FMS_Input[LWC])</f>
        <v>3</v>
      </c>
      <c r="M226" s="45">
        <f>_xlfn.XLOOKUP(FMS_Ranking[[#This Row],[FMS ID]],FMS_Input[FMS_ID],FMS_Input[ROADCLS])</f>
        <v>0</v>
      </c>
      <c r="N226" s="45">
        <f>_xlfn.XLOOKUP(FMS_Ranking[[#This Row],[FMS ID]],FMS_Input[FMS_ID],FMS_Input[ROAD_MILES100])</f>
        <v>57</v>
      </c>
      <c r="O226" s="45">
        <f>_xlfn.XLOOKUP(FMS_Ranking[[#This Row],[FMS ID]],FMS_Input[FMS_ID],FMS_Input[FARMACRE100])</f>
        <v>0</v>
      </c>
      <c r="P226" s="48">
        <f>_xlfn.XLOOKUP(FMS_Ranking[[#This Row],[FMS ID]],FMS_Input[FMS_ID],FMS_Input[REDSTRUCT100])</f>
        <v>0</v>
      </c>
      <c r="Q226" s="48">
        <f>_xlfn.XLOOKUP(FMS_Ranking[[#This Row],[FMS ID]],FMS_Input[FMS_ID],FMS_Input[REMSTRC100])</f>
        <v>0</v>
      </c>
      <c r="R226" s="48">
        <f>_xlfn.XLOOKUP(FMS_Ranking[[#This Row],[FMS ID]],FMS_Input[FMS_ID],FMS_Input[REMRESSTRC100])</f>
        <v>0</v>
      </c>
      <c r="S226" s="82">
        <f>_xlfn.XLOOKUP(FMS_Ranking[[#This Row],[FMS ID]],FMS_Input[FMS_ID],FMS_Input[REMPOP100])</f>
        <v>0</v>
      </c>
      <c r="T226" s="82">
        <f>_xlfn.XLOOKUP(FMS_Ranking[[#This Row],[FMS ID]],FMS_Input[FMS_ID],FMS_Input[REMCRITFAC100])</f>
        <v>0</v>
      </c>
      <c r="U226" s="82">
        <f>_xlfn.XLOOKUP(FMS_Ranking[[#This Row],[FMS ID]],FMS_Input[FMS_ID],FMS_Input[REMLWC100])</f>
        <v>0</v>
      </c>
      <c r="V226" s="82">
        <f>_xlfn.XLOOKUP(FMS_Ranking[[#This Row],[FMS ID]],FMS_Input[FMS_ID],FMS_Input[REMROADCLS])</f>
        <v>0</v>
      </c>
      <c r="W226" s="82">
        <f>_xlfn.XLOOKUP(FMS_Ranking[[#This Row],[FMS ID]],FMS_Input[FMS_ID],FMS_Input[REMFRMACRE100])</f>
        <v>0</v>
      </c>
      <c r="X226" s="48">
        <f>_xlfn.XLOOKUP(FMS_Ranking[[#This Row],[FMS ID]],FMS_Input[FMS_ID],FMS_Input[COSTSTRUCT])</f>
        <v>0</v>
      </c>
      <c r="Y226" s="45">
        <f>_xlfn.XLOOKUP(FMS_Ranking[[#This Row],[FMS ID]],FMS_Input[FMS_ID],FMS_Input[NATURE])</f>
        <v>0</v>
      </c>
      <c r="Z226" s="61">
        <f>(((FMS_Ranking[[#This Row],[Percent Nature-Based Raw]]/Y$2)*10)*Y$3)</f>
        <v>0</v>
      </c>
      <c r="AA226" s="5" t="str">
        <f>_xlfn.XLOOKUP(FMS_Ranking[[#This Row],[FMS ID]],FMS_Input[FMS_ID],FMS_Input[WATER_SUP])</f>
        <v>No</v>
      </c>
      <c r="AB226" s="57">
        <f>IF(FMS_Ranking[[#This Row],[Water Supply Raw]]="Yes",1,0)</f>
        <v>0</v>
      </c>
      <c r="AC22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0.21578936656648778</v>
      </c>
      <c r="AD226" s="94">
        <f>_xlfn.RANK.EQ(AC226,$AC$6:$AC$380,0)+COUNTIF($AC$6:AC226,AC226)-1</f>
        <v>211</v>
      </c>
      <c r="AE226" s="93">
        <f>(((FMS_Ranking[[#This Row],[Structures Removed 100 Raw]]/Q$2)*100)*Q$3)+(((FMS_Ranking[[#This Row],[Removed Pop Raw]]/S$2)*100)*S$3)</f>
        <v>0</v>
      </c>
      <c r="AF22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0.21578936656648778</v>
      </c>
      <c r="AG226" s="96">
        <f t="shared" si="7"/>
        <v>219</v>
      </c>
    </row>
    <row r="227" spans="1:33" ht="15" customHeight="1" x14ac:dyDescent="0.25">
      <c r="A227" s="64" t="s">
        <v>1760</v>
      </c>
      <c r="B227" s="64">
        <f>_xlfn.XLOOKUP(FMS_Ranking[[#This Row],[FMS ID]],FMS_Input[FMS_ID],FMS_Input[RFPG_NUM])</f>
        <v>2</v>
      </c>
      <c r="C227" s="63" t="str">
        <f>_xlfn.XLOOKUP(FMS_Ranking[[#This Row],[FMS ID]],FMS_Input[FMS_ID],FMS_Input[FMS_NAME])</f>
        <v>Marion County NFIP Involvement</v>
      </c>
      <c r="D227" s="63" t="str">
        <f>_xlfn.XLOOKUP(FMS_Ranking[[#This Row],[FMS ID]],FMS_Input[FMS_ID],FMS_Input[FMS_DESCR])</f>
        <v xml:space="preserve">Application to join NFIP or adoption of equivalent standards </v>
      </c>
      <c r="E227" s="60">
        <f>_xlfn.XLOOKUP(FMS_Ranking[[#This Row],[FMS ID]],FMS_Input[FMS_ID],FMS_Input[FMS_COST])</f>
        <v>100000</v>
      </c>
      <c r="F227" s="5" t="str">
        <f>_xlfn.XLOOKUP(FMS_Ranking[[#This Row],[FMS ID]],FMS_Input[FMS_ID],FMS_Input[EMER_NEED])</f>
        <v>No</v>
      </c>
      <c r="G227" s="4">
        <f t="shared" si="6"/>
        <v>0</v>
      </c>
      <c r="H227" s="45">
        <f>_xlfn.XLOOKUP(FMS_Ranking[[#This Row],[FMS ID]],FMS_Input[FMS_ID],FMS_Input[STRUCT_100])</f>
        <v>313</v>
      </c>
      <c r="I227" s="45">
        <f>_xlfn.XLOOKUP(FMS_Ranking[[#This Row],[FMS ID]],FMS_Input[FMS_ID],FMS_Input[RES_STRUCT100])</f>
        <v>163</v>
      </c>
      <c r="J227" s="45">
        <f>_xlfn.XLOOKUP(FMS_Ranking[[#This Row],[FMS ID]],FMS_Input[FMS_ID],FMS_Input[POP100])</f>
        <v>452</v>
      </c>
      <c r="K227" s="45">
        <f>_xlfn.XLOOKUP(FMS_Ranking[[#This Row],[FMS ID]],FMS_Input[FMS_ID],FMS_Input[CRITFAC100])</f>
        <v>4</v>
      </c>
      <c r="L227" s="45">
        <f>_xlfn.XLOOKUP(FMS_Ranking[[#This Row],[FMS ID]],FMS_Input[FMS_ID],FMS_Input[LWC])</f>
        <v>1</v>
      </c>
      <c r="M227" s="45">
        <f>_xlfn.XLOOKUP(FMS_Ranking[[#This Row],[FMS ID]],FMS_Input[FMS_ID],FMS_Input[ROADCLS])</f>
        <v>0</v>
      </c>
      <c r="N227" s="45">
        <f>_xlfn.XLOOKUP(FMS_Ranking[[#This Row],[FMS ID]],FMS_Input[FMS_ID],FMS_Input[ROAD_MILES100])</f>
        <v>48</v>
      </c>
      <c r="O227" s="45">
        <f>_xlfn.XLOOKUP(FMS_Ranking[[#This Row],[FMS ID]],FMS_Input[FMS_ID],FMS_Input[FARMACRE100])</f>
        <v>137.31132507324219</v>
      </c>
      <c r="P227" s="48">
        <f>_xlfn.XLOOKUP(FMS_Ranking[[#This Row],[FMS ID]],FMS_Input[FMS_ID],FMS_Input[REDSTRUCT100])</f>
        <v>0</v>
      </c>
      <c r="Q227" s="48">
        <f>_xlfn.XLOOKUP(FMS_Ranking[[#This Row],[FMS ID]],FMS_Input[FMS_ID],FMS_Input[REMSTRC100])</f>
        <v>0</v>
      </c>
      <c r="R227" s="48">
        <f>_xlfn.XLOOKUP(FMS_Ranking[[#This Row],[FMS ID]],FMS_Input[FMS_ID],FMS_Input[REMRESSTRC100])</f>
        <v>0</v>
      </c>
      <c r="S227" s="82">
        <f>_xlfn.XLOOKUP(FMS_Ranking[[#This Row],[FMS ID]],FMS_Input[FMS_ID],FMS_Input[REMPOP100])</f>
        <v>0</v>
      </c>
      <c r="T227" s="82">
        <f>_xlfn.XLOOKUP(FMS_Ranking[[#This Row],[FMS ID]],FMS_Input[FMS_ID],FMS_Input[REMCRITFAC100])</f>
        <v>0</v>
      </c>
      <c r="U227" s="82">
        <f>_xlfn.XLOOKUP(FMS_Ranking[[#This Row],[FMS ID]],FMS_Input[FMS_ID],FMS_Input[REMLWC100])</f>
        <v>0</v>
      </c>
      <c r="V227" s="82">
        <f>_xlfn.XLOOKUP(FMS_Ranking[[#This Row],[FMS ID]],FMS_Input[FMS_ID],FMS_Input[REMROADCLS])</f>
        <v>0</v>
      </c>
      <c r="W227" s="82">
        <f>_xlfn.XLOOKUP(FMS_Ranking[[#This Row],[FMS ID]],FMS_Input[FMS_ID],FMS_Input[REMFRMACRE100])</f>
        <v>0</v>
      </c>
      <c r="X227" s="48">
        <f>_xlfn.XLOOKUP(FMS_Ranking[[#This Row],[FMS ID]],FMS_Input[FMS_ID],FMS_Input[COSTSTRUCT])</f>
        <v>0</v>
      </c>
      <c r="Y227" s="45">
        <f>_xlfn.XLOOKUP(FMS_Ranking[[#This Row],[FMS ID]],FMS_Input[FMS_ID],FMS_Input[NATURE])</f>
        <v>0</v>
      </c>
      <c r="Z227" s="61">
        <f>(((FMS_Ranking[[#This Row],[Percent Nature-Based Raw]]/Y$2)*10)*Y$3)</f>
        <v>0</v>
      </c>
      <c r="AA227" s="5" t="str">
        <f>_xlfn.XLOOKUP(FMS_Ranking[[#This Row],[FMS ID]],FMS_Input[FMS_ID],FMS_Input[WATER_SUP])</f>
        <v>No</v>
      </c>
      <c r="AB227" s="57">
        <f>IF(FMS_Ranking[[#This Row],[Water Supply Raw]]="Yes",1,0)</f>
        <v>0</v>
      </c>
      <c r="AC22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0.21084872698164264</v>
      </c>
      <c r="AD227" s="94">
        <f>_xlfn.RANK.EQ(AC227,$AC$6:$AC$380,0)+COUNTIF($AC$6:AC227,AC227)-1</f>
        <v>212</v>
      </c>
      <c r="AE227" s="93">
        <f>(((FMS_Ranking[[#This Row],[Structures Removed 100 Raw]]/Q$2)*100)*Q$3)+(((FMS_Ranking[[#This Row],[Removed Pop Raw]]/S$2)*100)*S$3)</f>
        <v>0</v>
      </c>
      <c r="AF22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0.21084872698164264</v>
      </c>
      <c r="AG227" s="96">
        <f t="shared" si="7"/>
        <v>222</v>
      </c>
    </row>
    <row r="228" spans="1:33" ht="15" customHeight="1" x14ac:dyDescent="0.25">
      <c r="A228" s="64" t="s">
        <v>1768</v>
      </c>
      <c r="B228" s="64">
        <f>_xlfn.XLOOKUP(FMS_Ranking[[#This Row],[FMS ID]],FMS_Input[FMS_ID],FMS_Input[RFPG_NUM])</f>
        <v>2</v>
      </c>
      <c r="C228" s="63" t="str">
        <f>_xlfn.XLOOKUP(FMS_Ranking[[#This Row],[FMS ID]],FMS_Input[FMS_ID],FMS_Input[FMS_NAME])</f>
        <v>Morris County NFIP Involvement</v>
      </c>
      <c r="D228" s="63" t="str">
        <f>_xlfn.XLOOKUP(FMS_Ranking[[#This Row],[FMS ID]],FMS_Input[FMS_ID],FMS_Input[FMS_DESCR])</f>
        <v xml:space="preserve">Application to join NFIP or adoption of equivalent standards </v>
      </c>
      <c r="E228" s="60">
        <f>_xlfn.XLOOKUP(FMS_Ranking[[#This Row],[FMS ID]],FMS_Input[FMS_ID],FMS_Input[FMS_COST])</f>
        <v>100000</v>
      </c>
      <c r="F228" s="5" t="str">
        <f>_xlfn.XLOOKUP(FMS_Ranking[[#This Row],[FMS ID]],FMS_Input[FMS_ID],FMS_Input[EMER_NEED])</f>
        <v>No</v>
      </c>
      <c r="G228" s="4">
        <f t="shared" si="6"/>
        <v>0</v>
      </c>
      <c r="H228" s="45">
        <f>_xlfn.XLOOKUP(FMS_Ranking[[#This Row],[FMS ID]],FMS_Input[FMS_ID],FMS_Input[STRUCT_100])</f>
        <v>234</v>
      </c>
      <c r="I228" s="45">
        <f>_xlfn.XLOOKUP(FMS_Ranking[[#This Row],[FMS ID]],FMS_Input[FMS_ID],FMS_Input[RES_STRUCT100])</f>
        <v>102</v>
      </c>
      <c r="J228" s="45">
        <f>_xlfn.XLOOKUP(FMS_Ranking[[#This Row],[FMS ID]],FMS_Input[FMS_ID],FMS_Input[POP100])</f>
        <v>419</v>
      </c>
      <c r="K228" s="45">
        <f>_xlfn.XLOOKUP(FMS_Ranking[[#This Row],[FMS ID]],FMS_Input[FMS_ID],FMS_Input[CRITFAC100])</f>
        <v>6</v>
      </c>
      <c r="L228" s="45">
        <f>_xlfn.XLOOKUP(FMS_Ranking[[#This Row],[FMS ID]],FMS_Input[FMS_ID],FMS_Input[LWC])</f>
        <v>2</v>
      </c>
      <c r="M228" s="45">
        <f>_xlfn.XLOOKUP(FMS_Ranking[[#This Row],[FMS ID]],FMS_Input[FMS_ID],FMS_Input[ROADCLS])</f>
        <v>0</v>
      </c>
      <c r="N228" s="45">
        <f>_xlfn.XLOOKUP(FMS_Ranking[[#This Row],[FMS ID]],FMS_Input[FMS_ID],FMS_Input[ROAD_MILES100])</f>
        <v>38</v>
      </c>
      <c r="O228" s="45">
        <f>_xlfn.XLOOKUP(FMS_Ranking[[#This Row],[FMS ID]],FMS_Input[FMS_ID],FMS_Input[FARMACRE100])</f>
        <v>395.01528930664063</v>
      </c>
      <c r="P228" s="48">
        <f>_xlfn.XLOOKUP(FMS_Ranking[[#This Row],[FMS ID]],FMS_Input[FMS_ID],FMS_Input[REDSTRUCT100])</f>
        <v>0</v>
      </c>
      <c r="Q228" s="48">
        <f>_xlfn.XLOOKUP(FMS_Ranking[[#This Row],[FMS ID]],FMS_Input[FMS_ID],FMS_Input[REMSTRC100])</f>
        <v>0</v>
      </c>
      <c r="R228" s="48">
        <f>_xlfn.XLOOKUP(FMS_Ranking[[#This Row],[FMS ID]],FMS_Input[FMS_ID],FMS_Input[REMRESSTRC100])</f>
        <v>0</v>
      </c>
      <c r="S228" s="82">
        <f>_xlfn.XLOOKUP(FMS_Ranking[[#This Row],[FMS ID]],FMS_Input[FMS_ID],FMS_Input[REMPOP100])</f>
        <v>0</v>
      </c>
      <c r="T228" s="82">
        <f>_xlfn.XLOOKUP(FMS_Ranking[[#This Row],[FMS ID]],FMS_Input[FMS_ID],FMS_Input[REMCRITFAC100])</f>
        <v>0</v>
      </c>
      <c r="U228" s="82">
        <f>_xlfn.XLOOKUP(FMS_Ranking[[#This Row],[FMS ID]],FMS_Input[FMS_ID],FMS_Input[REMLWC100])</f>
        <v>0</v>
      </c>
      <c r="V228" s="82">
        <f>_xlfn.XLOOKUP(FMS_Ranking[[#This Row],[FMS ID]],FMS_Input[FMS_ID],FMS_Input[REMROADCLS])</f>
        <v>0</v>
      </c>
      <c r="W228" s="82">
        <f>_xlfn.XLOOKUP(FMS_Ranking[[#This Row],[FMS ID]],FMS_Input[FMS_ID],FMS_Input[REMFRMACRE100])</f>
        <v>0</v>
      </c>
      <c r="X228" s="48">
        <f>_xlfn.XLOOKUP(FMS_Ranking[[#This Row],[FMS ID]],FMS_Input[FMS_ID],FMS_Input[COSTSTRUCT])</f>
        <v>0</v>
      </c>
      <c r="Y228" s="45">
        <f>_xlfn.XLOOKUP(FMS_Ranking[[#This Row],[FMS ID]],FMS_Input[FMS_ID],FMS_Input[NATURE])</f>
        <v>0</v>
      </c>
      <c r="Z228" s="61">
        <f>(((FMS_Ranking[[#This Row],[Percent Nature-Based Raw]]/Y$2)*10)*Y$3)</f>
        <v>0</v>
      </c>
      <c r="AA228" s="5" t="str">
        <f>_xlfn.XLOOKUP(FMS_Ranking[[#This Row],[FMS ID]],FMS_Input[FMS_ID],FMS_Input[WATER_SUP])</f>
        <v>No</v>
      </c>
      <c r="AB228" s="57">
        <f>IF(FMS_Ranking[[#This Row],[Water Supply Raw]]="Yes",1,0)</f>
        <v>0</v>
      </c>
      <c r="AC22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0.19987269712974165</v>
      </c>
      <c r="AD228" s="94">
        <f>_xlfn.RANK.EQ(AC228,$AC$6:$AC$380,0)+COUNTIF($AC$6:AC228,AC228)-1</f>
        <v>213</v>
      </c>
      <c r="AE228" s="93">
        <f>(((FMS_Ranking[[#This Row],[Structures Removed 100 Raw]]/Q$2)*100)*Q$3)+(((FMS_Ranking[[#This Row],[Removed Pop Raw]]/S$2)*100)*S$3)</f>
        <v>0</v>
      </c>
      <c r="AF22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0.19987269712974165</v>
      </c>
      <c r="AG228" s="96">
        <f t="shared" si="7"/>
        <v>223</v>
      </c>
    </row>
    <row r="229" spans="1:33" ht="15" customHeight="1" x14ac:dyDescent="0.25">
      <c r="A229" s="64" t="s">
        <v>2105</v>
      </c>
      <c r="B229" s="64">
        <f>_xlfn.XLOOKUP(FMS_Ranking[[#This Row],[FMS ID]],FMS_Input[FMS_ID],FMS_Input[RFPG_NUM])</f>
        <v>3</v>
      </c>
      <c r="C229" s="63" t="str">
        <f>_xlfn.XLOOKUP(FMS_Ranking[[#This Row],[FMS ID]],FMS_Input[FMS_ID],FMS_Input[FMS_NAME])</f>
        <v xml:space="preserve">Chambers Creek Stream Flow Monitoring System </v>
      </c>
      <c r="D229" s="63" t="str">
        <f>_xlfn.XLOOKUP(FMS_Ranking[[#This Row],[FMS ID]],FMS_Input[FMS_ID],FMS_Input[FMS_DESCR])</f>
        <v>Implement a Stream Flow Monitoring system that will allow for historical tracking and constant monitoring of water levels to assist with  early warnings to residents</v>
      </c>
      <c r="E229" s="60">
        <f>_xlfn.XLOOKUP(FMS_Ranking[[#This Row],[FMS ID]],FMS_Input[FMS_ID],FMS_Input[FMS_COST])</f>
        <v>250000</v>
      </c>
      <c r="F229" s="5" t="str">
        <f>_xlfn.XLOOKUP(FMS_Ranking[[#This Row],[FMS ID]],FMS_Input[FMS_ID],FMS_Input[EMER_NEED])</f>
        <v>No</v>
      </c>
      <c r="G229" s="4">
        <f t="shared" si="6"/>
        <v>0</v>
      </c>
      <c r="H229" s="45">
        <f>_xlfn.XLOOKUP(FMS_Ranking[[#This Row],[FMS ID]],FMS_Input[FMS_ID],FMS_Input[STRUCT_100])</f>
        <v>272</v>
      </c>
      <c r="I229" s="45">
        <f>_xlfn.XLOOKUP(FMS_Ranking[[#This Row],[FMS ID]],FMS_Input[FMS_ID],FMS_Input[RES_STRUCT100])</f>
        <v>225</v>
      </c>
      <c r="J229" s="45">
        <f>_xlfn.XLOOKUP(FMS_Ranking[[#This Row],[FMS ID]],FMS_Input[FMS_ID],FMS_Input[POP100])</f>
        <v>1006</v>
      </c>
      <c r="K229" s="45">
        <f>_xlfn.XLOOKUP(FMS_Ranking[[#This Row],[FMS ID]],FMS_Input[FMS_ID],FMS_Input[CRITFAC100])</f>
        <v>4</v>
      </c>
      <c r="L229" s="45">
        <f>_xlfn.XLOOKUP(FMS_Ranking[[#This Row],[FMS ID]],FMS_Input[FMS_ID],FMS_Input[LWC])</f>
        <v>8</v>
      </c>
      <c r="M229" s="45">
        <f>_xlfn.XLOOKUP(FMS_Ranking[[#This Row],[FMS ID]],FMS_Input[FMS_ID],FMS_Input[ROADCLS])</f>
        <v>0</v>
      </c>
      <c r="N229" s="45">
        <f>_xlfn.XLOOKUP(FMS_Ranking[[#This Row],[FMS ID]],FMS_Input[FMS_ID],FMS_Input[ROAD_MILES100])</f>
        <v>6</v>
      </c>
      <c r="O229" s="45">
        <f>_xlfn.XLOOKUP(FMS_Ranking[[#This Row],[FMS ID]],FMS_Input[FMS_ID],FMS_Input[FARMACRE100])</f>
        <v>86.034027099609375</v>
      </c>
      <c r="P229" s="48">
        <f>_xlfn.XLOOKUP(FMS_Ranking[[#This Row],[FMS ID]],FMS_Input[FMS_ID],FMS_Input[REDSTRUCT100])</f>
        <v>0</v>
      </c>
      <c r="Q229" s="48">
        <f>_xlfn.XLOOKUP(FMS_Ranking[[#This Row],[FMS ID]],FMS_Input[FMS_ID],FMS_Input[REMSTRC100])</f>
        <v>0</v>
      </c>
      <c r="R229" s="48">
        <f>_xlfn.XLOOKUP(FMS_Ranking[[#This Row],[FMS ID]],FMS_Input[FMS_ID],FMS_Input[REMRESSTRC100])</f>
        <v>0</v>
      </c>
      <c r="S229" s="82">
        <f>_xlfn.XLOOKUP(FMS_Ranking[[#This Row],[FMS ID]],FMS_Input[FMS_ID],FMS_Input[REMPOP100])</f>
        <v>0</v>
      </c>
      <c r="T229" s="82">
        <f>_xlfn.XLOOKUP(FMS_Ranking[[#This Row],[FMS ID]],FMS_Input[FMS_ID],FMS_Input[REMCRITFAC100])</f>
        <v>0</v>
      </c>
      <c r="U229" s="82">
        <f>_xlfn.XLOOKUP(FMS_Ranking[[#This Row],[FMS ID]],FMS_Input[FMS_ID],FMS_Input[REMLWC100])</f>
        <v>0</v>
      </c>
      <c r="V229" s="82">
        <f>_xlfn.XLOOKUP(FMS_Ranking[[#This Row],[FMS ID]],FMS_Input[FMS_ID],FMS_Input[REMROADCLS])</f>
        <v>0</v>
      </c>
      <c r="W229" s="82">
        <f>_xlfn.XLOOKUP(FMS_Ranking[[#This Row],[FMS ID]],FMS_Input[FMS_ID],FMS_Input[REMFRMACRE100])</f>
        <v>0</v>
      </c>
      <c r="X229" s="48">
        <f>_xlfn.XLOOKUP(FMS_Ranking[[#This Row],[FMS ID]],FMS_Input[FMS_ID],FMS_Input[COSTSTRUCT])</f>
        <v>0</v>
      </c>
      <c r="Y229" s="45">
        <f>_xlfn.XLOOKUP(FMS_Ranking[[#This Row],[FMS ID]],FMS_Input[FMS_ID],FMS_Input[NATURE])</f>
        <v>0</v>
      </c>
      <c r="Z229" s="61">
        <f>(((FMS_Ranking[[#This Row],[Percent Nature-Based Raw]]/Y$2)*10)*Y$3)</f>
        <v>0</v>
      </c>
      <c r="AA229" s="5" t="str">
        <f>_xlfn.XLOOKUP(FMS_Ranking[[#This Row],[FMS ID]],FMS_Input[FMS_ID],FMS_Input[WATER_SUP])</f>
        <v>No</v>
      </c>
      <c r="AB229" s="57">
        <f>IF(FMS_Ranking[[#This Row],[Water Supply Raw]]="Yes",1,0)</f>
        <v>0</v>
      </c>
      <c r="AC22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0.1958600026576946</v>
      </c>
      <c r="AD229" s="94">
        <f>_xlfn.RANK.EQ(AC229,$AC$6:$AC$380,0)+COUNTIF($AC$6:AC229,AC229)-1</f>
        <v>214</v>
      </c>
      <c r="AE229" s="93">
        <f>(((FMS_Ranking[[#This Row],[Structures Removed 100 Raw]]/Q$2)*100)*Q$3)+(((FMS_Ranking[[#This Row],[Removed Pop Raw]]/S$2)*100)*S$3)</f>
        <v>0</v>
      </c>
      <c r="AF22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0.1958600026576946</v>
      </c>
      <c r="AG229" s="96">
        <f t="shared" si="7"/>
        <v>224</v>
      </c>
    </row>
    <row r="230" spans="1:33" ht="15" customHeight="1" x14ac:dyDescent="0.25">
      <c r="A230" s="64" t="s">
        <v>1884</v>
      </c>
      <c r="B230" s="64">
        <f>_xlfn.XLOOKUP(FMS_Ranking[[#This Row],[FMS ID]],FMS_Input[FMS_ID],FMS_Input[RFPG_NUM])</f>
        <v>2</v>
      </c>
      <c r="C230" s="63" t="str">
        <f>_xlfn.XLOOKUP(FMS_Ranking[[#This Row],[FMS ID]],FMS_Input[FMS_ID],FMS_Input[FMS_NAME])</f>
        <v>Flood Safety Awareness Education</v>
      </c>
      <c r="D230" s="63" t="str">
        <f>_xlfn.XLOOKUP(FMS_Ranking[[#This Row],[FMS ID]],FMS_Input[FMS_ID],FMS_Input[FMS_DESCR])</f>
        <v>Educate the public on flood safety </v>
      </c>
      <c r="E230" s="60">
        <f>_xlfn.XLOOKUP(FMS_Ranking[[#This Row],[FMS ID]],FMS_Input[FMS_ID],FMS_Input[FMS_COST])</f>
        <v>50000</v>
      </c>
      <c r="F230" s="5" t="str">
        <f>_xlfn.XLOOKUP(FMS_Ranking[[#This Row],[FMS ID]],FMS_Input[FMS_ID],FMS_Input[EMER_NEED])</f>
        <v>No</v>
      </c>
      <c r="G230" s="4">
        <f t="shared" si="6"/>
        <v>0</v>
      </c>
      <c r="H230" s="45">
        <f>_xlfn.XLOOKUP(FMS_Ranking[[#This Row],[FMS ID]],FMS_Input[FMS_ID],FMS_Input[STRUCT_100])</f>
        <v>355</v>
      </c>
      <c r="I230" s="45">
        <f>_xlfn.XLOOKUP(FMS_Ranking[[#This Row],[FMS ID]],FMS_Input[FMS_ID],FMS_Input[RES_STRUCT100])</f>
        <v>245</v>
      </c>
      <c r="J230" s="45">
        <f>_xlfn.XLOOKUP(FMS_Ranking[[#This Row],[FMS ID]],FMS_Input[FMS_ID],FMS_Input[POP100])</f>
        <v>3266</v>
      </c>
      <c r="K230" s="45">
        <f>_xlfn.XLOOKUP(FMS_Ranking[[#This Row],[FMS ID]],FMS_Input[FMS_ID],FMS_Input[CRITFAC100])</f>
        <v>2</v>
      </c>
      <c r="L230" s="45">
        <f>_xlfn.XLOOKUP(FMS_Ranking[[#This Row],[FMS ID]],FMS_Input[FMS_ID],FMS_Input[LWC])</f>
        <v>2</v>
      </c>
      <c r="M230" s="45">
        <f>_xlfn.XLOOKUP(FMS_Ranking[[#This Row],[FMS ID]],FMS_Input[FMS_ID],FMS_Input[ROADCLS])</f>
        <v>0</v>
      </c>
      <c r="N230" s="45">
        <f>_xlfn.XLOOKUP(FMS_Ranking[[#This Row],[FMS ID]],FMS_Input[FMS_ID],FMS_Input[ROAD_MILES100])</f>
        <v>29</v>
      </c>
      <c r="O230" s="45">
        <f>_xlfn.XLOOKUP(FMS_Ranking[[#This Row],[FMS ID]],FMS_Input[FMS_ID],FMS_Input[FARMACRE100])</f>
        <v>107.3063049316406</v>
      </c>
      <c r="P230" s="48">
        <f>_xlfn.XLOOKUP(FMS_Ranking[[#This Row],[FMS ID]],FMS_Input[FMS_ID],FMS_Input[REDSTRUCT100])</f>
        <v>0</v>
      </c>
      <c r="Q230" s="48">
        <f>_xlfn.XLOOKUP(FMS_Ranking[[#This Row],[FMS ID]],FMS_Input[FMS_ID],FMS_Input[REMSTRC100])</f>
        <v>0</v>
      </c>
      <c r="R230" s="48">
        <f>_xlfn.XLOOKUP(FMS_Ranking[[#This Row],[FMS ID]],FMS_Input[FMS_ID],FMS_Input[REMRESSTRC100])</f>
        <v>0</v>
      </c>
      <c r="S230" s="82">
        <f>_xlfn.XLOOKUP(FMS_Ranking[[#This Row],[FMS ID]],FMS_Input[FMS_ID],FMS_Input[REMPOP100])</f>
        <v>0</v>
      </c>
      <c r="T230" s="82">
        <f>_xlfn.XLOOKUP(FMS_Ranking[[#This Row],[FMS ID]],FMS_Input[FMS_ID],FMS_Input[REMCRITFAC100])</f>
        <v>0</v>
      </c>
      <c r="U230" s="82">
        <f>_xlfn.XLOOKUP(FMS_Ranking[[#This Row],[FMS ID]],FMS_Input[FMS_ID],FMS_Input[REMLWC100])</f>
        <v>0</v>
      </c>
      <c r="V230" s="82">
        <f>_xlfn.XLOOKUP(FMS_Ranking[[#This Row],[FMS ID]],FMS_Input[FMS_ID],FMS_Input[REMROADCLS])</f>
        <v>0</v>
      </c>
      <c r="W230" s="82">
        <f>_xlfn.XLOOKUP(FMS_Ranking[[#This Row],[FMS ID]],FMS_Input[FMS_ID],FMS_Input[REMFRMACRE100])</f>
        <v>0</v>
      </c>
      <c r="X230" s="48">
        <f>_xlfn.XLOOKUP(FMS_Ranking[[#This Row],[FMS ID]],FMS_Input[FMS_ID],FMS_Input[COSTSTRUCT])</f>
        <v>0</v>
      </c>
      <c r="Y230" s="45">
        <f>_xlfn.XLOOKUP(FMS_Ranking[[#This Row],[FMS ID]],FMS_Input[FMS_ID],FMS_Input[NATURE])</f>
        <v>0</v>
      </c>
      <c r="Z230" s="61">
        <f>(((FMS_Ranking[[#This Row],[Percent Nature-Based Raw]]/Y$2)*10)*Y$3)</f>
        <v>0</v>
      </c>
      <c r="AA230" s="5" t="str">
        <f>_xlfn.XLOOKUP(FMS_Ranking[[#This Row],[FMS ID]],FMS_Input[FMS_ID],FMS_Input[WATER_SUP])</f>
        <v>No</v>
      </c>
      <c r="AB230" s="57">
        <f>IF(FMS_Ranking[[#This Row],[Water Supply Raw]]="Yes",1,0)</f>
        <v>0</v>
      </c>
      <c r="AC23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0.1953095409644473</v>
      </c>
      <c r="AD230" s="94">
        <f>_xlfn.RANK.EQ(AC230,$AC$6:$AC$380,0)+COUNTIF($AC$6:AC230,AC230)-1</f>
        <v>215</v>
      </c>
      <c r="AE230" s="93">
        <f>(((FMS_Ranking[[#This Row],[Structures Removed 100 Raw]]/Q$2)*100)*Q$3)+(((FMS_Ranking[[#This Row],[Removed Pop Raw]]/S$2)*100)*S$3)</f>
        <v>0</v>
      </c>
      <c r="AF23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0.1953095409644473</v>
      </c>
      <c r="AG230" s="96">
        <f t="shared" si="7"/>
        <v>225</v>
      </c>
    </row>
    <row r="231" spans="1:33" ht="15" customHeight="1" x14ac:dyDescent="0.25">
      <c r="A231" s="64" t="s">
        <v>3244</v>
      </c>
      <c r="B231" s="64">
        <f>_xlfn.XLOOKUP(FMS_Ranking[[#This Row],[FMS ID]],FMS_Input[FMS_ID],FMS_Input[RFPG_NUM])</f>
        <v>5</v>
      </c>
      <c r="C231" s="63" t="str">
        <f>_xlfn.XLOOKUP(FMS_Ranking[[#This Row],[FMS ID]],FMS_Input[FMS_ID],FMS_Input[FMS_NAME])</f>
        <v>San Augustine County Structure Elevation</v>
      </c>
      <c r="D231" s="63" t="str">
        <f>_xlfn.XLOOKUP(FMS_Ranking[[#This Row],[FMS ID]],FMS_Input[FMS_ID],FMS_Input[FMS_DESCR])</f>
        <v>Elevate existing flood prone structures above the base flood elevation to reduce flood losses. Flood proof historical structures at risk from flooding.</v>
      </c>
      <c r="E231" s="60">
        <f>_xlfn.XLOOKUP(FMS_Ranking[[#This Row],[FMS ID]],FMS_Input[FMS_ID],FMS_Input[FMS_COST])</f>
        <v>318000</v>
      </c>
      <c r="F231" s="5" t="str">
        <f>_xlfn.XLOOKUP(FMS_Ranking[[#This Row],[FMS ID]],FMS_Input[FMS_ID],FMS_Input[EMER_NEED])</f>
        <v>Yes</v>
      </c>
      <c r="G231" s="4">
        <f t="shared" si="6"/>
        <v>1</v>
      </c>
      <c r="H231" s="45">
        <f>_xlfn.XLOOKUP(FMS_Ranking[[#This Row],[FMS ID]],FMS_Input[FMS_ID],FMS_Input[STRUCT_100])</f>
        <v>64</v>
      </c>
      <c r="I231" s="45">
        <f>_xlfn.XLOOKUP(FMS_Ranking[[#This Row],[FMS ID]],FMS_Input[FMS_ID],FMS_Input[RES_STRUCT100])</f>
        <v>28</v>
      </c>
      <c r="J231" s="45">
        <f>_xlfn.XLOOKUP(FMS_Ranking[[#This Row],[FMS ID]],FMS_Input[FMS_ID],FMS_Input[POP100])</f>
        <v>146</v>
      </c>
      <c r="K231" s="45">
        <f>_xlfn.XLOOKUP(FMS_Ranking[[#This Row],[FMS ID]],FMS_Input[FMS_ID],FMS_Input[CRITFAC100])</f>
        <v>0</v>
      </c>
      <c r="L231" s="45">
        <f>_xlfn.XLOOKUP(FMS_Ranking[[#This Row],[FMS ID]],FMS_Input[FMS_ID],FMS_Input[LWC])</f>
        <v>2</v>
      </c>
      <c r="M231" s="45">
        <f>_xlfn.XLOOKUP(FMS_Ranking[[#This Row],[FMS ID]],FMS_Input[FMS_ID],FMS_Input[ROADCLS])</f>
        <v>2</v>
      </c>
      <c r="N231" s="45">
        <f>_xlfn.XLOOKUP(FMS_Ranking[[#This Row],[FMS ID]],FMS_Input[FMS_ID],FMS_Input[ROAD_MILES100])</f>
        <v>13</v>
      </c>
      <c r="O231" s="45">
        <f>_xlfn.XLOOKUP(FMS_Ranking[[#This Row],[FMS ID]],FMS_Input[FMS_ID],FMS_Input[FARMACRE100])</f>
        <v>41.607803344726563</v>
      </c>
      <c r="P231" s="48">
        <f>_xlfn.XLOOKUP(FMS_Ranking[[#This Row],[FMS ID]],FMS_Input[FMS_ID],FMS_Input[REDSTRUCT100])</f>
        <v>0</v>
      </c>
      <c r="Q231" s="48">
        <f>_xlfn.XLOOKUP(FMS_Ranking[[#This Row],[FMS ID]],FMS_Input[FMS_ID],FMS_Input[REMSTRC100])</f>
        <v>0</v>
      </c>
      <c r="R231" s="48">
        <f>_xlfn.XLOOKUP(FMS_Ranking[[#This Row],[FMS ID]],FMS_Input[FMS_ID],FMS_Input[REMRESSTRC100])</f>
        <v>0</v>
      </c>
      <c r="S231" s="82">
        <f>_xlfn.XLOOKUP(FMS_Ranking[[#This Row],[FMS ID]],FMS_Input[FMS_ID],FMS_Input[REMPOP100])</f>
        <v>0</v>
      </c>
      <c r="T231" s="82">
        <f>_xlfn.XLOOKUP(FMS_Ranking[[#This Row],[FMS ID]],FMS_Input[FMS_ID],FMS_Input[REMCRITFAC100])</f>
        <v>0</v>
      </c>
      <c r="U231" s="82">
        <f>_xlfn.XLOOKUP(FMS_Ranking[[#This Row],[FMS ID]],FMS_Input[FMS_ID],FMS_Input[REMLWC100])</f>
        <v>0</v>
      </c>
      <c r="V231" s="82">
        <f>_xlfn.XLOOKUP(FMS_Ranking[[#This Row],[FMS ID]],FMS_Input[FMS_ID],FMS_Input[REMROADCLS])</f>
        <v>0</v>
      </c>
      <c r="W231" s="82">
        <f>_xlfn.XLOOKUP(FMS_Ranking[[#This Row],[FMS ID]],FMS_Input[FMS_ID],FMS_Input[REMFRMACRE100])</f>
        <v>0</v>
      </c>
      <c r="X231" s="48">
        <f>_xlfn.XLOOKUP(FMS_Ranking[[#This Row],[FMS ID]],FMS_Input[FMS_ID],FMS_Input[COSTSTRUCT])</f>
        <v>0</v>
      </c>
      <c r="Y231" s="45">
        <f>_xlfn.XLOOKUP(FMS_Ranking[[#This Row],[FMS ID]],FMS_Input[FMS_ID],FMS_Input[NATURE])</f>
        <v>0</v>
      </c>
      <c r="Z231" s="61">
        <f>(((FMS_Ranking[[#This Row],[Percent Nature-Based Raw]]/Y$2)*10)*Y$3)</f>
        <v>0</v>
      </c>
      <c r="AA231" s="5" t="str">
        <f>_xlfn.XLOOKUP(FMS_Ranking[[#This Row],[FMS ID]],FMS_Input[FMS_ID],FMS_Input[WATER_SUP])</f>
        <v>No</v>
      </c>
      <c r="AB231" s="57">
        <f>IF(FMS_Ranking[[#This Row],[Water Supply Raw]]="Yes",1,0)</f>
        <v>0</v>
      </c>
      <c r="AC23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231" s="94">
        <f>_xlfn.RANK.EQ(AC231,$AC$6:$AC$380,0)+COUNTIF($AC$6:AC231,AC231)-1</f>
        <v>217</v>
      </c>
      <c r="AE231" s="93">
        <f>(((FMS_Ranking[[#This Row],[Structures Removed 100 Raw]]/Q$2)*100)*Q$3)+(((FMS_Ranking[[#This Row],[Removed Pop Raw]]/S$2)*100)*S$3)</f>
        <v>0</v>
      </c>
      <c r="AF23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0.18916726991423477</v>
      </c>
      <c r="AG231" s="96">
        <f t="shared" si="7"/>
        <v>226</v>
      </c>
    </row>
    <row r="232" spans="1:33" ht="15" customHeight="1" x14ac:dyDescent="0.25">
      <c r="A232" s="64" t="s">
        <v>3422</v>
      </c>
      <c r="B232" s="64">
        <f>_xlfn.XLOOKUP(FMS_Ranking[[#This Row],[FMS ID]],FMS_Input[FMS_ID],FMS_Input[RFPG_NUM])</f>
        <v>5</v>
      </c>
      <c r="C232" s="63" t="str">
        <f>_xlfn.XLOOKUP(FMS_Ranking[[#This Row],[FMS ID]],FMS_Input[FMS_ID],FMS_Input[FMS_NAME])</f>
        <v>San Augustine County Facilities Hazard Hardening Retrofit</v>
      </c>
      <c r="D232" s="63" t="str">
        <f>_xlfn.XLOOKUP(FMS_Ranking[[#This Row],[FMS ID]],FMS_Input[FMS_ID],FMS_Input[FMS_DESCR])</f>
        <v>Actions can include but are not limited to: installing window screens, storm shutters, window film reinforcements, roof straps, and flood proofing.</v>
      </c>
      <c r="E232" s="60">
        <f>_xlfn.XLOOKUP(FMS_Ranking[[#This Row],[FMS ID]],FMS_Input[FMS_ID],FMS_Input[FMS_COST])</f>
        <v>1500000</v>
      </c>
      <c r="F232" s="5" t="str">
        <f>_xlfn.XLOOKUP(FMS_Ranking[[#This Row],[FMS ID]],FMS_Input[FMS_ID],FMS_Input[EMER_NEED])</f>
        <v>Yes</v>
      </c>
      <c r="G232" s="4">
        <f t="shared" si="6"/>
        <v>1</v>
      </c>
      <c r="H232" s="45">
        <f>_xlfn.XLOOKUP(FMS_Ranking[[#This Row],[FMS ID]],FMS_Input[FMS_ID],FMS_Input[STRUCT_100])</f>
        <v>64</v>
      </c>
      <c r="I232" s="45">
        <f>_xlfn.XLOOKUP(FMS_Ranking[[#This Row],[FMS ID]],FMS_Input[FMS_ID],FMS_Input[RES_STRUCT100])</f>
        <v>28</v>
      </c>
      <c r="J232" s="45">
        <f>_xlfn.XLOOKUP(FMS_Ranking[[#This Row],[FMS ID]],FMS_Input[FMS_ID],FMS_Input[POP100])</f>
        <v>146</v>
      </c>
      <c r="K232" s="45">
        <f>_xlfn.XLOOKUP(FMS_Ranking[[#This Row],[FMS ID]],FMS_Input[FMS_ID],FMS_Input[CRITFAC100])</f>
        <v>0</v>
      </c>
      <c r="L232" s="45">
        <f>_xlfn.XLOOKUP(FMS_Ranking[[#This Row],[FMS ID]],FMS_Input[FMS_ID],FMS_Input[LWC])</f>
        <v>2</v>
      </c>
      <c r="M232" s="45">
        <f>_xlfn.XLOOKUP(FMS_Ranking[[#This Row],[FMS ID]],FMS_Input[FMS_ID],FMS_Input[ROADCLS])</f>
        <v>2</v>
      </c>
      <c r="N232" s="45">
        <f>_xlfn.XLOOKUP(FMS_Ranking[[#This Row],[FMS ID]],FMS_Input[FMS_ID],FMS_Input[ROAD_MILES100])</f>
        <v>13</v>
      </c>
      <c r="O232" s="45">
        <f>_xlfn.XLOOKUP(FMS_Ranking[[#This Row],[FMS ID]],FMS_Input[FMS_ID],FMS_Input[FARMACRE100])</f>
        <v>41.607803344726563</v>
      </c>
      <c r="P232" s="48">
        <f>_xlfn.XLOOKUP(FMS_Ranking[[#This Row],[FMS ID]],FMS_Input[FMS_ID],FMS_Input[REDSTRUCT100])</f>
        <v>0</v>
      </c>
      <c r="Q232" s="48">
        <f>_xlfn.XLOOKUP(FMS_Ranking[[#This Row],[FMS ID]],FMS_Input[FMS_ID],FMS_Input[REMSTRC100])</f>
        <v>0</v>
      </c>
      <c r="R232" s="48">
        <f>_xlfn.XLOOKUP(FMS_Ranking[[#This Row],[FMS ID]],FMS_Input[FMS_ID],FMS_Input[REMRESSTRC100])</f>
        <v>0</v>
      </c>
      <c r="S232" s="82">
        <f>_xlfn.XLOOKUP(FMS_Ranking[[#This Row],[FMS ID]],FMS_Input[FMS_ID],FMS_Input[REMPOP100])</f>
        <v>0</v>
      </c>
      <c r="T232" s="82">
        <f>_xlfn.XLOOKUP(FMS_Ranking[[#This Row],[FMS ID]],FMS_Input[FMS_ID],FMS_Input[REMCRITFAC100])</f>
        <v>0</v>
      </c>
      <c r="U232" s="82">
        <f>_xlfn.XLOOKUP(FMS_Ranking[[#This Row],[FMS ID]],FMS_Input[FMS_ID],FMS_Input[REMLWC100])</f>
        <v>0</v>
      </c>
      <c r="V232" s="82">
        <f>_xlfn.XLOOKUP(FMS_Ranking[[#This Row],[FMS ID]],FMS_Input[FMS_ID],FMS_Input[REMROADCLS])</f>
        <v>0</v>
      </c>
      <c r="W232" s="82">
        <f>_xlfn.XLOOKUP(FMS_Ranking[[#This Row],[FMS ID]],FMS_Input[FMS_ID],FMS_Input[REMFRMACRE100])</f>
        <v>0</v>
      </c>
      <c r="X232" s="48">
        <f>_xlfn.XLOOKUP(FMS_Ranking[[#This Row],[FMS ID]],FMS_Input[FMS_ID],FMS_Input[COSTSTRUCT])</f>
        <v>0</v>
      </c>
      <c r="Y232" s="45">
        <f>_xlfn.XLOOKUP(FMS_Ranking[[#This Row],[FMS ID]],FMS_Input[FMS_ID],FMS_Input[NATURE])</f>
        <v>0</v>
      </c>
      <c r="Z232" s="61">
        <f>(((FMS_Ranking[[#This Row],[Percent Nature-Based Raw]]/Y$2)*10)*Y$3)</f>
        <v>0</v>
      </c>
      <c r="AA232" s="5" t="str">
        <f>_xlfn.XLOOKUP(FMS_Ranking[[#This Row],[FMS ID]],FMS_Input[FMS_ID],FMS_Input[WATER_SUP])</f>
        <v>No</v>
      </c>
      <c r="AB232" s="57">
        <f>IF(FMS_Ranking[[#This Row],[Water Supply Raw]]="Yes",1,0)</f>
        <v>0</v>
      </c>
      <c r="AC23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232" s="94">
        <f>_xlfn.RANK.EQ(AC232,$AC$6:$AC$380,0)+COUNTIF($AC$6:AC232,AC232)-1</f>
        <v>218</v>
      </c>
      <c r="AE232" s="93">
        <f>(((FMS_Ranking[[#This Row],[Structures Removed 100 Raw]]/Q$2)*100)*Q$3)+(((FMS_Ranking[[#This Row],[Removed Pop Raw]]/S$2)*100)*S$3)</f>
        <v>0</v>
      </c>
      <c r="AF23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0.18916726991423477</v>
      </c>
      <c r="AG232" s="96">
        <f t="shared" si="7"/>
        <v>226</v>
      </c>
    </row>
    <row r="233" spans="1:33" ht="15" customHeight="1" x14ac:dyDescent="0.25">
      <c r="A233" s="64" t="s">
        <v>3425</v>
      </c>
      <c r="B233" s="64">
        <f>_xlfn.XLOOKUP(FMS_Ranking[[#This Row],[FMS ID]],FMS_Input[FMS_ID],FMS_Input[RFPG_NUM])</f>
        <v>5</v>
      </c>
      <c r="C233" s="63" t="str">
        <f>_xlfn.XLOOKUP(FMS_Ranking[[#This Row],[FMS ID]],FMS_Input[FMS_ID],FMS_Input[FMS_NAME])</f>
        <v>San Augustine County Bridge Improvements</v>
      </c>
      <c r="D233" s="63" t="str">
        <f>_xlfn.XLOOKUP(FMS_Ranking[[#This Row],[FMS ID]],FMS_Input[FMS_ID],FMS_Input[FMS_DESCR])</f>
        <v>Develop a program to elevate roads and bridges including installing, upsizing culverts and headwalls, and bridge upgrades.</v>
      </c>
      <c r="E233" s="60">
        <f>_xlfn.XLOOKUP(FMS_Ranking[[#This Row],[FMS ID]],FMS_Input[FMS_ID],FMS_Input[FMS_COST])</f>
        <v>2000000</v>
      </c>
      <c r="F233" s="5" t="str">
        <f>_xlfn.XLOOKUP(FMS_Ranking[[#This Row],[FMS ID]],FMS_Input[FMS_ID],FMS_Input[EMER_NEED])</f>
        <v>Yes</v>
      </c>
      <c r="G233" s="4">
        <f t="shared" si="6"/>
        <v>1</v>
      </c>
      <c r="H233" s="45">
        <f>_xlfn.XLOOKUP(FMS_Ranking[[#This Row],[FMS ID]],FMS_Input[FMS_ID],FMS_Input[STRUCT_100])</f>
        <v>64</v>
      </c>
      <c r="I233" s="45">
        <f>_xlfn.XLOOKUP(FMS_Ranking[[#This Row],[FMS ID]],FMS_Input[FMS_ID],FMS_Input[RES_STRUCT100])</f>
        <v>28</v>
      </c>
      <c r="J233" s="45">
        <f>_xlfn.XLOOKUP(FMS_Ranking[[#This Row],[FMS ID]],FMS_Input[FMS_ID],FMS_Input[POP100])</f>
        <v>146</v>
      </c>
      <c r="K233" s="45">
        <f>_xlfn.XLOOKUP(FMS_Ranking[[#This Row],[FMS ID]],FMS_Input[FMS_ID],FMS_Input[CRITFAC100])</f>
        <v>0</v>
      </c>
      <c r="L233" s="45">
        <f>_xlfn.XLOOKUP(FMS_Ranking[[#This Row],[FMS ID]],FMS_Input[FMS_ID],FMS_Input[LWC])</f>
        <v>2</v>
      </c>
      <c r="M233" s="45">
        <f>_xlfn.XLOOKUP(FMS_Ranking[[#This Row],[FMS ID]],FMS_Input[FMS_ID],FMS_Input[ROADCLS])</f>
        <v>2</v>
      </c>
      <c r="N233" s="45">
        <f>_xlfn.XLOOKUP(FMS_Ranking[[#This Row],[FMS ID]],FMS_Input[FMS_ID],FMS_Input[ROAD_MILES100])</f>
        <v>13</v>
      </c>
      <c r="O233" s="45">
        <f>_xlfn.XLOOKUP(FMS_Ranking[[#This Row],[FMS ID]],FMS_Input[FMS_ID],FMS_Input[FARMACRE100])</f>
        <v>41.607803344726563</v>
      </c>
      <c r="P233" s="48">
        <f>_xlfn.XLOOKUP(FMS_Ranking[[#This Row],[FMS ID]],FMS_Input[FMS_ID],FMS_Input[REDSTRUCT100])</f>
        <v>0</v>
      </c>
      <c r="Q233" s="48">
        <f>_xlfn.XLOOKUP(FMS_Ranking[[#This Row],[FMS ID]],FMS_Input[FMS_ID],FMS_Input[REMSTRC100])</f>
        <v>0</v>
      </c>
      <c r="R233" s="48">
        <f>_xlfn.XLOOKUP(FMS_Ranking[[#This Row],[FMS ID]],FMS_Input[FMS_ID],FMS_Input[REMRESSTRC100])</f>
        <v>0</v>
      </c>
      <c r="S233" s="82">
        <f>_xlfn.XLOOKUP(FMS_Ranking[[#This Row],[FMS ID]],FMS_Input[FMS_ID],FMS_Input[REMPOP100])</f>
        <v>0</v>
      </c>
      <c r="T233" s="82">
        <f>_xlfn.XLOOKUP(FMS_Ranking[[#This Row],[FMS ID]],FMS_Input[FMS_ID],FMS_Input[REMCRITFAC100])</f>
        <v>0</v>
      </c>
      <c r="U233" s="82">
        <f>_xlfn.XLOOKUP(FMS_Ranking[[#This Row],[FMS ID]],FMS_Input[FMS_ID],FMS_Input[REMLWC100])</f>
        <v>0</v>
      </c>
      <c r="V233" s="82">
        <f>_xlfn.XLOOKUP(FMS_Ranking[[#This Row],[FMS ID]],FMS_Input[FMS_ID],FMS_Input[REMROADCLS])</f>
        <v>0</v>
      </c>
      <c r="W233" s="82">
        <f>_xlfn.XLOOKUP(FMS_Ranking[[#This Row],[FMS ID]],FMS_Input[FMS_ID],FMS_Input[REMFRMACRE100])</f>
        <v>0</v>
      </c>
      <c r="X233" s="48">
        <f>_xlfn.XLOOKUP(FMS_Ranking[[#This Row],[FMS ID]],FMS_Input[FMS_ID],FMS_Input[COSTSTRUCT])</f>
        <v>0</v>
      </c>
      <c r="Y233" s="45">
        <f>_xlfn.XLOOKUP(FMS_Ranking[[#This Row],[FMS ID]],FMS_Input[FMS_ID],FMS_Input[NATURE])</f>
        <v>0</v>
      </c>
      <c r="Z233" s="61">
        <f>(((FMS_Ranking[[#This Row],[Percent Nature-Based Raw]]/Y$2)*10)*Y$3)</f>
        <v>0</v>
      </c>
      <c r="AA233" s="5" t="str">
        <f>_xlfn.XLOOKUP(FMS_Ranking[[#This Row],[FMS ID]],FMS_Input[FMS_ID],FMS_Input[WATER_SUP])</f>
        <v>No</v>
      </c>
      <c r="AB233" s="57">
        <f>IF(FMS_Ranking[[#This Row],[Water Supply Raw]]="Yes",1,0)</f>
        <v>0</v>
      </c>
      <c r="AC23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233" s="94">
        <f>_xlfn.RANK.EQ(AC233,$AC$6:$AC$380,0)+COUNTIF($AC$6:AC233,AC233)-1</f>
        <v>219</v>
      </c>
      <c r="AE233" s="93">
        <f>(((FMS_Ranking[[#This Row],[Structures Removed 100 Raw]]/Q$2)*100)*Q$3)+(((FMS_Ranking[[#This Row],[Removed Pop Raw]]/S$2)*100)*S$3)</f>
        <v>0</v>
      </c>
      <c r="AF23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0.18916726991423477</v>
      </c>
      <c r="AG233" s="96">
        <f t="shared" si="7"/>
        <v>226</v>
      </c>
    </row>
    <row r="234" spans="1:33" ht="15" customHeight="1" x14ac:dyDescent="0.25">
      <c r="A234" s="64" t="s">
        <v>3427</v>
      </c>
      <c r="B234" s="64">
        <f>_xlfn.XLOOKUP(FMS_Ranking[[#This Row],[FMS ID]],FMS_Input[FMS_ID],FMS_Input[RFPG_NUM])</f>
        <v>5</v>
      </c>
      <c r="C234" s="63" t="str">
        <f>_xlfn.XLOOKUP(FMS_Ranking[[#This Row],[FMS ID]],FMS_Input[FMS_ID],FMS_Input[FMS_NAME])</f>
        <v>San Augustine County Culvert Upgrades</v>
      </c>
      <c r="D234" s="63" t="str">
        <f>_xlfn.XLOOKUP(FMS_Ranking[[#This Row],[FMS ID]],FMS_Input[FMS_ID],FMS_Input[FMS_DESCR])</f>
        <v>Establish a plan to upgrade culverts in county extent. Actions can include but are not limited to: installing/upgrading culverts and headwalls; and enlarging storm water ditches and canals.</v>
      </c>
      <c r="E234" s="60">
        <f>_xlfn.XLOOKUP(FMS_Ranking[[#This Row],[FMS ID]],FMS_Input[FMS_ID],FMS_Input[FMS_COST])</f>
        <v>2000000</v>
      </c>
      <c r="F234" s="5" t="str">
        <f>_xlfn.XLOOKUP(FMS_Ranking[[#This Row],[FMS ID]],FMS_Input[FMS_ID],FMS_Input[EMER_NEED])</f>
        <v>Yes</v>
      </c>
      <c r="G234" s="4">
        <f t="shared" si="6"/>
        <v>1</v>
      </c>
      <c r="H234" s="45">
        <f>_xlfn.XLOOKUP(FMS_Ranking[[#This Row],[FMS ID]],FMS_Input[FMS_ID],FMS_Input[STRUCT_100])</f>
        <v>64</v>
      </c>
      <c r="I234" s="45">
        <f>_xlfn.XLOOKUP(FMS_Ranking[[#This Row],[FMS ID]],FMS_Input[FMS_ID],FMS_Input[RES_STRUCT100])</f>
        <v>28</v>
      </c>
      <c r="J234" s="45">
        <f>_xlfn.XLOOKUP(FMS_Ranking[[#This Row],[FMS ID]],FMS_Input[FMS_ID],FMS_Input[POP100])</f>
        <v>146</v>
      </c>
      <c r="K234" s="45">
        <f>_xlfn.XLOOKUP(FMS_Ranking[[#This Row],[FMS ID]],FMS_Input[FMS_ID],FMS_Input[CRITFAC100])</f>
        <v>0</v>
      </c>
      <c r="L234" s="45">
        <f>_xlfn.XLOOKUP(FMS_Ranking[[#This Row],[FMS ID]],FMS_Input[FMS_ID],FMS_Input[LWC])</f>
        <v>2</v>
      </c>
      <c r="M234" s="45">
        <f>_xlfn.XLOOKUP(FMS_Ranking[[#This Row],[FMS ID]],FMS_Input[FMS_ID],FMS_Input[ROADCLS])</f>
        <v>2</v>
      </c>
      <c r="N234" s="45">
        <f>_xlfn.XLOOKUP(FMS_Ranking[[#This Row],[FMS ID]],FMS_Input[FMS_ID],FMS_Input[ROAD_MILES100])</f>
        <v>13</v>
      </c>
      <c r="O234" s="45">
        <f>_xlfn.XLOOKUP(FMS_Ranking[[#This Row],[FMS ID]],FMS_Input[FMS_ID],FMS_Input[FARMACRE100])</f>
        <v>41.607803344726563</v>
      </c>
      <c r="P234" s="48">
        <f>_xlfn.XLOOKUP(FMS_Ranking[[#This Row],[FMS ID]],FMS_Input[FMS_ID],FMS_Input[REDSTRUCT100])</f>
        <v>0</v>
      </c>
      <c r="Q234" s="48">
        <f>_xlfn.XLOOKUP(FMS_Ranking[[#This Row],[FMS ID]],FMS_Input[FMS_ID],FMS_Input[REMSTRC100])</f>
        <v>0</v>
      </c>
      <c r="R234" s="48">
        <f>_xlfn.XLOOKUP(FMS_Ranking[[#This Row],[FMS ID]],FMS_Input[FMS_ID],FMS_Input[REMRESSTRC100])</f>
        <v>0</v>
      </c>
      <c r="S234" s="82">
        <f>_xlfn.XLOOKUP(FMS_Ranking[[#This Row],[FMS ID]],FMS_Input[FMS_ID],FMS_Input[REMPOP100])</f>
        <v>0</v>
      </c>
      <c r="T234" s="82">
        <f>_xlfn.XLOOKUP(FMS_Ranking[[#This Row],[FMS ID]],FMS_Input[FMS_ID],FMS_Input[REMCRITFAC100])</f>
        <v>0</v>
      </c>
      <c r="U234" s="82">
        <f>_xlfn.XLOOKUP(FMS_Ranking[[#This Row],[FMS ID]],FMS_Input[FMS_ID],FMS_Input[REMLWC100])</f>
        <v>0</v>
      </c>
      <c r="V234" s="82">
        <f>_xlfn.XLOOKUP(FMS_Ranking[[#This Row],[FMS ID]],FMS_Input[FMS_ID],FMS_Input[REMROADCLS])</f>
        <v>0</v>
      </c>
      <c r="W234" s="82">
        <f>_xlfn.XLOOKUP(FMS_Ranking[[#This Row],[FMS ID]],FMS_Input[FMS_ID],FMS_Input[REMFRMACRE100])</f>
        <v>0</v>
      </c>
      <c r="X234" s="48">
        <f>_xlfn.XLOOKUP(FMS_Ranking[[#This Row],[FMS ID]],FMS_Input[FMS_ID],FMS_Input[COSTSTRUCT])</f>
        <v>0</v>
      </c>
      <c r="Y234" s="45">
        <f>_xlfn.XLOOKUP(FMS_Ranking[[#This Row],[FMS ID]],FMS_Input[FMS_ID],FMS_Input[NATURE])</f>
        <v>0</v>
      </c>
      <c r="Z234" s="61">
        <f>(((FMS_Ranking[[#This Row],[Percent Nature-Based Raw]]/Y$2)*10)*Y$3)</f>
        <v>0</v>
      </c>
      <c r="AA234" s="5" t="str">
        <f>_xlfn.XLOOKUP(FMS_Ranking[[#This Row],[FMS ID]],FMS_Input[FMS_ID],FMS_Input[WATER_SUP])</f>
        <v>No</v>
      </c>
      <c r="AB234" s="57">
        <f>IF(FMS_Ranking[[#This Row],[Water Supply Raw]]="Yes",1,0)</f>
        <v>0</v>
      </c>
      <c r="AC23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234" s="94">
        <f>_xlfn.RANK.EQ(AC234,$AC$6:$AC$380,0)+COUNTIF($AC$6:AC234,AC234)-1</f>
        <v>220</v>
      </c>
      <c r="AE234" s="93">
        <f>(((FMS_Ranking[[#This Row],[Structures Removed 100 Raw]]/Q$2)*100)*Q$3)+(((FMS_Ranking[[#This Row],[Removed Pop Raw]]/S$2)*100)*S$3)</f>
        <v>0</v>
      </c>
      <c r="AF23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0.18916726991423477</v>
      </c>
      <c r="AG234" s="96">
        <f t="shared" si="7"/>
        <v>226</v>
      </c>
    </row>
    <row r="235" spans="1:33" ht="15" customHeight="1" x14ac:dyDescent="0.25">
      <c r="A235" s="64" t="s">
        <v>3430</v>
      </c>
      <c r="B235" s="64">
        <f>_xlfn.XLOOKUP(FMS_Ranking[[#This Row],[FMS ID]],FMS_Input[FMS_ID],FMS_Input[RFPG_NUM])</f>
        <v>5</v>
      </c>
      <c r="C235" s="63" t="str">
        <f>_xlfn.XLOOKUP(FMS_Ranking[[#This Row],[FMS ID]],FMS_Input[FMS_ID],FMS_Input[FMS_NAME])</f>
        <v>San Augustine County Detention and Retention Pond Construction</v>
      </c>
      <c r="D235" s="63" t="str">
        <f>_xlfn.XLOOKUP(FMS_Ranking[[#This Row],[FMS ID]],FMS_Input[FMS_ID],FMS_Input[FMS_DESCR])</f>
        <v>Construct storm water detention/retention ponds at strategic locations for improved stormwater storage to hold storm water run-off and as a mitigation measure for drought and wildfire.</v>
      </c>
      <c r="E235" s="60">
        <f>_xlfn.XLOOKUP(FMS_Ranking[[#This Row],[FMS ID]],FMS_Input[FMS_ID],FMS_Input[FMS_COST])</f>
        <v>3000000</v>
      </c>
      <c r="F235" s="5" t="str">
        <f>_xlfn.XLOOKUP(FMS_Ranking[[#This Row],[FMS ID]],FMS_Input[FMS_ID],FMS_Input[EMER_NEED])</f>
        <v>Yes</v>
      </c>
      <c r="G235" s="4">
        <f t="shared" si="6"/>
        <v>1</v>
      </c>
      <c r="H235" s="45">
        <f>_xlfn.XLOOKUP(FMS_Ranking[[#This Row],[FMS ID]],FMS_Input[FMS_ID],FMS_Input[STRUCT_100])</f>
        <v>64</v>
      </c>
      <c r="I235" s="45">
        <f>_xlfn.XLOOKUP(FMS_Ranking[[#This Row],[FMS ID]],FMS_Input[FMS_ID],FMS_Input[RES_STRUCT100])</f>
        <v>28</v>
      </c>
      <c r="J235" s="45">
        <f>_xlfn.XLOOKUP(FMS_Ranking[[#This Row],[FMS ID]],FMS_Input[FMS_ID],FMS_Input[POP100])</f>
        <v>146</v>
      </c>
      <c r="K235" s="45">
        <f>_xlfn.XLOOKUP(FMS_Ranking[[#This Row],[FMS ID]],FMS_Input[FMS_ID],FMS_Input[CRITFAC100])</f>
        <v>0</v>
      </c>
      <c r="L235" s="45">
        <f>_xlfn.XLOOKUP(FMS_Ranking[[#This Row],[FMS ID]],FMS_Input[FMS_ID],FMS_Input[LWC])</f>
        <v>2</v>
      </c>
      <c r="M235" s="45">
        <f>_xlfn.XLOOKUP(FMS_Ranking[[#This Row],[FMS ID]],FMS_Input[FMS_ID],FMS_Input[ROADCLS])</f>
        <v>2</v>
      </c>
      <c r="N235" s="45">
        <f>_xlfn.XLOOKUP(FMS_Ranking[[#This Row],[FMS ID]],FMS_Input[FMS_ID],FMS_Input[ROAD_MILES100])</f>
        <v>13</v>
      </c>
      <c r="O235" s="45">
        <f>_xlfn.XLOOKUP(FMS_Ranking[[#This Row],[FMS ID]],FMS_Input[FMS_ID],FMS_Input[FARMACRE100])</f>
        <v>41.607803344726563</v>
      </c>
      <c r="P235" s="48">
        <f>_xlfn.XLOOKUP(FMS_Ranking[[#This Row],[FMS ID]],FMS_Input[FMS_ID],FMS_Input[REDSTRUCT100])</f>
        <v>0</v>
      </c>
      <c r="Q235" s="48">
        <f>_xlfn.XLOOKUP(FMS_Ranking[[#This Row],[FMS ID]],FMS_Input[FMS_ID],FMS_Input[REMSTRC100])</f>
        <v>0</v>
      </c>
      <c r="R235" s="48">
        <f>_xlfn.XLOOKUP(FMS_Ranking[[#This Row],[FMS ID]],FMS_Input[FMS_ID],FMS_Input[REMRESSTRC100])</f>
        <v>0</v>
      </c>
      <c r="S235" s="82">
        <f>_xlfn.XLOOKUP(FMS_Ranking[[#This Row],[FMS ID]],FMS_Input[FMS_ID],FMS_Input[REMPOP100])</f>
        <v>0</v>
      </c>
      <c r="T235" s="82">
        <f>_xlfn.XLOOKUP(FMS_Ranking[[#This Row],[FMS ID]],FMS_Input[FMS_ID],FMS_Input[REMCRITFAC100])</f>
        <v>0</v>
      </c>
      <c r="U235" s="82">
        <f>_xlfn.XLOOKUP(FMS_Ranking[[#This Row],[FMS ID]],FMS_Input[FMS_ID],FMS_Input[REMLWC100])</f>
        <v>0</v>
      </c>
      <c r="V235" s="82">
        <f>_xlfn.XLOOKUP(FMS_Ranking[[#This Row],[FMS ID]],FMS_Input[FMS_ID],FMS_Input[REMROADCLS])</f>
        <v>0</v>
      </c>
      <c r="W235" s="82">
        <f>_xlfn.XLOOKUP(FMS_Ranking[[#This Row],[FMS ID]],FMS_Input[FMS_ID],FMS_Input[REMFRMACRE100])</f>
        <v>0</v>
      </c>
      <c r="X235" s="48">
        <f>_xlfn.XLOOKUP(FMS_Ranking[[#This Row],[FMS ID]],FMS_Input[FMS_ID],FMS_Input[COSTSTRUCT])</f>
        <v>0</v>
      </c>
      <c r="Y235" s="45">
        <f>_xlfn.XLOOKUP(FMS_Ranking[[#This Row],[FMS ID]],FMS_Input[FMS_ID],FMS_Input[NATURE])</f>
        <v>0</v>
      </c>
      <c r="Z235" s="61">
        <f>(((FMS_Ranking[[#This Row],[Percent Nature-Based Raw]]/Y$2)*10)*Y$3)</f>
        <v>0</v>
      </c>
      <c r="AA235" s="5" t="str">
        <f>_xlfn.XLOOKUP(FMS_Ranking[[#This Row],[FMS ID]],FMS_Input[FMS_ID],FMS_Input[WATER_SUP])</f>
        <v>No</v>
      </c>
      <c r="AB235" s="57">
        <f>IF(FMS_Ranking[[#This Row],[Water Supply Raw]]="Yes",1,0)</f>
        <v>0</v>
      </c>
      <c r="AC23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0.18916726991423477</v>
      </c>
      <c r="AD235" s="94">
        <f>_xlfn.RANK.EQ(AC235,$AC$6:$AC$380,0)+COUNTIF($AC$6:AC235,AC235)-1</f>
        <v>221</v>
      </c>
      <c r="AE235" s="93">
        <f>(((FMS_Ranking[[#This Row],[Structures Removed 100 Raw]]/Q$2)*100)*Q$3)+(((FMS_Ranking[[#This Row],[Removed Pop Raw]]/S$2)*100)*S$3)</f>
        <v>0</v>
      </c>
      <c r="AF23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0.18916726991423477</v>
      </c>
      <c r="AG235" s="96">
        <f t="shared" si="7"/>
        <v>226</v>
      </c>
    </row>
    <row r="236" spans="1:33" ht="15" customHeight="1" x14ac:dyDescent="0.25">
      <c r="A236" s="64" t="s">
        <v>138</v>
      </c>
      <c r="B236" s="64">
        <f>_xlfn.XLOOKUP(FMS_Ranking[[#This Row],[FMS ID]],FMS_Input[FMS_ID],FMS_Input[RFPG_NUM])</f>
        <v>6</v>
      </c>
      <c r="C236" s="63" t="str">
        <f>_xlfn.XLOOKUP(FMS_Ranking[[#This Row],[FMS ID]],FMS_Input[FMS_ID],FMS_Input[FMS_NAME])</f>
        <v>City of Cleveland Drainage Maintenance</v>
      </c>
      <c r="D236" s="63" t="str">
        <f>_xlfn.XLOOKUP(FMS_Ranking[[#This Row],[FMS ID]],FMS_Input[FMS_ID],FMS_Input[FMS_DESCR])</f>
        <v>Removal of debris, silt and vegetation obstacles in drainageways. Project will clear obstacles, mow and reshape ditches, and upgrade culverts to restore adequate drainage to mitigate flooding.</v>
      </c>
      <c r="E236" s="60">
        <f>_xlfn.XLOOKUP(FMS_Ranking[[#This Row],[FMS ID]],FMS_Input[FMS_ID],FMS_Input[FMS_COST])</f>
        <v>5000000</v>
      </c>
      <c r="F236" s="5" t="str">
        <f>_xlfn.XLOOKUP(FMS_Ranking[[#This Row],[FMS ID]],FMS_Input[FMS_ID],FMS_Input[EMER_NEED])</f>
        <v>No</v>
      </c>
      <c r="G236" s="4">
        <f t="shared" si="6"/>
        <v>0</v>
      </c>
      <c r="H236" s="45">
        <f>_xlfn.XLOOKUP(FMS_Ranking[[#This Row],[FMS ID]],FMS_Input[FMS_ID],FMS_Input[STRUCT_100])</f>
        <v>261</v>
      </c>
      <c r="I236" s="45">
        <f>_xlfn.XLOOKUP(FMS_Ranking[[#This Row],[FMS ID]],FMS_Input[FMS_ID],FMS_Input[RES_STRUCT100])</f>
        <v>133</v>
      </c>
      <c r="J236" s="45">
        <f>_xlfn.XLOOKUP(FMS_Ranking[[#This Row],[FMS ID]],FMS_Input[FMS_ID],FMS_Input[POP100])</f>
        <v>1267</v>
      </c>
      <c r="K236" s="45">
        <f>_xlfn.XLOOKUP(FMS_Ranking[[#This Row],[FMS ID]],FMS_Input[FMS_ID],FMS_Input[CRITFAC100])</f>
        <v>0</v>
      </c>
      <c r="L236" s="45">
        <f>_xlfn.XLOOKUP(FMS_Ranking[[#This Row],[FMS ID]],FMS_Input[FMS_ID],FMS_Input[LWC])</f>
        <v>1</v>
      </c>
      <c r="M236" s="45">
        <f>_xlfn.XLOOKUP(FMS_Ranking[[#This Row],[FMS ID]],FMS_Input[FMS_ID],FMS_Input[ROADCLS])</f>
        <v>1</v>
      </c>
      <c r="N236" s="45">
        <f>_xlfn.XLOOKUP(FMS_Ranking[[#This Row],[FMS ID]],FMS_Input[FMS_ID],FMS_Input[ROAD_MILES100])</f>
        <v>27</v>
      </c>
      <c r="O236" s="45">
        <f>_xlfn.XLOOKUP(FMS_Ranking[[#This Row],[FMS ID]],FMS_Input[FMS_ID],FMS_Input[FARMACRE100])</f>
        <v>28.87845420837402</v>
      </c>
      <c r="P236" s="48">
        <f>_xlfn.XLOOKUP(FMS_Ranking[[#This Row],[FMS ID]],FMS_Input[FMS_ID],FMS_Input[REDSTRUCT100])</f>
        <v>0</v>
      </c>
      <c r="Q236" s="48">
        <f>_xlfn.XLOOKUP(FMS_Ranking[[#This Row],[FMS ID]],FMS_Input[FMS_ID],FMS_Input[REMSTRC100])</f>
        <v>0</v>
      </c>
      <c r="R236" s="48">
        <f>_xlfn.XLOOKUP(FMS_Ranking[[#This Row],[FMS ID]],FMS_Input[FMS_ID],FMS_Input[REMRESSTRC100])</f>
        <v>0</v>
      </c>
      <c r="S236" s="82">
        <f>_xlfn.XLOOKUP(FMS_Ranking[[#This Row],[FMS ID]],FMS_Input[FMS_ID],FMS_Input[REMPOP100])</f>
        <v>0</v>
      </c>
      <c r="T236" s="82">
        <f>_xlfn.XLOOKUP(FMS_Ranking[[#This Row],[FMS ID]],FMS_Input[FMS_ID],FMS_Input[REMCRITFAC100])</f>
        <v>0</v>
      </c>
      <c r="U236" s="82">
        <f>_xlfn.XLOOKUP(FMS_Ranking[[#This Row],[FMS ID]],FMS_Input[FMS_ID],FMS_Input[REMLWC100])</f>
        <v>0</v>
      </c>
      <c r="V236" s="82">
        <f>_xlfn.XLOOKUP(FMS_Ranking[[#This Row],[FMS ID]],FMS_Input[FMS_ID],FMS_Input[REMROADCLS])</f>
        <v>0</v>
      </c>
      <c r="W236" s="82">
        <f>_xlfn.XLOOKUP(FMS_Ranking[[#This Row],[FMS ID]],FMS_Input[FMS_ID],FMS_Input[REMFRMACRE100])</f>
        <v>0</v>
      </c>
      <c r="X236" s="48">
        <f>_xlfn.XLOOKUP(FMS_Ranking[[#This Row],[FMS ID]],FMS_Input[FMS_ID],FMS_Input[COSTSTRUCT])</f>
        <v>0</v>
      </c>
      <c r="Y236" s="45">
        <f>_xlfn.XLOOKUP(FMS_Ranking[[#This Row],[FMS ID]],FMS_Input[FMS_ID],FMS_Input[NATURE])</f>
        <v>0</v>
      </c>
      <c r="Z236" s="61">
        <f>(((FMS_Ranking[[#This Row],[Percent Nature-Based Raw]]/Y$2)*10)*Y$3)</f>
        <v>0</v>
      </c>
      <c r="AA236" s="5" t="str">
        <f>_xlfn.XLOOKUP(FMS_Ranking[[#This Row],[FMS ID]],FMS_Input[FMS_ID],FMS_Input[WATER_SUP])</f>
        <v>No</v>
      </c>
      <c r="AB236" s="57">
        <f>IF(FMS_Ranking[[#This Row],[Water Supply Raw]]="Yes",1,0)</f>
        <v>0</v>
      </c>
      <c r="AC23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0.18907243995892375</v>
      </c>
      <c r="AD236" s="88">
        <f>_xlfn.RANK.EQ(AC236,$AC$6:$AC$380,0)+COUNTIF($AC$6:AC236,AC236)-1</f>
        <v>222</v>
      </c>
      <c r="AE236" s="93">
        <f>(((FMS_Ranking[[#This Row],[Structures Removed 100 Raw]]/Q$2)*100)*Q$3)+(((FMS_Ranking[[#This Row],[Removed Pop Raw]]/S$2)*100)*S$3)</f>
        <v>0</v>
      </c>
      <c r="AF23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0.18907243995892375</v>
      </c>
      <c r="AG236" s="90">
        <f t="shared" si="7"/>
        <v>231</v>
      </c>
    </row>
    <row r="237" spans="1:33" ht="15" customHeight="1" x14ac:dyDescent="0.25">
      <c r="A237" s="64" t="s">
        <v>145</v>
      </c>
      <c r="B237" s="64">
        <f>_xlfn.XLOOKUP(FMS_Ranking[[#This Row],[FMS ID]],FMS_Input[FMS_ID],FMS_Input[RFPG_NUM])</f>
        <v>6</v>
      </c>
      <c r="C237" s="63" t="str">
        <f>_xlfn.XLOOKUP(FMS_Ranking[[#This Row],[FMS ID]],FMS_Input[FMS_ID],FMS_Input[FMS_NAME])</f>
        <v>City of Bayou Vista Management Practices for Securing Windblown Debris in Canals</v>
      </c>
      <c r="D237" s="63" t="str">
        <f>_xlfn.XLOOKUP(FMS_Ranking[[#This Row],[FMS ID]],FMS_Input[FMS_ID],FMS_Input[FMS_DESCR])</f>
        <v>Debris generated by many hazards if the level of intensity allows. Implement plan to remove debris throughout the canal system especially since Bayou Vista is a residential canal community.</v>
      </c>
      <c r="E237" s="60">
        <f>_xlfn.XLOOKUP(FMS_Ranking[[#This Row],[FMS ID]],FMS_Input[FMS_ID],FMS_Input[FMS_COST])</f>
        <v>100000</v>
      </c>
      <c r="F237" s="5" t="str">
        <f>_xlfn.XLOOKUP(FMS_Ranking[[#This Row],[FMS ID]],FMS_Input[FMS_ID],FMS_Input[EMER_NEED])</f>
        <v>No</v>
      </c>
      <c r="G237" s="4">
        <f t="shared" si="6"/>
        <v>0</v>
      </c>
      <c r="H237" s="45">
        <f>_xlfn.XLOOKUP(FMS_Ranking[[#This Row],[FMS ID]],FMS_Input[FMS_ID],FMS_Input[STRUCT_100])</f>
        <v>1122</v>
      </c>
      <c r="I237" s="45">
        <f>_xlfn.XLOOKUP(FMS_Ranking[[#This Row],[FMS ID]],FMS_Input[FMS_ID],FMS_Input[RES_STRUCT100])</f>
        <v>1095</v>
      </c>
      <c r="J237" s="45">
        <f>_xlfn.XLOOKUP(FMS_Ranking[[#This Row],[FMS ID]],FMS_Input[FMS_ID],FMS_Input[POP100])</f>
        <v>1502</v>
      </c>
      <c r="K237" s="45">
        <f>_xlfn.XLOOKUP(FMS_Ranking[[#This Row],[FMS ID]],FMS_Input[FMS_ID],FMS_Input[CRITFAC100])</f>
        <v>3</v>
      </c>
      <c r="L237" s="45">
        <f>_xlfn.XLOOKUP(FMS_Ranking[[#This Row],[FMS ID]],FMS_Input[FMS_ID],FMS_Input[LWC])</f>
        <v>0</v>
      </c>
      <c r="M237" s="45">
        <f>_xlfn.XLOOKUP(FMS_Ranking[[#This Row],[FMS ID]],FMS_Input[FMS_ID],FMS_Input[ROADCLS])</f>
        <v>0</v>
      </c>
      <c r="N237" s="45">
        <f>_xlfn.XLOOKUP(FMS_Ranking[[#This Row],[FMS ID]],FMS_Input[FMS_ID],FMS_Input[ROAD_MILES100])</f>
        <v>8</v>
      </c>
      <c r="O237" s="45">
        <f>_xlfn.XLOOKUP(FMS_Ranking[[#This Row],[FMS ID]],FMS_Input[FMS_ID],FMS_Input[FARMACRE100])</f>
        <v>0</v>
      </c>
      <c r="P237" s="48">
        <f>_xlfn.XLOOKUP(FMS_Ranking[[#This Row],[FMS ID]],FMS_Input[FMS_ID],FMS_Input[REDSTRUCT100])</f>
        <v>0</v>
      </c>
      <c r="Q237" s="48">
        <f>_xlfn.XLOOKUP(FMS_Ranking[[#This Row],[FMS ID]],FMS_Input[FMS_ID],FMS_Input[REMSTRC100])</f>
        <v>0</v>
      </c>
      <c r="R237" s="48">
        <f>_xlfn.XLOOKUP(FMS_Ranking[[#This Row],[FMS ID]],FMS_Input[FMS_ID],FMS_Input[REMRESSTRC100])</f>
        <v>0</v>
      </c>
      <c r="S237" s="82">
        <f>_xlfn.XLOOKUP(FMS_Ranking[[#This Row],[FMS ID]],FMS_Input[FMS_ID],FMS_Input[REMPOP100])</f>
        <v>0</v>
      </c>
      <c r="T237" s="82">
        <f>_xlfn.XLOOKUP(FMS_Ranking[[#This Row],[FMS ID]],FMS_Input[FMS_ID],FMS_Input[REMCRITFAC100])</f>
        <v>0</v>
      </c>
      <c r="U237" s="82">
        <f>_xlfn.XLOOKUP(FMS_Ranking[[#This Row],[FMS ID]],FMS_Input[FMS_ID],FMS_Input[REMLWC100])</f>
        <v>0</v>
      </c>
      <c r="V237" s="82">
        <f>_xlfn.XLOOKUP(FMS_Ranking[[#This Row],[FMS ID]],FMS_Input[FMS_ID],FMS_Input[REMROADCLS])</f>
        <v>0</v>
      </c>
      <c r="W237" s="82">
        <f>_xlfn.XLOOKUP(FMS_Ranking[[#This Row],[FMS ID]],FMS_Input[FMS_ID],FMS_Input[REMFRMACRE100])</f>
        <v>0</v>
      </c>
      <c r="X237" s="48">
        <f>_xlfn.XLOOKUP(FMS_Ranking[[#This Row],[FMS ID]],FMS_Input[FMS_ID],FMS_Input[COSTSTRUCT])</f>
        <v>0</v>
      </c>
      <c r="Y237" s="45">
        <f>_xlfn.XLOOKUP(FMS_Ranking[[#This Row],[FMS ID]],FMS_Input[FMS_ID],FMS_Input[NATURE])</f>
        <v>0</v>
      </c>
      <c r="Z237" s="61">
        <f>(((FMS_Ranking[[#This Row],[Percent Nature-Based Raw]]/Y$2)*10)*Y$3)</f>
        <v>0</v>
      </c>
      <c r="AA237" s="5" t="str">
        <f>_xlfn.XLOOKUP(FMS_Ranking[[#This Row],[FMS ID]],FMS_Input[FMS_ID],FMS_Input[WATER_SUP])</f>
        <v>No</v>
      </c>
      <c r="AB237" s="57">
        <f>IF(FMS_Ranking[[#This Row],[Water Supply Raw]]="Yes",1,0)</f>
        <v>0</v>
      </c>
      <c r="AC23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0.17558863928319188</v>
      </c>
      <c r="AD237" s="88">
        <f>_xlfn.RANK.EQ(AC237,$AC$6:$AC$380,0)+COUNTIF($AC$6:AC237,AC237)-1</f>
        <v>223</v>
      </c>
      <c r="AE237" s="93">
        <f>(((FMS_Ranking[[#This Row],[Structures Removed 100 Raw]]/Q$2)*100)*Q$3)+(((FMS_Ranking[[#This Row],[Removed Pop Raw]]/S$2)*100)*S$3)</f>
        <v>0</v>
      </c>
      <c r="AF23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0.17558863928319188</v>
      </c>
      <c r="AG237" s="90">
        <f t="shared" si="7"/>
        <v>232</v>
      </c>
    </row>
    <row r="238" spans="1:33" ht="15" customHeight="1" x14ac:dyDescent="0.25">
      <c r="A238" s="64" t="s">
        <v>93</v>
      </c>
      <c r="B238" s="64">
        <f>_xlfn.XLOOKUP(FMS_Ranking[[#This Row],[FMS ID]],FMS_Input[FMS_ID],FMS_Input[RFPG_NUM])</f>
        <v>6</v>
      </c>
      <c r="C238" s="63" t="str">
        <f>_xlfn.XLOOKUP(FMS_Ranking[[#This Row],[FMS ID]],FMS_Input[FMS_ID],FMS_Input[FMS_NAME])</f>
        <v>City of Bayou Vista Severe Weather Warning Systems</v>
      </c>
      <c r="D238" s="63" t="str">
        <f>_xlfn.XLOOKUP(FMS_Ranking[[#This Row],[FMS ID]],FMS_Input[FMS_ID],FMS_Input[FMS_DESCR])</f>
        <v>Purchase and install severe weather warning systems</v>
      </c>
      <c r="E238" s="60">
        <f>_xlfn.XLOOKUP(FMS_Ranking[[#This Row],[FMS ID]],FMS_Input[FMS_ID],FMS_Input[FMS_COST])</f>
        <v>35000</v>
      </c>
      <c r="F238" s="5" t="str">
        <f>_xlfn.XLOOKUP(FMS_Ranking[[#This Row],[FMS ID]],FMS_Input[FMS_ID],FMS_Input[EMER_NEED])</f>
        <v>No</v>
      </c>
      <c r="G238" s="4">
        <f t="shared" si="6"/>
        <v>0</v>
      </c>
      <c r="H238" s="45">
        <f>_xlfn.XLOOKUP(FMS_Ranking[[#This Row],[FMS ID]],FMS_Input[FMS_ID],FMS_Input[STRUCT_100])</f>
        <v>1121</v>
      </c>
      <c r="I238" s="45">
        <f>_xlfn.XLOOKUP(FMS_Ranking[[#This Row],[FMS ID]],FMS_Input[FMS_ID],FMS_Input[RES_STRUCT100])</f>
        <v>1095</v>
      </c>
      <c r="J238" s="45">
        <f>_xlfn.XLOOKUP(FMS_Ranking[[#This Row],[FMS ID]],FMS_Input[FMS_ID],FMS_Input[POP100])</f>
        <v>1500</v>
      </c>
      <c r="K238" s="45">
        <f>_xlfn.XLOOKUP(FMS_Ranking[[#This Row],[FMS ID]],FMS_Input[FMS_ID],FMS_Input[CRITFAC100])</f>
        <v>3</v>
      </c>
      <c r="L238" s="45">
        <f>_xlfn.XLOOKUP(FMS_Ranking[[#This Row],[FMS ID]],FMS_Input[FMS_ID],FMS_Input[LWC])</f>
        <v>0</v>
      </c>
      <c r="M238" s="45">
        <f>_xlfn.XLOOKUP(FMS_Ranking[[#This Row],[FMS ID]],FMS_Input[FMS_ID],FMS_Input[ROADCLS])</f>
        <v>0</v>
      </c>
      <c r="N238" s="45">
        <f>_xlfn.XLOOKUP(FMS_Ranking[[#This Row],[FMS ID]],FMS_Input[FMS_ID],FMS_Input[ROAD_MILES100])</f>
        <v>8</v>
      </c>
      <c r="O238" s="45">
        <f>_xlfn.XLOOKUP(FMS_Ranking[[#This Row],[FMS ID]],FMS_Input[FMS_ID],FMS_Input[FARMACRE100])</f>
        <v>0</v>
      </c>
      <c r="P238" s="48">
        <f>_xlfn.XLOOKUP(FMS_Ranking[[#This Row],[FMS ID]],FMS_Input[FMS_ID],FMS_Input[REDSTRUCT100])</f>
        <v>0</v>
      </c>
      <c r="Q238" s="48">
        <f>_xlfn.XLOOKUP(FMS_Ranking[[#This Row],[FMS ID]],FMS_Input[FMS_ID],FMS_Input[REMSTRC100])</f>
        <v>0</v>
      </c>
      <c r="R238" s="48">
        <f>_xlfn.XLOOKUP(FMS_Ranking[[#This Row],[FMS ID]],FMS_Input[FMS_ID],FMS_Input[REMRESSTRC100])</f>
        <v>0</v>
      </c>
      <c r="S238" s="82">
        <f>_xlfn.XLOOKUP(FMS_Ranking[[#This Row],[FMS ID]],FMS_Input[FMS_ID],FMS_Input[REMPOP100])</f>
        <v>0</v>
      </c>
      <c r="T238" s="82">
        <f>_xlfn.XLOOKUP(FMS_Ranking[[#This Row],[FMS ID]],FMS_Input[FMS_ID],FMS_Input[REMCRITFAC100])</f>
        <v>0</v>
      </c>
      <c r="U238" s="82">
        <f>_xlfn.XLOOKUP(FMS_Ranking[[#This Row],[FMS ID]],FMS_Input[FMS_ID],FMS_Input[REMLWC100])</f>
        <v>0</v>
      </c>
      <c r="V238" s="82">
        <f>_xlfn.XLOOKUP(FMS_Ranking[[#This Row],[FMS ID]],FMS_Input[FMS_ID],FMS_Input[REMROADCLS])</f>
        <v>0</v>
      </c>
      <c r="W238" s="82">
        <f>_xlfn.XLOOKUP(FMS_Ranking[[#This Row],[FMS ID]],FMS_Input[FMS_ID],FMS_Input[REMFRMACRE100])</f>
        <v>0</v>
      </c>
      <c r="X238" s="48">
        <f>_xlfn.XLOOKUP(FMS_Ranking[[#This Row],[FMS ID]],FMS_Input[FMS_ID],FMS_Input[COSTSTRUCT])</f>
        <v>0</v>
      </c>
      <c r="Y238" s="45">
        <f>_xlfn.XLOOKUP(FMS_Ranking[[#This Row],[FMS ID]],FMS_Input[FMS_ID],FMS_Input[NATURE])</f>
        <v>0</v>
      </c>
      <c r="Z238" s="61">
        <f>(((FMS_Ranking[[#This Row],[Percent Nature-Based Raw]]/Y$2)*10)*Y$3)</f>
        <v>0</v>
      </c>
      <c r="AA238" s="5" t="str">
        <f>_xlfn.XLOOKUP(FMS_Ranking[[#This Row],[FMS ID]],FMS_Input[FMS_ID],FMS_Input[WATER_SUP])</f>
        <v>No</v>
      </c>
      <c r="AB238" s="57">
        <f>IF(FMS_Ranking[[#This Row],[Water Supply Raw]]="Yes",1,0)</f>
        <v>0</v>
      </c>
      <c r="AC23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0.17549854669945636</v>
      </c>
      <c r="AD238" s="88">
        <f>_xlfn.RANK.EQ(AC238,$AC$6:$AC$380,0)+COUNTIF($AC$6:AC238,AC238)-1</f>
        <v>224</v>
      </c>
      <c r="AE238" s="93">
        <f>(((FMS_Ranking[[#This Row],[Structures Removed 100 Raw]]/Q$2)*100)*Q$3)+(((FMS_Ranking[[#This Row],[Removed Pop Raw]]/S$2)*100)*S$3)</f>
        <v>0</v>
      </c>
      <c r="AF23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0.17549854669945636</v>
      </c>
      <c r="AG238" s="90">
        <f t="shared" si="7"/>
        <v>233</v>
      </c>
    </row>
    <row r="239" spans="1:33" ht="15" customHeight="1" x14ac:dyDescent="0.25">
      <c r="A239" s="64" t="s">
        <v>86</v>
      </c>
      <c r="B239" s="64">
        <f>_xlfn.XLOOKUP(FMS_Ranking[[#This Row],[FMS ID]],FMS_Input[FMS_ID],FMS_Input[RFPG_NUM])</f>
        <v>6</v>
      </c>
      <c r="C239" s="63" t="str">
        <f>_xlfn.XLOOKUP(FMS_Ranking[[#This Row],[FMS ID]],FMS_Input[FMS_ID],FMS_Input[FMS_NAME])</f>
        <v>Implement Stormwater Management Plan in City of Bayou Vista</v>
      </c>
      <c r="D239" s="63" t="str">
        <f>_xlfn.XLOOKUP(FMS_Ranking[[#This Row],[FMS ID]],FMS_Input[FMS_ID],FMS_Input[FMS_DESCR])</f>
        <v>Implement stormwater management plan to improve drainage during flood and other weather events.</v>
      </c>
      <c r="E239" s="60">
        <f>_xlfn.XLOOKUP(FMS_Ranking[[#This Row],[FMS ID]],FMS_Input[FMS_ID],FMS_Input[FMS_COST])</f>
        <v>25000</v>
      </c>
      <c r="F239" s="5" t="str">
        <f>_xlfn.XLOOKUP(FMS_Ranking[[#This Row],[FMS ID]],FMS_Input[FMS_ID],FMS_Input[EMER_NEED])</f>
        <v>No</v>
      </c>
      <c r="G239" s="4">
        <f t="shared" si="6"/>
        <v>0</v>
      </c>
      <c r="H239" s="45">
        <f>_xlfn.XLOOKUP(FMS_Ranking[[#This Row],[FMS ID]],FMS_Input[FMS_ID],FMS_Input[STRUCT_100])</f>
        <v>1121</v>
      </c>
      <c r="I239" s="45">
        <f>_xlfn.XLOOKUP(FMS_Ranking[[#This Row],[FMS ID]],FMS_Input[FMS_ID],FMS_Input[RES_STRUCT100])</f>
        <v>1095</v>
      </c>
      <c r="J239" s="45">
        <f>_xlfn.XLOOKUP(FMS_Ranking[[#This Row],[FMS ID]],FMS_Input[FMS_ID],FMS_Input[POP100])</f>
        <v>1500</v>
      </c>
      <c r="K239" s="45">
        <f>_xlfn.XLOOKUP(FMS_Ranking[[#This Row],[FMS ID]],FMS_Input[FMS_ID],FMS_Input[CRITFAC100])</f>
        <v>3</v>
      </c>
      <c r="L239" s="45">
        <f>_xlfn.XLOOKUP(FMS_Ranking[[#This Row],[FMS ID]],FMS_Input[FMS_ID],FMS_Input[LWC])</f>
        <v>0</v>
      </c>
      <c r="M239" s="45">
        <f>_xlfn.XLOOKUP(FMS_Ranking[[#This Row],[FMS ID]],FMS_Input[FMS_ID],FMS_Input[ROADCLS])</f>
        <v>0</v>
      </c>
      <c r="N239" s="45">
        <f>_xlfn.XLOOKUP(FMS_Ranking[[#This Row],[FMS ID]],FMS_Input[FMS_ID],FMS_Input[ROAD_MILES100])</f>
        <v>8</v>
      </c>
      <c r="O239" s="45">
        <f>_xlfn.XLOOKUP(FMS_Ranking[[#This Row],[FMS ID]],FMS_Input[FMS_ID],FMS_Input[FARMACRE100])</f>
        <v>0</v>
      </c>
      <c r="P239" s="48">
        <f>_xlfn.XLOOKUP(FMS_Ranking[[#This Row],[FMS ID]],FMS_Input[FMS_ID],FMS_Input[REDSTRUCT100])</f>
        <v>0</v>
      </c>
      <c r="Q239" s="48">
        <f>_xlfn.XLOOKUP(FMS_Ranking[[#This Row],[FMS ID]],FMS_Input[FMS_ID],FMS_Input[REMSTRC100])</f>
        <v>0</v>
      </c>
      <c r="R239" s="48">
        <f>_xlfn.XLOOKUP(FMS_Ranking[[#This Row],[FMS ID]],FMS_Input[FMS_ID],FMS_Input[REMRESSTRC100])</f>
        <v>0</v>
      </c>
      <c r="S239" s="82">
        <f>_xlfn.XLOOKUP(FMS_Ranking[[#This Row],[FMS ID]],FMS_Input[FMS_ID],FMS_Input[REMPOP100])</f>
        <v>0</v>
      </c>
      <c r="T239" s="82">
        <f>_xlfn.XLOOKUP(FMS_Ranking[[#This Row],[FMS ID]],FMS_Input[FMS_ID],FMS_Input[REMCRITFAC100])</f>
        <v>0</v>
      </c>
      <c r="U239" s="82">
        <f>_xlfn.XLOOKUP(FMS_Ranking[[#This Row],[FMS ID]],FMS_Input[FMS_ID],FMS_Input[REMLWC100])</f>
        <v>0</v>
      </c>
      <c r="V239" s="82">
        <f>_xlfn.XLOOKUP(FMS_Ranking[[#This Row],[FMS ID]],FMS_Input[FMS_ID],FMS_Input[REMROADCLS])</f>
        <v>0</v>
      </c>
      <c r="W239" s="82">
        <f>_xlfn.XLOOKUP(FMS_Ranking[[#This Row],[FMS ID]],FMS_Input[FMS_ID],FMS_Input[REMFRMACRE100])</f>
        <v>0</v>
      </c>
      <c r="X239" s="48">
        <f>_xlfn.XLOOKUP(FMS_Ranking[[#This Row],[FMS ID]],FMS_Input[FMS_ID],FMS_Input[COSTSTRUCT])</f>
        <v>0</v>
      </c>
      <c r="Y239" s="45">
        <f>_xlfn.XLOOKUP(FMS_Ranking[[#This Row],[FMS ID]],FMS_Input[FMS_ID],FMS_Input[NATURE])</f>
        <v>0</v>
      </c>
      <c r="Z239" s="61">
        <f>(((FMS_Ranking[[#This Row],[Percent Nature-Based Raw]]/Y$2)*10)*Y$3)</f>
        <v>0</v>
      </c>
      <c r="AA239" s="5" t="str">
        <f>_xlfn.XLOOKUP(FMS_Ranking[[#This Row],[FMS ID]],FMS_Input[FMS_ID],FMS_Input[WATER_SUP])</f>
        <v>No</v>
      </c>
      <c r="AB239" s="57">
        <f>IF(FMS_Ranking[[#This Row],[Water Supply Raw]]="Yes",1,0)</f>
        <v>0</v>
      </c>
      <c r="AC23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0.17549854669945636</v>
      </c>
      <c r="AD239" s="88">
        <f>_xlfn.RANK.EQ(AC239,$AC$6:$AC$380,0)+COUNTIF($AC$6:AC239,AC239)-1</f>
        <v>225</v>
      </c>
      <c r="AE239" s="93">
        <f>(((FMS_Ranking[[#This Row],[Structures Removed 100 Raw]]/Q$2)*100)*Q$3)+(((FMS_Ranking[[#This Row],[Removed Pop Raw]]/S$2)*100)*S$3)</f>
        <v>0</v>
      </c>
      <c r="AF23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0.17549854669945636</v>
      </c>
      <c r="AG239" s="90">
        <f t="shared" si="7"/>
        <v>233</v>
      </c>
    </row>
    <row r="240" spans="1:33" ht="15" customHeight="1" x14ac:dyDescent="0.25">
      <c r="A240" s="64" t="s">
        <v>54</v>
      </c>
      <c r="B240" s="64">
        <f>_xlfn.XLOOKUP(FMS_Ranking[[#This Row],[FMS ID]],FMS_Input[FMS_ID],FMS_Input[RFPG_NUM])</f>
        <v>6</v>
      </c>
      <c r="C240" s="63" t="str">
        <f>_xlfn.XLOOKUP(FMS_Ranking[[#This Row],[FMS ID]],FMS_Input[FMS_ID],FMS_Input[FMS_NAME])</f>
        <v>Develop Program to Optimize Operation of the Flood Gates at Second Cut Outlet in City of Kemah</v>
      </c>
      <c r="D240" s="63" t="str">
        <f>_xlfn.XLOOKUP(FMS_Ranking[[#This Row],[FMS ID]],FMS_Input[FMS_ID],FMS_Input[FMS_DESCR])</f>
        <v>Develop program to integrate with the Harris County Flood Control District for the purpose of optimizing the operation of the flood gates at second cut outlet.</v>
      </c>
      <c r="E240" s="60">
        <f>_xlfn.XLOOKUP(FMS_Ranking[[#This Row],[FMS ID]],FMS_Input[FMS_ID],FMS_Input[FMS_COST])</f>
        <v>100000</v>
      </c>
      <c r="F240" s="5" t="str">
        <f>_xlfn.XLOOKUP(FMS_Ranking[[#This Row],[FMS ID]],FMS_Input[FMS_ID],FMS_Input[EMER_NEED])</f>
        <v>No</v>
      </c>
      <c r="G240" s="4">
        <f t="shared" si="6"/>
        <v>0</v>
      </c>
      <c r="H240" s="45">
        <f>_xlfn.XLOOKUP(FMS_Ranking[[#This Row],[FMS ID]],FMS_Input[FMS_ID],FMS_Input[STRUCT_100])</f>
        <v>560</v>
      </c>
      <c r="I240" s="45">
        <f>_xlfn.XLOOKUP(FMS_Ranking[[#This Row],[FMS ID]],FMS_Input[FMS_ID],FMS_Input[RES_STRUCT100])</f>
        <v>425</v>
      </c>
      <c r="J240" s="45">
        <f>_xlfn.XLOOKUP(FMS_Ranking[[#This Row],[FMS ID]],FMS_Input[FMS_ID],FMS_Input[POP100])</f>
        <v>3492</v>
      </c>
      <c r="K240" s="45">
        <f>_xlfn.XLOOKUP(FMS_Ranking[[#This Row],[FMS ID]],FMS_Input[FMS_ID],FMS_Input[CRITFAC100])</f>
        <v>7</v>
      </c>
      <c r="L240" s="45">
        <f>_xlfn.XLOOKUP(FMS_Ranking[[#This Row],[FMS ID]],FMS_Input[FMS_ID],FMS_Input[LWC])</f>
        <v>0</v>
      </c>
      <c r="M240" s="45">
        <f>_xlfn.XLOOKUP(FMS_Ranking[[#This Row],[FMS ID]],FMS_Input[FMS_ID],FMS_Input[ROADCLS])</f>
        <v>0</v>
      </c>
      <c r="N240" s="45">
        <f>_xlfn.XLOOKUP(FMS_Ranking[[#This Row],[FMS ID]],FMS_Input[FMS_ID],FMS_Input[ROAD_MILES100])</f>
        <v>13</v>
      </c>
      <c r="O240" s="45">
        <f>_xlfn.XLOOKUP(FMS_Ranking[[#This Row],[FMS ID]],FMS_Input[FMS_ID],FMS_Input[FARMACRE100])</f>
        <v>0.59229201078414917</v>
      </c>
      <c r="P240" s="48">
        <f>_xlfn.XLOOKUP(FMS_Ranking[[#This Row],[FMS ID]],FMS_Input[FMS_ID],FMS_Input[REDSTRUCT100])</f>
        <v>0</v>
      </c>
      <c r="Q240" s="48">
        <f>_xlfn.XLOOKUP(FMS_Ranking[[#This Row],[FMS ID]],FMS_Input[FMS_ID],FMS_Input[REMSTRC100])</f>
        <v>0</v>
      </c>
      <c r="R240" s="48">
        <f>_xlfn.XLOOKUP(FMS_Ranking[[#This Row],[FMS ID]],FMS_Input[FMS_ID],FMS_Input[REMRESSTRC100])</f>
        <v>0</v>
      </c>
      <c r="S240" s="82">
        <f>_xlfn.XLOOKUP(FMS_Ranking[[#This Row],[FMS ID]],FMS_Input[FMS_ID],FMS_Input[REMPOP100])</f>
        <v>0</v>
      </c>
      <c r="T240" s="82">
        <f>_xlfn.XLOOKUP(FMS_Ranking[[#This Row],[FMS ID]],FMS_Input[FMS_ID],FMS_Input[REMCRITFAC100])</f>
        <v>0</v>
      </c>
      <c r="U240" s="82">
        <f>_xlfn.XLOOKUP(FMS_Ranking[[#This Row],[FMS ID]],FMS_Input[FMS_ID],FMS_Input[REMLWC100])</f>
        <v>0</v>
      </c>
      <c r="V240" s="82">
        <f>_xlfn.XLOOKUP(FMS_Ranking[[#This Row],[FMS ID]],FMS_Input[FMS_ID],FMS_Input[REMROADCLS])</f>
        <v>0</v>
      </c>
      <c r="W240" s="82">
        <f>_xlfn.XLOOKUP(FMS_Ranking[[#This Row],[FMS ID]],FMS_Input[FMS_ID],FMS_Input[REMFRMACRE100])</f>
        <v>0</v>
      </c>
      <c r="X240" s="48">
        <f>_xlfn.XLOOKUP(FMS_Ranking[[#This Row],[FMS ID]],FMS_Input[FMS_ID],FMS_Input[COSTSTRUCT])</f>
        <v>0</v>
      </c>
      <c r="Y240" s="45">
        <f>_xlfn.XLOOKUP(FMS_Ranking[[#This Row],[FMS ID]],FMS_Input[FMS_ID],FMS_Input[NATURE])</f>
        <v>0</v>
      </c>
      <c r="Z240" s="61">
        <f>(((FMS_Ranking[[#This Row],[Percent Nature-Based Raw]]/Y$2)*10)*Y$3)</f>
        <v>0</v>
      </c>
      <c r="AA240" s="5" t="str">
        <f>_xlfn.XLOOKUP(FMS_Ranking[[#This Row],[FMS ID]],FMS_Input[FMS_ID],FMS_Input[WATER_SUP])</f>
        <v>No</v>
      </c>
      <c r="AB240" s="57">
        <f>IF(FMS_Ranking[[#This Row],[Water Supply Raw]]="Yes",1,0)</f>
        <v>0</v>
      </c>
      <c r="AC24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0.16121466048947922</v>
      </c>
      <c r="AD240" s="88">
        <f>_xlfn.RANK.EQ(AC240,$AC$6:$AC$380,0)+COUNTIF($AC$6:AC240,AC240)-1</f>
        <v>226</v>
      </c>
      <c r="AE240" s="93">
        <f>(((FMS_Ranking[[#This Row],[Structures Removed 100 Raw]]/Q$2)*100)*Q$3)+(((FMS_Ranking[[#This Row],[Removed Pop Raw]]/S$2)*100)*S$3)</f>
        <v>0</v>
      </c>
      <c r="AF24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0.16121466048947922</v>
      </c>
      <c r="AG240" s="90">
        <f t="shared" si="7"/>
        <v>235</v>
      </c>
    </row>
    <row r="241" spans="1:33" ht="15" customHeight="1" x14ac:dyDescent="0.25">
      <c r="A241" s="64" t="s">
        <v>1694</v>
      </c>
      <c r="B241" s="64">
        <f>_xlfn.XLOOKUP(FMS_Ranking[[#This Row],[FMS ID]],FMS_Input[FMS_ID],FMS_Input[RFPG_NUM])</f>
        <v>2</v>
      </c>
      <c r="C241" s="63" t="str">
        <f>_xlfn.XLOOKUP(FMS_Ranking[[#This Row],[FMS ID]],FMS_Input[FMS_ID],FMS_Input[FMS_NAME])</f>
        <v>Camp County NFIP Involvement</v>
      </c>
      <c r="D241" s="63" t="str">
        <f>_xlfn.XLOOKUP(FMS_Ranking[[#This Row],[FMS ID]],FMS_Input[FMS_ID],FMS_Input[FMS_DESCR])</f>
        <v xml:space="preserve">Application to join NFIP or adoption of equivalent standards </v>
      </c>
      <c r="E241" s="60">
        <f>_xlfn.XLOOKUP(FMS_Ranking[[#This Row],[FMS ID]],FMS_Input[FMS_ID],FMS_Input[FMS_COST])</f>
        <v>100000</v>
      </c>
      <c r="F241" s="5" t="str">
        <f>_xlfn.XLOOKUP(FMS_Ranking[[#This Row],[FMS ID]],FMS_Input[FMS_ID],FMS_Input[EMER_NEED])</f>
        <v>No</v>
      </c>
      <c r="G241" s="4">
        <f t="shared" si="6"/>
        <v>0</v>
      </c>
      <c r="H241" s="45">
        <f>_xlfn.XLOOKUP(FMS_Ranking[[#This Row],[FMS ID]],FMS_Input[FMS_ID],FMS_Input[STRUCT_100])</f>
        <v>256</v>
      </c>
      <c r="I241" s="45">
        <f>_xlfn.XLOOKUP(FMS_Ranking[[#This Row],[FMS ID]],FMS_Input[FMS_ID],FMS_Input[RES_STRUCT100])</f>
        <v>124</v>
      </c>
      <c r="J241" s="45">
        <f>_xlfn.XLOOKUP(FMS_Ranking[[#This Row],[FMS ID]],FMS_Input[FMS_ID],FMS_Input[POP100])</f>
        <v>619</v>
      </c>
      <c r="K241" s="45">
        <f>_xlfn.XLOOKUP(FMS_Ranking[[#This Row],[FMS ID]],FMS_Input[FMS_ID],FMS_Input[CRITFAC100])</f>
        <v>4</v>
      </c>
      <c r="L241" s="45">
        <f>_xlfn.XLOOKUP(FMS_Ranking[[#This Row],[FMS ID]],FMS_Input[FMS_ID],FMS_Input[LWC])</f>
        <v>1</v>
      </c>
      <c r="M241" s="45">
        <f>_xlfn.XLOOKUP(FMS_Ranking[[#This Row],[FMS ID]],FMS_Input[FMS_ID],FMS_Input[ROADCLS])</f>
        <v>0</v>
      </c>
      <c r="N241" s="45">
        <f>_xlfn.XLOOKUP(FMS_Ranking[[#This Row],[FMS ID]],FMS_Input[FMS_ID],FMS_Input[ROAD_MILES100])</f>
        <v>30</v>
      </c>
      <c r="O241" s="45">
        <f>_xlfn.XLOOKUP(FMS_Ranking[[#This Row],[FMS ID]],FMS_Input[FMS_ID],FMS_Input[FARMACRE100])</f>
        <v>359.04638671875</v>
      </c>
      <c r="P241" s="48">
        <f>_xlfn.XLOOKUP(FMS_Ranking[[#This Row],[FMS ID]],FMS_Input[FMS_ID],FMS_Input[REDSTRUCT100])</f>
        <v>0</v>
      </c>
      <c r="Q241" s="48">
        <f>_xlfn.XLOOKUP(FMS_Ranking[[#This Row],[FMS ID]],FMS_Input[FMS_ID],FMS_Input[REMSTRC100])</f>
        <v>0</v>
      </c>
      <c r="R241" s="48">
        <f>_xlfn.XLOOKUP(FMS_Ranking[[#This Row],[FMS ID]],FMS_Input[FMS_ID],FMS_Input[REMRESSTRC100])</f>
        <v>0</v>
      </c>
      <c r="S241" s="82">
        <f>_xlfn.XLOOKUP(FMS_Ranking[[#This Row],[FMS ID]],FMS_Input[FMS_ID],FMS_Input[REMPOP100])</f>
        <v>0</v>
      </c>
      <c r="T241" s="82">
        <f>_xlfn.XLOOKUP(FMS_Ranking[[#This Row],[FMS ID]],FMS_Input[FMS_ID],FMS_Input[REMCRITFAC100])</f>
        <v>0</v>
      </c>
      <c r="U241" s="82">
        <f>_xlfn.XLOOKUP(FMS_Ranking[[#This Row],[FMS ID]],FMS_Input[FMS_ID],FMS_Input[REMLWC100])</f>
        <v>0</v>
      </c>
      <c r="V241" s="82">
        <f>_xlfn.XLOOKUP(FMS_Ranking[[#This Row],[FMS ID]],FMS_Input[FMS_ID],FMS_Input[REMROADCLS])</f>
        <v>0</v>
      </c>
      <c r="W241" s="82">
        <f>_xlfn.XLOOKUP(FMS_Ranking[[#This Row],[FMS ID]],FMS_Input[FMS_ID],FMS_Input[REMFRMACRE100])</f>
        <v>0</v>
      </c>
      <c r="X241" s="48">
        <f>_xlfn.XLOOKUP(FMS_Ranking[[#This Row],[FMS ID]],FMS_Input[FMS_ID],FMS_Input[COSTSTRUCT])</f>
        <v>0</v>
      </c>
      <c r="Y241" s="45">
        <f>_xlfn.XLOOKUP(FMS_Ranking[[#This Row],[FMS ID]],FMS_Input[FMS_ID],FMS_Input[NATURE])</f>
        <v>0</v>
      </c>
      <c r="Z241" s="61">
        <f>(((FMS_Ranking[[#This Row],[Percent Nature-Based Raw]]/Y$2)*10)*Y$3)</f>
        <v>0</v>
      </c>
      <c r="AA241" s="5" t="str">
        <f>_xlfn.XLOOKUP(FMS_Ranking[[#This Row],[FMS ID]],FMS_Input[FMS_ID],FMS_Input[WATER_SUP])</f>
        <v>No</v>
      </c>
      <c r="AB241" s="57">
        <f>IF(FMS_Ranking[[#This Row],[Water Supply Raw]]="Yes",1,0)</f>
        <v>0</v>
      </c>
      <c r="AC24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0.15624189716453146</v>
      </c>
      <c r="AD241" s="94">
        <f>_xlfn.RANK.EQ(AC241,$AC$6:$AC$380,0)+COUNTIF($AC$6:AC241,AC241)-1</f>
        <v>228</v>
      </c>
      <c r="AE241" s="93">
        <f>(((FMS_Ranking[[#This Row],[Structures Removed 100 Raw]]/Q$2)*100)*Q$3)+(((FMS_Ranking[[#This Row],[Removed Pop Raw]]/S$2)*100)*S$3)</f>
        <v>0</v>
      </c>
      <c r="AF24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0.15624189716453146</v>
      </c>
      <c r="AG241" s="96">
        <f t="shared" si="7"/>
        <v>236</v>
      </c>
    </row>
    <row r="242" spans="1:33" ht="15" customHeight="1" x14ac:dyDescent="0.25">
      <c r="A242" s="64" t="s">
        <v>3537</v>
      </c>
      <c r="B242" s="64">
        <f>_xlfn.XLOOKUP(FMS_Ranking[[#This Row],[FMS ID]],FMS_Input[FMS_ID],FMS_Input[RFPG_NUM])</f>
        <v>5</v>
      </c>
      <c r="C242" s="63" t="str">
        <f>_xlfn.XLOOKUP(FMS_Ranking[[#This Row],[FMS ID]],FMS_Input[FMS_ID],FMS_Input[FMS_NAME])</f>
        <v>City of Palestine Drainage System Expansion and Maintenance</v>
      </c>
      <c r="D242" s="68" t="str">
        <f>_xlfn.XLOOKUP(FMS_Ranking[[#This Row],[FMS ID]],FMS_Input[FMS_ID],FMS_Input[FMS_DESCR])</f>
        <v>Establish plan and necessary standards to increase the capacity of drainage ditches along all city streets and roads</v>
      </c>
      <c r="E242" s="69">
        <f>_xlfn.XLOOKUP(FMS_Ranking[[#This Row],[FMS ID]],FMS_Input[FMS_ID],FMS_Input[FMS_COST])</f>
        <v>2000000</v>
      </c>
      <c r="F242" s="70" t="str">
        <f>_xlfn.XLOOKUP(FMS_Ranking[[#This Row],[FMS ID]],FMS_Input[FMS_ID],FMS_Input[EMER_NEED])</f>
        <v>Yes</v>
      </c>
      <c r="G242" s="4">
        <f t="shared" si="6"/>
        <v>1</v>
      </c>
      <c r="H242" s="71">
        <f>_xlfn.XLOOKUP(FMS_Ranking[[#This Row],[FMS ID]],FMS_Input[FMS_ID],FMS_Input[STRUCT_100])</f>
        <v>14</v>
      </c>
      <c r="I242" s="71">
        <f>_xlfn.XLOOKUP(FMS_Ranking[[#This Row],[FMS ID]],FMS_Input[FMS_ID],FMS_Input[RES_STRUCT100])</f>
        <v>10</v>
      </c>
      <c r="J242" s="71">
        <f>_xlfn.XLOOKUP(FMS_Ranking[[#This Row],[FMS ID]],FMS_Input[FMS_ID],FMS_Input[POP100])</f>
        <v>42</v>
      </c>
      <c r="K242" s="71">
        <f>_xlfn.XLOOKUP(FMS_Ranking[[#This Row],[FMS ID]],FMS_Input[FMS_ID],FMS_Input[CRITFAC100])</f>
        <v>0</v>
      </c>
      <c r="L242" s="71">
        <f>_xlfn.XLOOKUP(FMS_Ranking[[#This Row],[FMS ID]],FMS_Input[FMS_ID],FMS_Input[LWC])</f>
        <v>2</v>
      </c>
      <c r="M242" s="71">
        <f>_xlfn.XLOOKUP(FMS_Ranking[[#This Row],[FMS ID]],FMS_Input[FMS_ID],FMS_Input[ROADCLS])</f>
        <v>2</v>
      </c>
      <c r="N242" s="71">
        <f>_xlfn.XLOOKUP(FMS_Ranking[[#This Row],[FMS ID]],FMS_Input[FMS_ID],FMS_Input[ROAD_MILES100])</f>
        <v>2</v>
      </c>
      <c r="O242" s="71">
        <f>_xlfn.XLOOKUP(FMS_Ranking[[#This Row],[FMS ID]],FMS_Input[FMS_ID],FMS_Input[FARMACRE100])</f>
        <v>1.7737411260604861</v>
      </c>
      <c r="P242" s="72">
        <f>_xlfn.XLOOKUP(FMS_Ranking[[#This Row],[FMS ID]],FMS_Input[FMS_ID],FMS_Input[REDSTRUCT100])</f>
        <v>0</v>
      </c>
      <c r="Q242" s="72">
        <f>_xlfn.XLOOKUP(FMS_Ranking[[#This Row],[FMS ID]],FMS_Input[FMS_ID],FMS_Input[REMSTRC100])</f>
        <v>0</v>
      </c>
      <c r="R242" s="72">
        <f>_xlfn.XLOOKUP(FMS_Ranking[[#This Row],[FMS ID]],FMS_Input[FMS_ID],FMS_Input[REMRESSTRC100])</f>
        <v>0</v>
      </c>
      <c r="S242" s="83">
        <f>_xlfn.XLOOKUP(FMS_Ranking[[#This Row],[FMS ID]],FMS_Input[FMS_ID],FMS_Input[REMPOP100])</f>
        <v>0</v>
      </c>
      <c r="T242" s="83">
        <f>_xlfn.XLOOKUP(FMS_Ranking[[#This Row],[FMS ID]],FMS_Input[FMS_ID],FMS_Input[REMCRITFAC100])</f>
        <v>0</v>
      </c>
      <c r="U242" s="83">
        <f>_xlfn.XLOOKUP(FMS_Ranking[[#This Row],[FMS ID]],FMS_Input[FMS_ID],FMS_Input[REMLWC100])</f>
        <v>0</v>
      </c>
      <c r="V242" s="83">
        <f>_xlfn.XLOOKUP(FMS_Ranking[[#This Row],[FMS ID]],FMS_Input[FMS_ID],FMS_Input[REMROADCLS])</f>
        <v>0</v>
      </c>
      <c r="W242" s="83">
        <f>_xlfn.XLOOKUP(FMS_Ranking[[#This Row],[FMS ID]],FMS_Input[FMS_ID],FMS_Input[REMFRMACRE100])</f>
        <v>0</v>
      </c>
      <c r="X242" s="72">
        <f>_xlfn.XLOOKUP(FMS_Ranking[[#This Row],[FMS ID]],FMS_Input[FMS_ID],FMS_Input[COSTSTRUCT])</f>
        <v>0</v>
      </c>
      <c r="Y242" s="72">
        <f>_xlfn.XLOOKUP(FMS_Ranking[[#This Row],[FMS ID]],FMS_Input[FMS_ID],FMS_Input[NATURE])</f>
        <v>0</v>
      </c>
      <c r="Z242" s="61">
        <f>(((FMS_Ranking[[#This Row],[Percent Nature-Based Raw]]/Y$2)*10)*Y$3)</f>
        <v>0</v>
      </c>
      <c r="AA242" s="5" t="str">
        <f>_xlfn.XLOOKUP(FMS_Ranking[[#This Row],[FMS ID]],FMS_Input[FMS_ID],FMS_Input[WATER_SUP])</f>
        <v>No</v>
      </c>
      <c r="AB242" s="8">
        <f>IF(FMS_Ranking[[#This Row],[Water Supply Raw]]="Yes",1,0)</f>
        <v>0</v>
      </c>
      <c r="AC24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0.15043893290544116</v>
      </c>
      <c r="AD242" s="97">
        <f>_xlfn.RANK.EQ(AC242,$AC$6:$AC$380,0)+COUNTIF($AC$6:AC242,AC242)-1</f>
        <v>229</v>
      </c>
      <c r="AE242" s="93">
        <f>(((FMS_Ranking[[#This Row],[Structures Removed 100 Raw]]/Q$2)*100)*Q$3)+(((FMS_Ranking[[#This Row],[Removed Pop Raw]]/S$2)*100)*S$3)</f>
        <v>0</v>
      </c>
      <c r="AF24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0.15043893290544116</v>
      </c>
      <c r="AG242" s="95">
        <f t="shared" si="7"/>
        <v>237</v>
      </c>
    </row>
    <row r="243" spans="1:33" ht="15" customHeight="1" x14ac:dyDescent="0.25">
      <c r="A243" s="64" t="s">
        <v>3516</v>
      </c>
      <c r="B243" s="64">
        <f>_xlfn.XLOOKUP(FMS_Ranking[[#This Row],[FMS ID]],FMS_Input[FMS_ID],FMS_Input[RFPG_NUM])</f>
        <v>5</v>
      </c>
      <c r="C243" s="63" t="str">
        <f>_xlfn.XLOOKUP(FMS_Ranking[[#This Row],[FMS ID]],FMS_Input[FMS_ID],FMS_Input[FMS_NAME])</f>
        <v>City of Whitehouse Drainage Capacity Upgrades</v>
      </c>
      <c r="D243" s="68" t="str">
        <f>_xlfn.XLOOKUP(FMS_Ranking[[#This Row],[FMS ID]],FMS_Input[FMS_ID],FMS_Input[FMS_DESCR])</f>
        <v>Establish a plan to increase stormwater drainage capacity by completing a hydraulic study, evaluating historical water drainage, then constructing needed improvements.</v>
      </c>
      <c r="E243" s="69">
        <f>_xlfn.XLOOKUP(FMS_Ranking[[#This Row],[FMS ID]],FMS_Input[FMS_ID],FMS_Input[FMS_COST])</f>
        <v>1000000</v>
      </c>
      <c r="F243" s="70" t="str">
        <f>_xlfn.XLOOKUP(FMS_Ranking[[#This Row],[FMS ID]],FMS_Input[FMS_ID],FMS_Input[EMER_NEED])</f>
        <v>Yes</v>
      </c>
      <c r="G243" s="4">
        <f t="shared" si="6"/>
        <v>1</v>
      </c>
      <c r="H243" s="71">
        <f>_xlfn.XLOOKUP(FMS_Ranking[[#This Row],[FMS ID]],FMS_Input[FMS_ID],FMS_Input[STRUCT_100])</f>
        <v>33</v>
      </c>
      <c r="I243" s="71">
        <f>_xlfn.XLOOKUP(FMS_Ranking[[#This Row],[FMS ID]],FMS_Input[FMS_ID],FMS_Input[RES_STRUCT100])</f>
        <v>16</v>
      </c>
      <c r="J243" s="71">
        <f>_xlfn.XLOOKUP(FMS_Ranking[[#This Row],[FMS ID]],FMS_Input[FMS_ID],FMS_Input[POP100])</f>
        <v>98</v>
      </c>
      <c r="K243" s="71">
        <f>_xlfn.XLOOKUP(FMS_Ranking[[#This Row],[FMS ID]],FMS_Input[FMS_ID],FMS_Input[CRITFAC100])</f>
        <v>0</v>
      </c>
      <c r="L243" s="71">
        <f>_xlfn.XLOOKUP(FMS_Ranking[[#This Row],[FMS ID]],FMS_Input[FMS_ID],FMS_Input[LWC])</f>
        <v>2</v>
      </c>
      <c r="M243" s="71">
        <f>_xlfn.XLOOKUP(FMS_Ranking[[#This Row],[FMS ID]],FMS_Input[FMS_ID],FMS_Input[ROADCLS])</f>
        <v>2</v>
      </c>
      <c r="N243" s="71">
        <f>_xlfn.XLOOKUP(FMS_Ranking[[#This Row],[FMS ID]],FMS_Input[FMS_ID],FMS_Input[ROAD_MILES100])</f>
        <v>1</v>
      </c>
      <c r="O243" s="71">
        <f>_xlfn.XLOOKUP(FMS_Ranking[[#This Row],[FMS ID]],FMS_Input[FMS_ID],FMS_Input[FARMACRE100])</f>
        <v>1.571577310562134</v>
      </c>
      <c r="P243" s="72">
        <f>_xlfn.XLOOKUP(FMS_Ranking[[#This Row],[FMS ID]],FMS_Input[FMS_ID],FMS_Input[REDSTRUCT100])</f>
        <v>0</v>
      </c>
      <c r="Q243" s="72">
        <f>_xlfn.XLOOKUP(FMS_Ranking[[#This Row],[FMS ID]],FMS_Input[FMS_ID],FMS_Input[REMSTRC100])</f>
        <v>0</v>
      </c>
      <c r="R243" s="72">
        <f>_xlfn.XLOOKUP(FMS_Ranking[[#This Row],[FMS ID]],FMS_Input[FMS_ID],FMS_Input[REMRESSTRC100])</f>
        <v>0</v>
      </c>
      <c r="S243" s="83">
        <f>_xlfn.XLOOKUP(FMS_Ranking[[#This Row],[FMS ID]],FMS_Input[FMS_ID],FMS_Input[REMPOP100])</f>
        <v>0</v>
      </c>
      <c r="T243" s="83">
        <f>_xlfn.XLOOKUP(FMS_Ranking[[#This Row],[FMS ID]],FMS_Input[FMS_ID],FMS_Input[REMCRITFAC100])</f>
        <v>0</v>
      </c>
      <c r="U243" s="83">
        <f>_xlfn.XLOOKUP(FMS_Ranking[[#This Row],[FMS ID]],FMS_Input[FMS_ID],FMS_Input[REMLWC100])</f>
        <v>0</v>
      </c>
      <c r="V243" s="83">
        <f>_xlfn.XLOOKUP(FMS_Ranking[[#This Row],[FMS ID]],FMS_Input[FMS_ID],FMS_Input[REMROADCLS])</f>
        <v>0</v>
      </c>
      <c r="W243" s="83">
        <f>_xlfn.XLOOKUP(FMS_Ranking[[#This Row],[FMS ID]],FMS_Input[FMS_ID],FMS_Input[REMFRMACRE100])</f>
        <v>0</v>
      </c>
      <c r="X243" s="72">
        <f>_xlfn.XLOOKUP(FMS_Ranking[[#This Row],[FMS ID]],FMS_Input[FMS_ID],FMS_Input[COSTSTRUCT])</f>
        <v>0</v>
      </c>
      <c r="Y243" s="72">
        <f>_xlfn.XLOOKUP(FMS_Ranking[[#This Row],[FMS ID]],FMS_Input[FMS_ID],FMS_Input[NATURE])</f>
        <v>0</v>
      </c>
      <c r="Z243" s="61">
        <f>(((FMS_Ranking[[#This Row],[Percent Nature-Based Raw]]/Y$2)*10)*Y$3)</f>
        <v>0</v>
      </c>
      <c r="AA243" s="5" t="str">
        <f>_xlfn.XLOOKUP(FMS_Ranking[[#This Row],[FMS ID]],FMS_Input[FMS_ID],FMS_Input[WATER_SUP])</f>
        <v>No</v>
      </c>
      <c r="AB243" s="8">
        <f>IF(FMS_Ranking[[#This Row],[Water Supply Raw]]="Yes",1,0)</f>
        <v>0</v>
      </c>
      <c r="AC24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0.14959095504503198</v>
      </c>
      <c r="AD243" s="97">
        <f>_xlfn.RANK.EQ(AC243,$AC$6:$AC$380,0)+COUNTIF($AC$6:AC243,AC243)-1</f>
        <v>230</v>
      </c>
      <c r="AE243" s="93">
        <f>(((FMS_Ranking[[#This Row],[Structures Removed 100 Raw]]/Q$2)*100)*Q$3)+(((FMS_Ranking[[#This Row],[Removed Pop Raw]]/S$2)*100)*S$3)</f>
        <v>0</v>
      </c>
      <c r="AF24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0.14959095504503198</v>
      </c>
      <c r="AG243" s="87">
        <f t="shared" si="7"/>
        <v>238</v>
      </c>
    </row>
    <row r="244" spans="1:33" ht="15" customHeight="1" x14ac:dyDescent="0.25">
      <c r="A244" s="64" t="s">
        <v>3371</v>
      </c>
      <c r="B244" s="64">
        <f>_xlfn.XLOOKUP(FMS_Ranking[[#This Row],[FMS ID]],FMS_Input[FMS_ID],FMS_Input[RFPG_NUM])</f>
        <v>5</v>
      </c>
      <c r="C244" s="63" t="str">
        <f>_xlfn.XLOOKUP(FMS_Ranking[[#This Row],[FMS ID]],FMS_Input[FMS_ID],FMS_Input[FMS_NAME])</f>
        <v>Trinity County Flood Infrastructure Upgrades</v>
      </c>
      <c r="D244" s="68" t="str">
        <f>_xlfn.XLOOKUP(FMS_Ranking[[#This Row],[FMS ID]],FMS_Input[FMS_ID],FMS_Input[FMS_DESCR])</f>
        <v>Within the county, develop a plan to install/improve culverts and headwalls in addition to expanding stormwater ditches and canals</v>
      </c>
      <c r="E244" s="69">
        <f>_xlfn.XLOOKUP(FMS_Ranking[[#This Row],[FMS ID]],FMS_Input[FMS_ID],FMS_Input[FMS_COST])</f>
        <v>2000000</v>
      </c>
      <c r="F244" s="70" t="str">
        <f>_xlfn.XLOOKUP(FMS_Ranking[[#This Row],[FMS ID]],FMS_Input[FMS_ID],FMS_Input[EMER_NEED])</f>
        <v>Yes</v>
      </c>
      <c r="G244" s="4">
        <f t="shared" si="6"/>
        <v>1</v>
      </c>
      <c r="H244" s="71">
        <f>_xlfn.XLOOKUP(FMS_Ranking[[#This Row],[FMS ID]],FMS_Input[FMS_ID],FMS_Input[STRUCT_100])</f>
        <v>32</v>
      </c>
      <c r="I244" s="71">
        <f>_xlfn.XLOOKUP(FMS_Ranking[[#This Row],[FMS ID]],FMS_Input[FMS_ID],FMS_Input[RES_STRUCT100])</f>
        <v>15</v>
      </c>
      <c r="J244" s="71">
        <f>_xlfn.XLOOKUP(FMS_Ranking[[#This Row],[FMS ID]],FMS_Input[FMS_ID],FMS_Input[POP100])</f>
        <v>15</v>
      </c>
      <c r="K244" s="71">
        <f>_xlfn.XLOOKUP(FMS_Ranking[[#This Row],[FMS ID]],FMS_Input[FMS_ID],FMS_Input[CRITFAC100])</f>
        <v>0</v>
      </c>
      <c r="L244" s="71">
        <f>_xlfn.XLOOKUP(FMS_Ranking[[#This Row],[FMS ID]],FMS_Input[FMS_ID],FMS_Input[LWC])</f>
        <v>1</v>
      </c>
      <c r="M244" s="71">
        <f>_xlfn.XLOOKUP(FMS_Ranking[[#This Row],[FMS ID]],FMS_Input[FMS_ID],FMS_Input[ROADCLS])</f>
        <v>1</v>
      </c>
      <c r="N244" s="71">
        <f>_xlfn.XLOOKUP(FMS_Ranking[[#This Row],[FMS ID]],FMS_Input[FMS_ID],FMS_Input[ROAD_MILES100])</f>
        <v>22</v>
      </c>
      <c r="O244" s="71">
        <f>_xlfn.XLOOKUP(FMS_Ranking[[#This Row],[FMS ID]],FMS_Input[FMS_ID],FMS_Input[FARMACRE100])</f>
        <v>68.388084411621094</v>
      </c>
      <c r="P244" s="72">
        <f>_xlfn.XLOOKUP(FMS_Ranking[[#This Row],[FMS ID]],FMS_Input[FMS_ID],FMS_Input[REDSTRUCT100])</f>
        <v>0</v>
      </c>
      <c r="Q244" s="72">
        <f>_xlfn.XLOOKUP(FMS_Ranking[[#This Row],[FMS ID]],FMS_Input[FMS_ID],FMS_Input[REMSTRC100])</f>
        <v>0</v>
      </c>
      <c r="R244" s="72">
        <f>_xlfn.XLOOKUP(FMS_Ranking[[#This Row],[FMS ID]],FMS_Input[FMS_ID],FMS_Input[REMRESSTRC100])</f>
        <v>0</v>
      </c>
      <c r="S244" s="83">
        <f>_xlfn.XLOOKUP(FMS_Ranking[[#This Row],[FMS ID]],FMS_Input[FMS_ID],FMS_Input[REMPOP100])</f>
        <v>0</v>
      </c>
      <c r="T244" s="83">
        <f>_xlfn.XLOOKUP(FMS_Ranking[[#This Row],[FMS ID]],FMS_Input[FMS_ID],FMS_Input[REMCRITFAC100])</f>
        <v>0</v>
      </c>
      <c r="U244" s="83">
        <f>_xlfn.XLOOKUP(FMS_Ranking[[#This Row],[FMS ID]],FMS_Input[FMS_ID],FMS_Input[REMLWC100])</f>
        <v>0</v>
      </c>
      <c r="V244" s="83">
        <f>_xlfn.XLOOKUP(FMS_Ranking[[#This Row],[FMS ID]],FMS_Input[FMS_ID],FMS_Input[REMROADCLS])</f>
        <v>0</v>
      </c>
      <c r="W244" s="83">
        <f>_xlfn.XLOOKUP(FMS_Ranking[[#This Row],[FMS ID]],FMS_Input[FMS_ID],FMS_Input[REMFRMACRE100])</f>
        <v>0</v>
      </c>
      <c r="X244" s="72">
        <f>_xlfn.XLOOKUP(FMS_Ranking[[#This Row],[FMS ID]],FMS_Input[FMS_ID],FMS_Input[COSTSTRUCT])</f>
        <v>0</v>
      </c>
      <c r="Y244" s="72">
        <f>_xlfn.XLOOKUP(FMS_Ranking[[#This Row],[FMS ID]],FMS_Input[FMS_ID],FMS_Input[NATURE])</f>
        <v>0</v>
      </c>
      <c r="Z244" s="61">
        <f>(((FMS_Ranking[[#This Row],[Percent Nature-Based Raw]]/Y$2)*10)*Y$3)</f>
        <v>0</v>
      </c>
      <c r="AA244" s="5" t="str">
        <f>_xlfn.XLOOKUP(FMS_Ranking[[#This Row],[FMS ID]],FMS_Input[FMS_ID],FMS_Input[WATER_SUP])</f>
        <v>No</v>
      </c>
      <c r="AB244" s="8">
        <f>IF(FMS_Ranking[[#This Row],[Water Supply Raw]]="Yes",1,0)</f>
        <v>0</v>
      </c>
      <c r="AC24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0.14102949450289695</v>
      </c>
      <c r="AD244" s="97">
        <f>_xlfn.RANK.EQ(AC244,$AC$6:$AC$380,0)+COUNTIF($AC$6:AC244,AC244)-1</f>
        <v>232</v>
      </c>
      <c r="AE244" s="93">
        <f>(((FMS_Ranking[[#This Row],[Structures Removed 100 Raw]]/Q$2)*100)*Q$3)+(((FMS_Ranking[[#This Row],[Removed Pop Raw]]/S$2)*100)*S$3)</f>
        <v>0</v>
      </c>
      <c r="AF24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0.14102949450289695</v>
      </c>
      <c r="AG244" s="95">
        <f t="shared" si="7"/>
        <v>239</v>
      </c>
    </row>
    <row r="245" spans="1:33" ht="15" customHeight="1" x14ac:dyDescent="0.25">
      <c r="A245" s="64" t="s">
        <v>3374</v>
      </c>
      <c r="B245" s="64">
        <f>_xlfn.XLOOKUP(FMS_Ranking[[#This Row],[FMS ID]],FMS_Input[FMS_ID],FMS_Input[RFPG_NUM])</f>
        <v>5</v>
      </c>
      <c r="C245" s="63" t="str">
        <f>_xlfn.XLOOKUP(FMS_Ranking[[#This Row],[FMS ID]],FMS_Input[FMS_ID],FMS_Input[FMS_NAME])</f>
        <v>Trinity County Flood-prone Infrastructure Upgrades</v>
      </c>
      <c r="D245" s="68" t="str">
        <f>_xlfn.XLOOKUP(FMS_Ranking[[#This Row],[FMS ID]],FMS_Input[FMS_ID],FMS_Input[FMS_DESCR])</f>
        <v>Develop a program to upgrade flood infrastructure in the county. May include general roadway elevation upgrading culverts and installing headwalls; upgrades and reinforcement of bridges and bridge footings; etc.</v>
      </c>
      <c r="E245" s="69">
        <f>_xlfn.XLOOKUP(FMS_Ranking[[#This Row],[FMS ID]],FMS_Input[FMS_ID],FMS_Input[FMS_COST])</f>
        <v>2000000</v>
      </c>
      <c r="F245" s="70" t="str">
        <f>_xlfn.XLOOKUP(FMS_Ranking[[#This Row],[FMS ID]],FMS_Input[FMS_ID],FMS_Input[EMER_NEED])</f>
        <v>Yes</v>
      </c>
      <c r="G245" s="4">
        <f t="shared" si="6"/>
        <v>1</v>
      </c>
      <c r="H245" s="71">
        <f>_xlfn.XLOOKUP(FMS_Ranking[[#This Row],[FMS ID]],FMS_Input[FMS_ID],FMS_Input[STRUCT_100])</f>
        <v>32</v>
      </c>
      <c r="I245" s="71">
        <f>_xlfn.XLOOKUP(FMS_Ranking[[#This Row],[FMS ID]],FMS_Input[FMS_ID],FMS_Input[RES_STRUCT100])</f>
        <v>15</v>
      </c>
      <c r="J245" s="71">
        <f>_xlfn.XLOOKUP(FMS_Ranking[[#This Row],[FMS ID]],FMS_Input[FMS_ID],FMS_Input[POP100])</f>
        <v>15</v>
      </c>
      <c r="K245" s="71">
        <f>_xlfn.XLOOKUP(FMS_Ranking[[#This Row],[FMS ID]],FMS_Input[FMS_ID],FMS_Input[CRITFAC100])</f>
        <v>0</v>
      </c>
      <c r="L245" s="71">
        <f>_xlfn.XLOOKUP(FMS_Ranking[[#This Row],[FMS ID]],FMS_Input[FMS_ID],FMS_Input[LWC])</f>
        <v>1</v>
      </c>
      <c r="M245" s="71">
        <f>_xlfn.XLOOKUP(FMS_Ranking[[#This Row],[FMS ID]],FMS_Input[FMS_ID],FMS_Input[ROADCLS])</f>
        <v>1</v>
      </c>
      <c r="N245" s="71">
        <f>_xlfn.XLOOKUP(FMS_Ranking[[#This Row],[FMS ID]],FMS_Input[FMS_ID],FMS_Input[ROAD_MILES100])</f>
        <v>22</v>
      </c>
      <c r="O245" s="71">
        <f>_xlfn.XLOOKUP(FMS_Ranking[[#This Row],[FMS ID]],FMS_Input[FMS_ID],FMS_Input[FARMACRE100])</f>
        <v>68.388084411621094</v>
      </c>
      <c r="P245" s="72">
        <f>_xlfn.XLOOKUP(FMS_Ranking[[#This Row],[FMS ID]],FMS_Input[FMS_ID],FMS_Input[REDSTRUCT100])</f>
        <v>0</v>
      </c>
      <c r="Q245" s="72">
        <f>_xlfn.XLOOKUP(FMS_Ranking[[#This Row],[FMS ID]],FMS_Input[FMS_ID],FMS_Input[REMSTRC100])</f>
        <v>0</v>
      </c>
      <c r="R245" s="72">
        <f>_xlfn.XLOOKUP(FMS_Ranking[[#This Row],[FMS ID]],FMS_Input[FMS_ID],FMS_Input[REMRESSTRC100])</f>
        <v>0</v>
      </c>
      <c r="S245" s="83">
        <f>_xlfn.XLOOKUP(FMS_Ranking[[#This Row],[FMS ID]],FMS_Input[FMS_ID],FMS_Input[REMPOP100])</f>
        <v>0</v>
      </c>
      <c r="T245" s="83">
        <f>_xlfn.XLOOKUP(FMS_Ranking[[#This Row],[FMS ID]],FMS_Input[FMS_ID],FMS_Input[REMCRITFAC100])</f>
        <v>0</v>
      </c>
      <c r="U245" s="83">
        <f>_xlfn.XLOOKUP(FMS_Ranking[[#This Row],[FMS ID]],FMS_Input[FMS_ID],FMS_Input[REMLWC100])</f>
        <v>0</v>
      </c>
      <c r="V245" s="83">
        <f>_xlfn.XLOOKUP(FMS_Ranking[[#This Row],[FMS ID]],FMS_Input[FMS_ID],FMS_Input[REMROADCLS])</f>
        <v>0</v>
      </c>
      <c r="W245" s="83">
        <f>_xlfn.XLOOKUP(FMS_Ranking[[#This Row],[FMS ID]],FMS_Input[FMS_ID],FMS_Input[REMFRMACRE100])</f>
        <v>0</v>
      </c>
      <c r="X245" s="72">
        <f>_xlfn.XLOOKUP(FMS_Ranking[[#This Row],[FMS ID]],FMS_Input[FMS_ID],FMS_Input[COSTSTRUCT])</f>
        <v>0</v>
      </c>
      <c r="Y245" s="72">
        <f>_xlfn.XLOOKUP(FMS_Ranking[[#This Row],[FMS ID]],FMS_Input[FMS_ID],FMS_Input[NATURE])</f>
        <v>0</v>
      </c>
      <c r="Z245" s="61">
        <f>(((FMS_Ranking[[#This Row],[Percent Nature-Based Raw]]/Y$2)*10)*Y$3)</f>
        <v>0</v>
      </c>
      <c r="AA245" s="5" t="str">
        <f>_xlfn.XLOOKUP(FMS_Ranking[[#This Row],[FMS ID]],FMS_Input[FMS_ID],FMS_Input[WATER_SUP])</f>
        <v>No</v>
      </c>
      <c r="AB245" s="8">
        <f>IF(FMS_Ranking[[#This Row],[Water Supply Raw]]="Yes",1,0)</f>
        <v>0</v>
      </c>
      <c r="AC24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0.14102949450289695</v>
      </c>
      <c r="AD245" s="97">
        <f>_xlfn.RANK.EQ(AC245,$AC$6:$AC$380,0)+COUNTIF($AC$6:AC245,AC245)-1</f>
        <v>233</v>
      </c>
      <c r="AE245" s="93">
        <f>(((FMS_Ranking[[#This Row],[Structures Removed 100 Raw]]/Q$2)*100)*Q$3)+(((FMS_Ranking[[#This Row],[Removed Pop Raw]]/S$2)*100)*S$3)</f>
        <v>0</v>
      </c>
      <c r="AF24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0.14102949450289695</v>
      </c>
      <c r="AG245" s="95">
        <f t="shared" si="7"/>
        <v>239</v>
      </c>
    </row>
    <row r="246" spans="1:33" ht="15" customHeight="1" x14ac:dyDescent="0.25">
      <c r="A246" s="64" t="s">
        <v>110</v>
      </c>
      <c r="B246" s="64">
        <f>_xlfn.XLOOKUP(FMS_Ranking[[#This Row],[FMS ID]],FMS_Input[FMS_ID],FMS_Input[RFPG_NUM])</f>
        <v>6</v>
      </c>
      <c r="C246" s="63" t="str">
        <f>_xlfn.XLOOKUP(FMS_Ranking[[#This Row],[FMS ID]],FMS_Input[FMS_ID],FMS_Input[FMS_NAME])</f>
        <v>Amending Grimes County Floodplain Ordinance</v>
      </c>
      <c r="D246" s="68" t="str">
        <f>_xlfn.XLOOKUP(FMS_Ranking[[#This Row],[FMS ID]],FMS_Input[FMS_ID],FMS_Input[FMS_DESCR])</f>
        <v>Prohibit the building of any new structures located down-stream of high hazard dams by amending the floodplain ordinance.</v>
      </c>
      <c r="E246" s="69">
        <f>_xlfn.XLOOKUP(FMS_Ranking[[#This Row],[FMS ID]],FMS_Input[FMS_ID],FMS_Input[FMS_COST])</f>
        <v>20000</v>
      </c>
      <c r="F246" s="70" t="str">
        <f>_xlfn.XLOOKUP(FMS_Ranking[[#This Row],[FMS ID]],FMS_Input[FMS_ID],FMS_Input[EMER_NEED])</f>
        <v>No</v>
      </c>
      <c r="G246" s="4">
        <f t="shared" si="6"/>
        <v>0</v>
      </c>
      <c r="H246" s="71">
        <f>_xlfn.XLOOKUP(FMS_Ranking[[#This Row],[FMS ID]],FMS_Input[FMS_ID],FMS_Input[STRUCT_100])</f>
        <v>145</v>
      </c>
      <c r="I246" s="71">
        <f>_xlfn.XLOOKUP(FMS_Ranking[[#This Row],[FMS ID]],FMS_Input[FMS_ID],FMS_Input[RES_STRUCT100])</f>
        <v>76</v>
      </c>
      <c r="J246" s="71">
        <f>_xlfn.XLOOKUP(FMS_Ranking[[#This Row],[FMS ID]],FMS_Input[FMS_ID],FMS_Input[POP100])</f>
        <v>120</v>
      </c>
      <c r="K246" s="71">
        <f>_xlfn.XLOOKUP(FMS_Ranking[[#This Row],[FMS ID]],FMS_Input[FMS_ID],FMS_Input[CRITFAC100])</f>
        <v>0</v>
      </c>
      <c r="L246" s="71">
        <f>_xlfn.XLOOKUP(FMS_Ranking[[#This Row],[FMS ID]],FMS_Input[FMS_ID],FMS_Input[LWC])</f>
        <v>1</v>
      </c>
      <c r="M246" s="71">
        <f>_xlfn.XLOOKUP(FMS_Ranking[[#This Row],[FMS ID]],FMS_Input[FMS_ID],FMS_Input[ROADCLS])</f>
        <v>1</v>
      </c>
      <c r="N246" s="71">
        <f>_xlfn.XLOOKUP(FMS_Ranking[[#This Row],[FMS ID]],FMS_Input[FMS_ID],FMS_Input[ROAD_MILES100])</f>
        <v>11</v>
      </c>
      <c r="O246" s="71">
        <f>_xlfn.XLOOKUP(FMS_Ranking[[#This Row],[FMS ID]],FMS_Input[FMS_ID],FMS_Input[FARMACRE100])</f>
        <v>151.27351379394531</v>
      </c>
      <c r="P246" s="72">
        <f>_xlfn.XLOOKUP(FMS_Ranking[[#This Row],[FMS ID]],FMS_Input[FMS_ID],FMS_Input[REDSTRUCT100])</f>
        <v>0</v>
      </c>
      <c r="Q246" s="72">
        <f>_xlfn.XLOOKUP(FMS_Ranking[[#This Row],[FMS ID]],FMS_Input[FMS_ID],FMS_Input[REMSTRC100])</f>
        <v>0</v>
      </c>
      <c r="R246" s="72">
        <f>_xlfn.XLOOKUP(FMS_Ranking[[#This Row],[FMS ID]],FMS_Input[FMS_ID],FMS_Input[REMRESSTRC100])</f>
        <v>0</v>
      </c>
      <c r="S246" s="83">
        <f>_xlfn.XLOOKUP(FMS_Ranking[[#This Row],[FMS ID]],FMS_Input[FMS_ID],FMS_Input[REMPOP100])</f>
        <v>0</v>
      </c>
      <c r="T246" s="83">
        <f>_xlfn.XLOOKUP(FMS_Ranking[[#This Row],[FMS ID]],FMS_Input[FMS_ID],FMS_Input[REMCRITFAC100])</f>
        <v>0</v>
      </c>
      <c r="U246" s="83">
        <f>_xlfn.XLOOKUP(FMS_Ranking[[#This Row],[FMS ID]],FMS_Input[FMS_ID],FMS_Input[REMLWC100])</f>
        <v>0</v>
      </c>
      <c r="V246" s="83">
        <f>_xlfn.XLOOKUP(FMS_Ranking[[#This Row],[FMS ID]],FMS_Input[FMS_ID],FMS_Input[REMROADCLS])</f>
        <v>0</v>
      </c>
      <c r="W246" s="83">
        <f>_xlfn.XLOOKUP(FMS_Ranking[[#This Row],[FMS ID]],FMS_Input[FMS_ID],FMS_Input[REMFRMACRE100])</f>
        <v>0</v>
      </c>
      <c r="X246" s="72">
        <f>_xlfn.XLOOKUP(FMS_Ranking[[#This Row],[FMS ID]],FMS_Input[FMS_ID],FMS_Input[COSTSTRUCT])</f>
        <v>0</v>
      </c>
      <c r="Y246" s="72">
        <f>_xlfn.XLOOKUP(FMS_Ranking[[#This Row],[FMS ID]],FMS_Input[FMS_ID],FMS_Input[NATURE])</f>
        <v>0</v>
      </c>
      <c r="Z246" s="61">
        <f>(((FMS_Ranking[[#This Row],[Percent Nature-Based Raw]]/Y$2)*10)*Y$3)</f>
        <v>0</v>
      </c>
      <c r="AA246" s="5" t="str">
        <f>_xlfn.XLOOKUP(FMS_Ranking[[#This Row],[FMS ID]],FMS_Input[FMS_ID],FMS_Input[WATER_SUP])</f>
        <v>No</v>
      </c>
      <c r="AB246" s="8">
        <f>IF(FMS_Ranking[[#This Row],[Water Supply Raw]]="Yes",1,0)</f>
        <v>0</v>
      </c>
      <c r="AC24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0.12076138393651795</v>
      </c>
      <c r="AD246" s="91">
        <f>_xlfn.RANK.EQ(AC246,$AC$6:$AC$380,0)+COUNTIF($AC$6:AC246,AC246)-1</f>
        <v>235</v>
      </c>
      <c r="AE246" s="93">
        <f>(((FMS_Ranking[[#This Row],[Structures Removed 100 Raw]]/Q$2)*100)*Q$3)+(((FMS_Ranking[[#This Row],[Removed Pop Raw]]/S$2)*100)*S$3)</f>
        <v>0</v>
      </c>
      <c r="AF24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0.12076138393651795</v>
      </c>
      <c r="AG246" s="87">
        <f t="shared" si="7"/>
        <v>241</v>
      </c>
    </row>
    <row r="247" spans="1:33" ht="15" customHeight="1" x14ac:dyDescent="0.25">
      <c r="A247" s="64" t="s">
        <v>113</v>
      </c>
      <c r="B247" s="64">
        <f>_xlfn.XLOOKUP(FMS_Ranking[[#This Row],[FMS ID]],FMS_Input[FMS_ID],FMS_Input[RFPG_NUM])</f>
        <v>6</v>
      </c>
      <c r="C247" s="63" t="str">
        <f>_xlfn.XLOOKUP(FMS_Ranking[[#This Row],[FMS ID]],FMS_Input[FMS_ID],FMS_Input[FMS_NAME])</f>
        <v xml:space="preserve">Grimes County Property Acquisition </v>
      </c>
      <c r="D247" s="68" t="str">
        <f>_xlfn.XLOOKUP(FMS_Ranking[[#This Row],[FMS ID]],FMS_Input[FMS_ID],FMS_Input[FMS_DESCR])</f>
        <v>Per NFIP participation, the acquisition of structures located in the 100-year flood plain and in dam inundation areas.</v>
      </c>
      <c r="E247" s="69">
        <f>_xlfn.XLOOKUP(FMS_Ranking[[#This Row],[FMS ID]],FMS_Input[FMS_ID],FMS_Input[FMS_COST])</f>
        <v>95000</v>
      </c>
      <c r="F247" s="70" t="str">
        <f>_xlfn.XLOOKUP(FMS_Ranking[[#This Row],[FMS ID]],FMS_Input[FMS_ID],FMS_Input[EMER_NEED])</f>
        <v>Yes</v>
      </c>
      <c r="G247" s="4">
        <f t="shared" si="6"/>
        <v>1</v>
      </c>
      <c r="H247" s="71">
        <f>_xlfn.XLOOKUP(FMS_Ranking[[#This Row],[FMS ID]],FMS_Input[FMS_ID],FMS_Input[STRUCT_100])</f>
        <v>145</v>
      </c>
      <c r="I247" s="71">
        <f>_xlfn.XLOOKUP(FMS_Ranking[[#This Row],[FMS ID]],FMS_Input[FMS_ID],FMS_Input[RES_STRUCT100])</f>
        <v>76</v>
      </c>
      <c r="J247" s="71">
        <f>_xlfn.XLOOKUP(FMS_Ranking[[#This Row],[FMS ID]],FMS_Input[FMS_ID],FMS_Input[POP100])</f>
        <v>120</v>
      </c>
      <c r="K247" s="71">
        <f>_xlfn.XLOOKUP(FMS_Ranking[[#This Row],[FMS ID]],FMS_Input[FMS_ID],FMS_Input[CRITFAC100])</f>
        <v>0</v>
      </c>
      <c r="L247" s="71">
        <f>_xlfn.XLOOKUP(FMS_Ranking[[#This Row],[FMS ID]],FMS_Input[FMS_ID],FMS_Input[LWC])</f>
        <v>1</v>
      </c>
      <c r="M247" s="71">
        <f>_xlfn.XLOOKUP(FMS_Ranking[[#This Row],[FMS ID]],FMS_Input[FMS_ID],FMS_Input[ROADCLS])</f>
        <v>1</v>
      </c>
      <c r="N247" s="71">
        <f>_xlfn.XLOOKUP(FMS_Ranking[[#This Row],[FMS ID]],FMS_Input[FMS_ID],FMS_Input[ROAD_MILES100])</f>
        <v>11</v>
      </c>
      <c r="O247" s="71">
        <f>_xlfn.XLOOKUP(FMS_Ranking[[#This Row],[FMS ID]],FMS_Input[FMS_ID],FMS_Input[FARMACRE100])</f>
        <v>151.27351379394531</v>
      </c>
      <c r="P247" s="72">
        <f>_xlfn.XLOOKUP(FMS_Ranking[[#This Row],[FMS ID]],FMS_Input[FMS_ID],FMS_Input[REDSTRUCT100])</f>
        <v>0</v>
      </c>
      <c r="Q247" s="72">
        <f>_xlfn.XLOOKUP(FMS_Ranking[[#This Row],[FMS ID]],FMS_Input[FMS_ID],FMS_Input[REMSTRC100])</f>
        <v>0</v>
      </c>
      <c r="R247" s="72">
        <f>_xlfn.XLOOKUP(FMS_Ranking[[#This Row],[FMS ID]],FMS_Input[FMS_ID],FMS_Input[REMRESSTRC100])</f>
        <v>0</v>
      </c>
      <c r="S247" s="83">
        <f>_xlfn.XLOOKUP(FMS_Ranking[[#This Row],[FMS ID]],FMS_Input[FMS_ID],FMS_Input[REMPOP100])</f>
        <v>0</v>
      </c>
      <c r="T247" s="83">
        <f>_xlfn.XLOOKUP(FMS_Ranking[[#This Row],[FMS ID]],FMS_Input[FMS_ID],FMS_Input[REMCRITFAC100])</f>
        <v>0</v>
      </c>
      <c r="U247" s="83">
        <f>_xlfn.XLOOKUP(FMS_Ranking[[#This Row],[FMS ID]],FMS_Input[FMS_ID],FMS_Input[REMLWC100])</f>
        <v>0</v>
      </c>
      <c r="V247" s="83">
        <f>_xlfn.XLOOKUP(FMS_Ranking[[#This Row],[FMS ID]],FMS_Input[FMS_ID],FMS_Input[REMROADCLS])</f>
        <v>0</v>
      </c>
      <c r="W247" s="83">
        <f>_xlfn.XLOOKUP(FMS_Ranking[[#This Row],[FMS ID]],FMS_Input[FMS_ID],FMS_Input[REMFRMACRE100])</f>
        <v>0</v>
      </c>
      <c r="X247" s="72">
        <f>_xlfn.XLOOKUP(FMS_Ranking[[#This Row],[FMS ID]],FMS_Input[FMS_ID],FMS_Input[COSTSTRUCT])</f>
        <v>0</v>
      </c>
      <c r="Y247" s="72">
        <f>_xlfn.XLOOKUP(FMS_Ranking[[#This Row],[FMS ID]],FMS_Input[FMS_ID],FMS_Input[NATURE])</f>
        <v>0</v>
      </c>
      <c r="Z247" s="61">
        <f>(((FMS_Ranking[[#This Row],[Percent Nature-Based Raw]]/Y$2)*10)*Y$3)</f>
        <v>0</v>
      </c>
      <c r="AA247" s="5" t="str">
        <f>_xlfn.XLOOKUP(FMS_Ranking[[#This Row],[FMS ID]],FMS_Input[FMS_ID],FMS_Input[WATER_SUP])</f>
        <v>No</v>
      </c>
      <c r="AB247" s="8">
        <f>IF(FMS_Ranking[[#This Row],[Water Supply Raw]]="Yes",1,0)</f>
        <v>0</v>
      </c>
      <c r="AC24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0.12076138393651795</v>
      </c>
      <c r="AD247" s="91">
        <f>_xlfn.RANK.EQ(AC247,$AC$6:$AC$380,0)+COUNTIF($AC$6:AC247,AC247)-1</f>
        <v>236</v>
      </c>
      <c r="AE247" s="93">
        <f>(((FMS_Ranking[[#This Row],[Structures Removed 100 Raw]]/Q$2)*100)*Q$3)+(((FMS_Ranking[[#This Row],[Removed Pop Raw]]/S$2)*100)*S$3)</f>
        <v>0</v>
      </c>
      <c r="AF24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0.12076138393651795</v>
      </c>
      <c r="AG247" s="87">
        <f t="shared" si="7"/>
        <v>241</v>
      </c>
    </row>
    <row r="248" spans="1:33" ht="15" customHeight="1" x14ac:dyDescent="0.25">
      <c r="A248" s="64" t="s">
        <v>116</v>
      </c>
      <c r="B248" s="64">
        <f>_xlfn.XLOOKUP(FMS_Ranking[[#This Row],[FMS ID]],FMS_Input[FMS_ID],FMS_Input[RFPG_NUM])</f>
        <v>6</v>
      </c>
      <c r="C248" s="63" t="str">
        <f>_xlfn.XLOOKUP(FMS_Ranking[[#This Row],[FMS ID]],FMS_Input[FMS_ID],FMS_Input[FMS_NAME])</f>
        <v>Property Acquisition Down-Stream of High Hazard Dams in Grimes County</v>
      </c>
      <c r="D248" s="68" t="str">
        <f>_xlfn.XLOOKUP(FMS_Ranking[[#This Row],[FMS ID]],FMS_Input[FMS_ID],FMS_Input[FMS_DESCR])</f>
        <v>Acquire homes located down-stream of high hazard dams.</v>
      </c>
      <c r="E248" s="69">
        <f>_xlfn.XLOOKUP(FMS_Ranking[[#This Row],[FMS ID]],FMS_Input[FMS_ID],FMS_Input[FMS_COST])</f>
        <v>1000000</v>
      </c>
      <c r="F248" s="70" t="str">
        <f>_xlfn.XLOOKUP(FMS_Ranking[[#This Row],[FMS ID]],FMS_Input[FMS_ID],FMS_Input[EMER_NEED])</f>
        <v>Yes</v>
      </c>
      <c r="G248" s="4">
        <f t="shared" si="6"/>
        <v>1</v>
      </c>
      <c r="H248" s="71">
        <f>_xlfn.XLOOKUP(FMS_Ranking[[#This Row],[FMS ID]],FMS_Input[FMS_ID],FMS_Input[STRUCT_100])</f>
        <v>145</v>
      </c>
      <c r="I248" s="71">
        <f>_xlfn.XLOOKUP(FMS_Ranking[[#This Row],[FMS ID]],FMS_Input[FMS_ID],FMS_Input[RES_STRUCT100])</f>
        <v>76</v>
      </c>
      <c r="J248" s="71">
        <f>_xlfn.XLOOKUP(FMS_Ranking[[#This Row],[FMS ID]],FMS_Input[FMS_ID],FMS_Input[POP100])</f>
        <v>120</v>
      </c>
      <c r="K248" s="71">
        <f>_xlfn.XLOOKUP(FMS_Ranking[[#This Row],[FMS ID]],FMS_Input[FMS_ID],FMS_Input[CRITFAC100])</f>
        <v>0</v>
      </c>
      <c r="L248" s="71">
        <f>_xlfn.XLOOKUP(FMS_Ranking[[#This Row],[FMS ID]],FMS_Input[FMS_ID],FMS_Input[LWC])</f>
        <v>1</v>
      </c>
      <c r="M248" s="71">
        <f>_xlfn.XLOOKUP(FMS_Ranking[[#This Row],[FMS ID]],FMS_Input[FMS_ID],FMS_Input[ROADCLS])</f>
        <v>1</v>
      </c>
      <c r="N248" s="71">
        <f>_xlfn.XLOOKUP(FMS_Ranking[[#This Row],[FMS ID]],FMS_Input[FMS_ID],FMS_Input[ROAD_MILES100])</f>
        <v>11</v>
      </c>
      <c r="O248" s="71">
        <f>_xlfn.XLOOKUP(FMS_Ranking[[#This Row],[FMS ID]],FMS_Input[FMS_ID],FMS_Input[FARMACRE100])</f>
        <v>151.27351379394531</v>
      </c>
      <c r="P248" s="72">
        <f>_xlfn.XLOOKUP(FMS_Ranking[[#This Row],[FMS ID]],FMS_Input[FMS_ID],FMS_Input[REDSTRUCT100])</f>
        <v>0</v>
      </c>
      <c r="Q248" s="72">
        <f>_xlfn.XLOOKUP(FMS_Ranking[[#This Row],[FMS ID]],FMS_Input[FMS_ID],FMS_Input[REMSTRC100])</f>
        <v>0</v>
      </c>
      <c r="R248" s="72">
        <f>_xlfn.XLOOKUP(FMS_Ranking[[#This Row],[FMS ID]],FMS_Input[FMS_ID],FMS_Input[REMRESSTRC100])</f>
        <v>0</v>
      </c>
      <c r="S248" s="83">
        <f>_xlfn.XLOOKUP(FMS_Ranking[[#This Row],[FMS ID]],FMS_Input[FMS_ID],FMS_Input[REMPOP100])</f>
        <v>0</v>
      </c>
      <c r="T248" s="83">
        <f>_xlfn.XLOOKUP(FMS_Ranking[[#This Row],[FMS ID]],FMS_Input[FMS_ID],FMS_Input[REMCRITFAC100])</f>
        <v>0</v>
      </c>
      <c r="U248" s="83">
        <f>_xlfn.XLOOKUP(FMS_Ranking[[#This Row],[FMS ID]],FMS_Input[FMS_ID],FMS_Input[REMLWC100])</f>
        <v>0</v>
      </c>
      <c r="V248" s="83">
        <f>_xlfn.XLOOKUP(FMS_Ranking[[#This Row],[FMS ID]],FMS_Input[FMS_ID],FMS_Input[REMROADCLS])</f>
        <v>0</v>
      </c>
      <c r="W248" s="83">
        <f>_xlfn.XLOOKUP(FMS_Ranking[[#This Row],[FMS ID]],FMS_Input[FMS_ID],FMS_Input[REMFRMACRE100])</f>
        <v>0</v>
      </c>
      <c r="X248" s="72">
        <f>_xlfn.XLOOKUP(FMS_Ranking[[#This Row],[FMS ID]],FMS_Input[FMS_ID],FMS_Input[COSTSTRUCT])</f>
        <v>0</v>
      </c>
      <c r="Y248" s="72">
        <f>_xlfn.XLOOKUP(FMS_Ranking[[#This Row],[FMS ID]],FMS_Input[FMS_ID],FMS_Input[NATURE])</f>
        <v>0</v>
      </c>
      <c r="Z248" s="61">
        <f>(((FMS_Ranking[[#This Row],[Percent Nature-Based Raw]]/Y$2)*10)*Y$3)</f>
        <v>0</v>
      </c>
      <c r="AA248" s="5" t="str">
        <f>_xlfn.XLOOKUP(FMS_Ranking[[#This Row],[FMS ID]],FMS_Input[FMS_ID],FMS_Input[WATER_SUP])</f>
        <v>No</v>
      </c>
      <c r="AB248" s="8">
        <f>IF(FMS_Ranking[[#This Row],[Water Supply Raw]]="Yes",1,0)</f>
        <v>0</v>
      </c>
      <c r="AC24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0.12076138393651795</v>
      </c>
      <c r="AD248" s="91">
        <f>_xlfn.RANK.EQ(AC248,$AC$6:$AC$380,0)+COUNTIF($AC$6:AC248,AC248)-1</f>
        <v>237</v>
      </c>
      <c r="AE248" s="93">
        <f>(((FMS_Ranking[[#This Row],[Structures Removed 100 Raw]]/Q$2)*100)*Q$3)+(((FMS_Ranking[[#This Row],[Removed Pop Raw]]/S$2)*100)*S$3)</f>
        <v>0</v>
      </c>
      <c r="AF24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0.12076138393651795</v>
      </c>
      <c r="AG248" s="87">
        <f t="shared" si="7"/>
        <v>241</v>
      </c>
    </row>
    <row r="249" spans="1:33" ht="15" customHeight="1" x14ac:dyDescent="0.25">
      <c r="A249" s="64" t="s">
        <v>3588</v>
      </c>
      <c r="B249" s="64">
        <f>_xlfn.XLOOKUP(FMS_Ranking[[#This Row],[FMS ID]],FMS_Input[FMS_ID],FMS_Input[RFPG_NUM])</f>
        <v>5</v>
      </c>
      <c r="C249" s="63" t="str">
        <f>_xlfn.XLOOKUP(FMS_Ranking[[#This Row],[FMS ID]],FMS_Input[FMS_ID],FMS_Input[FMS_NAME])</f>
        <v>City of Lumberton Culverts, Ditches, and Channels</v>
      </c>
      <c r="D249" s="68" t="str">
        <f>_xlfn.XLOOKUP(FMS_Ranking[[#This Row],[FMS ID]],FMS_Input[FMS_ID],FMS_Input[FMS_DESCR])</f>
        <v>Develop plan to increase drainage capacity in sites that are prone to flooding.</v>
      </c>
      <c r="E249" s="69">
        <f>_xlfn.XLOOKUP(FMS_Ranking[[#This Row],[FMS ID]],FMS_Input[FMS_ID],FMS_Input[FMS_COST])</f>
        <v>3000000</v>
      </c>
      <c r="F249" s="70" t="str">
        <f>_xlfn.XLOOKUP(FMS_Ranking[[#This Row],[FMS ID]],FMS_Input[FMS_ID],FMS_Input[EMER_NEED])</f>
        <v>Yes</v>
      </c>
      <c r="G249" s="4">
        <f t="shared" si="6"/>
        <v>1</v>
      </c>
      <c r="H249" s="71">
        <f>_xlfn.XLOOKUP(FMS_Ranking[[#This Row],[FMS ID]],FMS_Input[FMS_ID],FMS_Input[STRUCT_100])</f>
        <v>235</v>
      </c>
      <c r="I249" s="71">
        <f>_xlfn.XLOOKUP(FMS_Ranking[[#This Row],[FMS ID]],FMS_Input[FMS_ID],FMS_Input[RES_STRUCT100])</f>
        <v>210</v>
      </c>
      <c r="J249" s="71">
        <f>_xlfn.XLOOKUP(FMS_Ranking[[#This Row],[FMS ID]],FMS_Input[FMS_ID],FMS_Input[POP100])</f>
        <v>658</v>
      </c>
      <c r="K249" s="71">
        <f>_xlfn.XLOOKUP(FMS_Ranking[[#This Row],[FMS ID]],FMS_Input[FMS_ID],FMS_Input[CRITFAC100])</f>
        <v>0</v>
      </c>
      <c r="L249" s="71">
        <f>_xlfn.XLOOKUP(FMS_Ranking[[#This Row],[FMS ID]],FMS_Input[FMS_ID],FMS_Input[LWC])</f>
        <v>1</v>
      </c>
      <c r="M249" s="71">
        <f>_xlfn.XLOOKUP(FMS_Ranking[[#This Row],[FMS ID]],FMS_Input[FMS_ID],FMS_Input[ROADCLS])</f>
        <v>1</v>
      </c>
      <c r="N249" s="71">
        <f>_xlfn.XLOOKUP(FMS_Ranking[[#This Row],[FMS ID]],FMS_Input[FMS_ID],FMS_Input[ROAD_MILES100])</f>
        <v>4</v>
      </c>
      <c r="O249" s="71">
        <f>_xlfn.XLOOKUP(FMS_Ranking[[#This Row],[FMS ID]],FMS_Input[FMS_ID],FMS_Input[FARMACRE100])</f>
        <v>22.859420776367191</v>
      </c>
      <c r="P249" s="72">
        <f>_xlfn.XLOOKUP(FMS_Ranking[[#This Row],[FMS ID]],FMS_Input[FMS_ID],FMS_Input[REDSTRUCT100])</f>
        <v>0</v>
      </c>
      <c r="Q249" s="72">
        <f>_xlfn.XLOOKUP(FMS_Ranking[[#This Row],[FMS ID]],FMS_Input[FMS_ID],FMS_Input[REMSTRC100])</f>
        <v>0</v>
      </c>
      <c r="R249" s="72">
        <f>_xlfn.XLOOKUP(FMS_Ranking[[#This Row],[FMS ID]],FMS_Input[FMS_ID],FMS_Input[REMRESSTRC100])</f>
        <v>0</v>
      </c>
      <c r="S249" s="83">
        <f>_xlfn.XLOOKUP(FMS_Ranking[[#This Row],[FMS ID]],FMS_Input[FMS_ID],FMS_Input[REMPOP100])</f>
        <v>0</v>
      </c>
      <c r="T249" s="83">
        <f>_xlfn.XLOOKUP(FMS_Ranking[[#This Row],[FMS ID]],FMS_Input[FMS_ID],FMS_Input[REMCRITFAC100])</f>
        <v>0</v>
      </c>
      <c r="U249" s="83">
        <f>_xlfn.XLOOKUP(FMS_Ranking[[#This Row],[FMS ID]],FMS_Input[FMS_ID],FMS_Input[REMLWC100])</f>
        <v>0</v>
      </c>
      <c r="V249" s="83">
        <f>_xlfn.XLOOKUP(FMS_Ranking[[#This Row],[FMS ID]],FMS_Input[FMS_ID],FMS_Input[REMROADCLS])</f>
        <v>0</v>
      </c>
      <c r="W249" s="83">
        <f>_xlfn.XLOOKUP(FMS_Ranking[[#This Row],[FMS ID]],FMS_Input[FMS_ID],FMS_Input[REMFRMACRE100])</f>
        <v>0</v>
      </c>
      <c r="X249" s="72">
        <f>_xlfn.XLOOKUP(FMS_Ranking[[#This Row],[FMS ID]],FMS_Input[FMS_ID],FMS_Input[COSTSTRUCT])</f>
        <v>0</v>
      </c>
      <c r="Y249" s="72">
        <f>_xlfn.XLOOKUP(FMS_Ranking[[#This Row],[FMS ID]],FMS_Input[FMS_ID],FMS_Input[NATURE])</f>
        <v>0</v>
      </c>
      <c r="Z249" s="61">
        <f>(((FMS_Ranking[[#This Row],[Percent Nature-Based Raw]]/Y$2)*10)*Y$3)</f>
        <v>0</v>
      </c>
      <c r="AA249" s="5" t="str">
        <f>_xlfn.XLOOKUP(FMS_Ranking[[#This Row],[FMS ID]],FMS_Input[FMS_ID],FMS_Input[WATER_SUP])</f>
        <v>No</v>
      </c>
      <c r="AB249" s="8">
        <f>IF(FMS_Ranking[[#This Row],[Water Supply Raw]]="Yes",1,0)</f>
        <v>0</v>
      </c>
      <c r="AC24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0.11537174765482344</v>
      </c>
      <c r="AD249" s="91">
        <f>_xlfn.RANK.EQ(AC249,$AC$6:$AC$380,0)+COUNTIF($AC$6:AC249,AC249)-1</f>
        <v>240</v>
      </c>
      <c r="AE249" s="93">
        <f>(((FMS_Ranking[[#This Row],[Structures Removed 100 Raw]]/Q$2)*100)*Q$3)+(((FMS_Ranking[[#This Row],[Removed Pop Raw]]/S$2)*100)*S$3)</f>
        <v>0</v>
      </c>
      <c r="AF24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0.11537174765482344</v>
      </c>
      <c r="AG249" s="87">
        <f t="shared" si="7"/>
        <v>244</v>
      </c>
    </row>
    <row r="250" spans="1:33" ht="15" customHeight="1" x14ac:dyDescent="0.25">
      <c r="A250" s="64" t="s">
        <v>4918</v>
      </c>
      <c r="B250" s="64">
        <f>_xlfn.XLOOKUP(FMS_Ranking[[#This Row],[FMS ID]],FMS_Input[FMS_ID],FMS_Input[RFPG_NUM])</f>
        <v>15</v>
      </c>
      <c r="C250" s="63" t="str">
        <f>_xlfn.XLOOKUP(FMS_Ranking[[#This Row],[FMS ID]],FMS_Input[FMS_ID],FMS_Input[FMS_NAME])</f>
        <v>La Villa #6-1.1</v>
      </c>
      <c r="D250" s="68" t="str">
        <f>_xlfn.XLOOKUP(FMS_Ranking[[#This Row],[FMS ID]],FMS_Input[FMS_ID],FMS_Input[FMS_DESCR])</f>
        <v>Develop a Program To Provide Links To Weather Alerts And Departmental Phone Listings With Contact Personnel For Residents.</v>
      </c>
      <c r="E250" s="69">
        <f>_xlfn.XLOOKUP(FMS_Ranking[[#This Row],[FMS ID]],FMS_Input[FMS_ID],FMS_Input[FMS_COST])</f>
        <v>1000</v>
      </c>
      <c r="F250" s="70" t="str">
        <f>_xlfn.XLOOKUP(FMS_Ranking[[#This Row],[FMS ID]],FMS_Input[FMS_ID],FMS_Input[EMER_NEED])</f>
        <v>Yes</v>
      </c>
      <c r="G250" s="4">
        <f t="shared" si="6"/>
        <v>1</v>
      </c>
      <c r="H250" s="71">
        <f>_xlfn.XLOOKUP(FMS_Ranking[[#This Row],[FMS ID]],FMS_Input[FMS_ID],FMS_Input[STRUCT_100])</f>
        <v>351</v>
      </c>
      <c r="I250" s="71">
        <f>_xlfn.XLOOKUP(FMS_Ranking[[#This Row],[FMS ID]],FMS_Input[FMS_ID],FMS_Input[RES_STRUCT100])</f>
        <v>291</v>
      </c>
      <c r="J250" s="71">
        <f>_xlfn.XLOOKUP(FMS_Ranking[[#This Row],[FMS ID]],FMS_Input[FMS_ID],FMS_Input[POP100])</f>
        <v>2114</v>
      </c>
      <c r="K250" s="71">
        <f>_xlfn.XLOOKUP(FMS_Ranking[[#This Row],[FMS ID]],FMS_Input[FMS_ID],FMS_Input[CRITFAC100])</f>
        <v>2</v>
      </c>
      <c r="L250" s="71">
        <f>_xlfn.XLOOKUP(FMS_Ranking[[#This Row],[FMS ID]],FMS_Input[FMS_ID],FMS_Input[LWC])</f>
        <v>0</v>
      </c>
      <c r="M250" s="71">
        <f>_xlfn.XLOOKUP(FMS_Ranking[[#This Row],[FMS ID]],FMS_Input[FMS_ID],FMS_Input[ROADCLS])</f>
        <v>0</v>
      </c>
      <c r="N250" s="71">
        <f>_xlfn.XLOOKUP(FMS_Ranking[[#This Row],[FMS ID]],FMS_Input[FMS_ID],FMS_Input[ROAD_MILES100])</f>
        <v>16</v>
      </c>
      <c r="O250" s="71">
        <f>_xlfn.XLOOKUP(FMS_Ranking[[#This Row],[FMS ID]],FMS_Input[FMS_ID],FMS_Input[FARMACRE100])</f>
        <v>0</v>
      </c>
      <c r="P250" s="72">
        <f>_xlfn.XLOOKUP(FMS_Ranking[[#This Row],[FMS ID]],FMS_Input[FMS_ID],FMS_Input[REDSTRUCT100])</f>
        <v>0</v>
      </c>
      <c r="Q250" s="72">
        <f>_xlfn.XLOOKUP(FMS_Ranking[[#This Row],[FMS ID]],FMS_Input[FMS_ID],FMS_Input[REMSTRC100])</f>
        <v>0</v>
      </c>
      <c r="R250" s="72">
        <f>_xlfn.XLOOKUP(FMS_Ranking[[#This Row],[FMS ID]],FMS_Input[FMS_ID],FMS_Input[REMRESSTRC100])</f>
        <v>0</v>
      </c>
      <c r="S250" s="83">
        <f>_xlfn.XLOOKUP(FMS_Ranking[[#This Row],[FMS ID]],FMS_Input[FMS_ID],FMS_Input[REMPOP100])</f>
        <v>0</v>
      </c>
      <c r="T250" s="83">
        <f>_xlfn.XLOOKUP(FMS_Ranking[[#This Row],[FMS ID]],FMS_Input[FMS_ID],FMS_Input[REMCRITFAC100])</f>
        <v>0</v>
      </c>
      <c r="U250" s="83">
        <f>_xlfn.XLOOKUP(FMS_Ranking[[#This Row],[FMS ID]],FMS_Input[FMS_ID],FMS_Input[REMLWC100])</f>
        <v>0</v>
      </c>
      <c r="V250" s="83">
        <f>_xlfn.XLOOKUP(FMS_Ranking[[#This Row],[FMS ID]],FMS_Input[FMS_ID],FMS_Input[REMROADCLS])</f>
        <v>0</v>
      </c>
      <c r="W250" s="83">
        <f>_xlfn.XLOOKUP(FMS_Ranking[[#This Row],[FMS ID]],FMS_Input[FMS_ID],FMS_Input[REMFRMACRE100])</f>
        <v>0</v>
      </c>
      <c r="X250" s="72">
        <f>_xlfn.XLOOKUP(FMS_Ranking[[#This Row],[FMS ID]],FMS_Input[FMS_ID],FMS_Input[COSTSTRUCT])</f>
        <v>0</v>
      </c>
      <c r="Y250" s="72">
        <f>_xlfn.XLOOKUP(FMS_Ranking[[#This Row],[FMS ID]],FMS_Input[FMS_ID],FMS_Input[NATURE])</f>
        <v>0</v>
      </c>
      <c r="Z250" s="61">
        <f>(((FMS_Ranking[[#This Row],[Percent Nature-Based Raw]]/Y$2)*10)*Y$3)</f>
        <v>0</v>
      </c>
      <c r="AA250" s="5" t="str">
        <f>_xlfn.XLOOKUP(FMS_Ranking[[#This Row],[FMS ID]],FMS_Input[FMS_ID],FMS_Input[WATER_SUP])</f>
        <v>No</v>
      </c>
      <c r="AB250" s="8">
        <f>IF(FMS_Ranking[[#This Row],[Water Supply Raw]]="Yes",1,0)</f>
        <v>0</v>
      </c>
      <c r="AC25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0.11453081029681782</v>
      </c>
      <c r="AD250" s="91">
        <f>_xlfn.RANK.EQ(AC250,$AC$6:$AC$380,0)+COUNTIF($AC$6:AC250,AC250)-1</f>
        <v>241</v>
      </c>
      <c r="AE250" s="93">
        <f>(((FMS_Ranking[[#This Row],[Structures Removed 100 Raw]]/Q$2)*100)*Q$3)+(((FMS_Ranking[[#This Row],[Removed Pop Raw]]/S$2)*100)*S$3)</f>
        <v>0</v>
      </c>
      <c r="AF25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0.11453081029681782</v>
      </c>
      <c r="AG250" s="87">
        <f t="shared" si="7"/>
        <v>245</v>
      </c>
    </row>
    <row r="251" spans="1:33" ht="15" customHeight="1" x14ac:dyDescent="0.25">
      <c r="A251" s="64" t="s">
        <v>4921</v>
      </c>
      <c r="B251" s="64">
        <f>_xlfn.XLOOKUP(FMS_Ranking[[#This Row],[FMS ID]],FMS_Input[FMS_ID],FMS_Input[RFPG_NUM])</f>
        <v>15</v>
      </c>
      <c r="C251" s="63" t="str">
        <f>_xlfn.XLOOKUP(FMS_Ranking[[#This Row],[FMS ID]],FMS_Input[FMS_ID],FMS_Input[FMS_NAME])</f>
        <v>La Villa #8-1.1</v>
      </c>
      <c r="D251" s="68" t="str">
        <f>_xlfn.XLOOKUP(FMS_Ranking[[#This Row],[FMS ID]],FMS_Input[FMS_ID],FMS_Input[FMS_DESCR])</f>
        <v>Develop Procedures For Mass Notifications To Citizens And Merchants During Natural Hazard Incident.</v>
      </c>
      <c r="E251" s="69">
        <f>_xlfn.XLOOKUP(FMS_Ranking[[#This Row],[FMS ID]],FMS_Input[FMS_ID],FMS_Input[FMS_COST])</f>
        <v>31000</v>
      </c>
      <c r="F251" s="70" t="str">
        <f>_xlfn.XLOOKUP(FMS_Ranking[[#This Row],[FMS ID]],FMS_Input[FMS_ID],FMS_Input[EMER_NEED])</f>
        <v>Yes</v>
      </c>
      <c r="G251" s="4">
        <f t="shared" si="6"/>
        <v>1</v>
      </c>
      <c r="H251" s="71">
        <f>_xlfn.XLOOKUP(FMS_Ranking[[#This Row],[FMS ID]],FMS_Input[FMS_ID],FMS_Input[STRUCT_100])</f>
        <v>351</v>
      </c>
      <c r="I251" s="71">
        <f>_xlfn.XLOOKUP(FMS_Ranking[[#This Row],[FMS ID]],FMS_Input[FMS_ID],FMS_Input[RES_STRUCT100])</f>
        <v>291</v>
      </c>
      <c r="J251" s="71">
        <f>_xlfn.XLOOKUP(FMS_Ranking[[#This Row],[FMS ID]],FMS_Input[FMS_ID],FMS_Input[POP100])</f>
        <v>2114</v>
      </c>
      <c r="K251" s="71">
        <f>_xlfn.XLOOKUP(FMS_Ranking[[#This Row],[FMS ID]],FMS_Input[FMS_ID],FMS_Input[CRITFAC100])</f>
        <v>2</v>
      </c>
      <c r="L251" s="71">
        <f>_xlfn.XLOOKUP(FMS_Ranking[[#This Row],[FMS ID]],FMS_Input[FMS_ID],FMS_Input[LWC])</f>
        <v>0</v>
      </c>
      <c r="M251" s="71">
        <f>_xlfn.XLOOKUP(FMS_Ranking[[#This Row],[FMS ID]],FMS_Input[FMS_ID],FMS_Input[ROADCLS])</f>
        <v>0</v>
      </c>
      <c r="N251" s="71">
        <f>_xlfn.XLOOKUP(FMS_Ranking[[#This Row],[FMS ID]],FMS_Input[FMS_ID],FMS_Input[ROAD_MILES100])</f>
        <v>16</v>
      </c>
      <c r="O251" s="71">
        <f>_xlfn.XLOOKUP(FMS_Ranking[[#This Row],[FMS ID]],FMS_Input[FMS_ID],FMS_Input[FARMACRE100])</f>
        <v>0</v>
      </c>
      <c r="P251" s="72">
        <f>_xlfn.XLOOKUP(FMS_Ranking[[#This Row],[FMS ID]],FMS_Input[FMS_ID],FMS_Input[REDSTRUCT100])</f>
        <v>0</v>
      </c>
      <c r="Q251" s="72">
        <f>_xlfn.XLOOKUP(FMS_Ranking[[#This Row],[FMS ID]],FMS_Input[FMS_ID],FMS_Input[REMSTRC100])</f>
        <v>0</v>
      </c>
      <c r="R251" s="72">
        <f>_xlfn.XLOOKUP(FMS_Ranking[[#This Row],[FMS ID]],FMS_Input[FMS_ID],FMS_Input[REMRESSTRC100])</f>
        <v>0</v>
      </c>
      <c r="S251" s="83">
        <f>_xlfn.XLOOKUP(FMS_Ranking[[#This Row],[FMS ID]],FMS_Input[FMS_ID],FMS_Input[REMPOP100])</f>
        <v>0</v>
      </c>
      <c r="T251" s="83">
        <f>_xlfn.XLOOKUP(FMS_Ranking[[#This Row],[FMS ID]],FMS_Input[FMS_ID],FMS_Input[REMCRITFAC100])</f>
        <v>0</v>
      </c>
      <c r="U251" s="83">
        <f>_xlfn.XLOOKUP(FMS_Ranking[[#This Row],[FMS ID]],FMS_Input[FMS_ID],FMS_Input[REMLWC100])</f>
        <v>0</v>
      </c>
      <c r="V251" s="83">
        <f>_xlfn.XLOOKUP(FMS_Ranking[[#This Row],[FMS ID]],FMS_Input[FMS_ID],FMS_Input[REMROADCLS])</f>
        <v>0</v>
      </c>
      <c r="W251" s="83">
        <f>_xlfn.XLOOKUP(FMS_Ranking[[#This Row],[FMS ID]],FMS_Input[FMS_ID],FMS_Input[REMFRMACRE100])</f>
        <v>0</v>
      </c>
      <c r="X251" s="72">
        <f>_xlfn.XLOOKUP(FMS_Ranking[[#This Row],[FMS ID]],FMS_Input[FMS_ID],FMS_Input[COSTSTRUCT])</f>
        <v>0</v>
      </c>
      <c r="Y251" s="72">
        <f>_xlfn.XLOOKUP(FMS_Ranking[[#This Row],[FMS ID]],FMS_Input[FMS_ID],FMS_Input[NATURE])</f>
        <v>0</v>
      </c>
      <c r="Z251" s="61">
        <f>(((FMS_Ranking[[#This Row],[Percent Nature-Based Raw]]/Y$2)*10)*Y$3)</f>
        <v>0</v>
      </c>
      <c r="AA251" s="5" t="str">
        <f>_xlfn.XLOOKUP(FMS_Ranking[[#This Row],[FMS ID]],FMS_Input[FMS_ID],FMS_Input[WATER_SUP])</f>
        <v>No</v>
      </c>
      <c r="AB251" s="8">
        <f>IF(FMS_Ranking[[#This Row],[Water Supply Raw]]="Yes",1,0)</f>
        <v>0</v>
      </c>
      <c r="AC25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0.11453081029681782</v>
      </c>
      <c r="AD251" s="91">
        <f>_xlfn.RANK.EQ(AC251,$AC$6:$AC$380,0)+COUNTIF($AC$6:AC251,AC251)-1</f>
        <v>242</v>
      </c>
      <c r="AE251" s="93">
        <f>(((FMS_Ranking[[#This Row],[Structures Removed 100 Raw]]/Q$2)*100)*Q$3)+(((FMS_Ranking[[#This Row],[Removed Pop Raw]]/S$2)*100)*S$3)</f>
        <v>0</v>
      </c>
      <c r="AF25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0.11453081029681782</v>
      </c>
      <c r="AG251" s="87">
        <f t="shared" si="7"/>
        <v>245</v>
      </c>
    </row>
    <row r="252" spans="1:33" ht="15" customHeight="1" x14ac:dyDescent="0.25">
      <c r="A252" s="64" t="s">
        <v>2056</v>
      </c>
      <c r="B252" s="64">
        <f>_xlfn.XLOOKUP(FMS_Ranking[[#This Row],[FMS ID]],FMS_Input[FMS_ID],FMS_Input[RFPG_NUM])</f>
        <v>3</v>
      </c>
      <c r="C252" s="63" t="str">
        <f>_xlfn.XLOOKUP(FMS_Ranking[[#This Row],[FMS ID]],FMS_Input[FMS_ID],FMS_Input[FMS_NAME])</f>
        <v>Colleyville Flood Warning System</v>
      </c>
      <c r="D252" s="68" t="str">
        <f>_xlfn.XLOOKUP(FMS_Ranking[[#This Row],[FMS ID]],FMS_Input[FMS_ID],FMS_Input[FMS_DESCR])</f>
        <v>Enhance high water warning system by adding automatic gates on the streets that normally flood</v>
      </c>
      <c r="E252" s="69">
        <f>_xlfn.XLOOKUP(FMS_Ranking[[#This Row],[FMS ID]],FMS_Input[FMS_ID],FMS_Input[FMS_COST])</f>
        <v>250000</v>
      </c>
      <c r="F252" s="70" t="str">
        <f>_xlfn.XLOOKUP(FMS_Ranking[[#This Row],[FMS ID]],FMS_Input[FMS_ID],FMS_Input[EMER_NEED])</f>
        <v>No</v>
      </c>
      <c r="G252" s="4">
        <f t="shared" si="6"/>
        <v>0</v>
      </c>
      <c r="H252" s="71">
        <f>_xlfn.XLOOKUP(FMS_Ranking[[#This Row],[FMS ID]],FMS_Input[FMS_ID],FMS_Input[STRUCT_100])</f>
        <v>156</v>
      </c>
      <c r="I252" s="71">
        <f>_xlfn.XLOOKUP(FMS_Ranking[[#This Row],[FMS ID]],FMS_Input[FMS_ID],FMS_Input[RES_STRUCT100])</f>
        <v>148</v>
      </c>
      <c r="J252" s="71">
        <f>_xlfn.XLOOKUP(FMS_Ranking[[#This Row],[FMS ID]],FMS_Input[FMS_ID],FMS_Input[POP100])</f>
        <v>735</v>
      </c>
      <c r="K252" s="71">
        <f>_xlfn.XLOOKUP(FMS_Ranking[[#This Row],[FMS ID]],FMS_Input[FMS_ID],FMS_Input[CRITFAC100])</f>
        <v>2</v>
      </c>
      <c r="L252" s="71">
        <f>_xlfn.XLOOKUP(FMS_Ranking[[#This Row],[FMS ID]],FMS_Input[FMS_ID],FMS_Input[LWC])</f>
        <v>4</v>
      </c>
      <c r="M252" s="71">
        <f>_xlfn.XLOOKUP(FMS_Ranking[[#This Row],[FMS ID]],FMS_Input[FMS_ID],FMS_Input[ROADCLS])</f>
        <v>0</v>
      </c>
      <c r="N252" s="71">
        <f>_xlfn.XLOOKUP(FMS_Ranking[[#This Row],[FMS ID]],FMS_Input[FMS_ID],FMS_Input[ROAD_MILES100])</f>
        <v>5</v>
      </c>
      <c r="O252" s="71">
        <f>_xlfn.XLOOKUP(FMS_Ranking[[#This Row],[FMS ID]],FMS_Input[FMS_ID],FMS_Input[FARMACRE100])</f>
        <v>131.8468017578125</v>
      </c>
      <c r="P252" s="72">
        <f>_xlfn.XLOOKUP(FMS_Ranking[[#This Row],[FMS ID]],FMS_Input[FMS_ID],FMS_Input[REDSTRUCT100])</f>
        <v>0</v>
      </c>
      <c r="Q252" s="72">
        <f>_xlfn.XLOOKUP(FMS_Ranking[[#This Row],[FMS ID]],FMS_Input[FMS_ID],FMS_Input[REMSTRC100])</f>
        <v>0</v>
      </c>
      <c r="R252" s="72">
        <f>_xlfn.XLOOKUP(FMS_Ranking[[#This Row],[FMS ID]],FMS_Input[FMS_ID],FMS_Input[REMRESSTRC100])</f>
        <v>0</v>
      </c>
      <c r="S252" s="83">
        <f>_xlfn.XLOOKUP(FMS_Ranking[[#This Row],[FMS ID]],FMS_Input[FMS_ID],FMS_Input[REMPOP100])</f>
        <v>0</v>
      </c>
      <c r="T252" s="83">
        <f>_xlfn.XLOOKUP(FMS_Ranking[[#This Row],[FMS ID]],FMS_Input[FMS_ID],FMS_Input[REMCRITFAC100])</f>
        <v>0</v>
      </c>
      <c r="U252" s="83">
        <f>_xlfn.XLOOKUP(FMS_Ranking[[#This Row],[FMS ID]],FMS_Input[FMS_ID],FMS_Input[REMLWC100])</f>
        <v>0</v>
      </c>
      <c r="V252" s="83">
        <f>_xlfn.XLOOKUP(FMS_Ranking[[#This Row],[FMS ID]],FMS_Input[FMS_ID],FMS_Input[REMROADCLS])</f>
        <v>0</v>
      </c>
      <c r="W252" s="83">
        <f>_xlfn.XLOOKUP(FMS_Ranking[[#This Row],[FMS ID]],FMS_Input[FMS_ID],FMS_Input[REMFRMACRE100])</f>
        <v>0</v>
      </c>
      <c r="X252" s="72">
        <f>_xlfn.XLOOKUP(FMS_Ranking[[#This Row],[FMS ID]],FMS_Input[FMS_ID],FMS_Input[COSTSTRUCT])</f>
        <v>0</v>
      </c>
      <c r="Y252" s="72">
        <f>_xlfn.XLOOKUP(FMS_Ranking[[#This Row],[FMS ID]],FMS_Input[FMS_ID],FMS_Input[NATURE])</f>
        <v>0</v>
      </c>
      <c r="Z252" s="61">
        <f>(((FMS_Ranking[[#This Row],[Percent Nature-Based Raw]]/Y$2)*10)*Y$3)</f>
        <v>0</v>
      </c>
      <c r="AA252" s="5" t="str">
        <f>_xlfn.XLOOKUP(FMS_Ranking[[#This Row],[FMS ID]],FMS_Input[FMS_ID],FMS_Input[WATER_SUP])</f>
        <v>No</v>
      </c>
      <c r="AB252" s="8">
        <f>IF(FMS_Ranking[[#This Row],[Water Supply Raw]]="Yes",1,0)</f>
        <v>0</v>
      </c>
      <c r="AC25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0.11037870435002797</v>
      </c>
      <c r="AD252" s="97">
        <f>_xlfn.RANK.EQ(AC252,$AC$6:$AC$380,0)+COUNTIF($AC$6:AC252,AC252)-1</f>
        <v>243</v>
      </c>
      <c r="AE252" s="93">
        <f>(((FMS_Ranking[[#This Row],[Structures Removed 100 Raw]]/Q$2)*100)*Q$3)+(((FMS_Ranking[[#This Row],[Removed Pop Raw]]/S$2)*100)*S$3)</f>
        <v>0</v>
      </c>
      <c r="AF25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0.11037870435002797</v>
      </c>
      <c r="AG252" s="95">
        <f t="shared" si="7"/>
        <v>247</v>
      </c>
    </row>
    <row r="253" spans="1:33" ht="15" customHeight="1" x14ac:dyDescent="0.25">
      <c r="A253" s="64" t="s">
        <v>2175</v>
      </c>
      <c r="B253" s="64">
        <f>_xlfn.XLOOKUP(FMS_Ranking[[#This Row],[FMS ID]],FMS_Input[FMS_ID],FMS_Input[RFPG_NUM])</f>
        <v>3</v>
      </c>
      <c r="C253" s="63" t="str">
        <f>_xlfn.XLOOKUP(FMS_Ranking[[#This Row],[FMS ID]],FMS_Input[FMS_ID],FMS_Input[FMS_NAME])</f>
        <v>City of Kennedale Property Acquisition Program - Village Creek</v>
      </c>
      <c r="D253" s="68" t="str">
        <f>_xlfn.XLOOKUP(FMS_Ranking[[#This Row],[FMS ID]],FMS_Input[FMS_ID],FMS_Input[FMS_DESCR])</f>
        <v>Acquire all private property located within the Village Creek 100-year floodplain in the City of Kennedale</v>
      </c>
      <c r="E253" s="69">
        <f>_xlfn.XLOOKUP(FMS_Ranking[[#This Row],[FMS ID]],FMS_Input[FMS_ID],FMS_Input[FMS_COST])</f>
        <v>5000000</v>
      </c>
      <c r="F253" s="70" t="str">
        <f>_xlfn.XLOOKUP(FMS_Ranking[[#This Row],[FMS ID]],FMS_Input[FMS_ID],FMS_Input[EMER_NEED])</f>
        <v>No</v>
      </c>
      <c r="G253" s="4">
        <f t="shared" si="6"/>
        <v>0</v>
      </c>
      <c r="H253" s="71">
        <f>_xlfn.XLOOKUP(FMS_Ranking[[#This Row],[FMS ID]],FMS_Input[FMS_ID],FMS_Input[STRUCT_100])</f>
        <v>167</v>
      </c>
      <c r="I253" s="71">
        <f>_xlfn.XLOOKUP(FMS_Ranking[[#This Row],[FMS ID]],FMS_Input[FMS_ID],FMS_Input[RES_STRUCT100])</f>
        <v>101</v>
      </c>
      <c r="J253" s="71">
        <f>_xlfn.XLOOKUP(FMS_Ranking[[#This Row],[FMS ID]],FMS_Input[FMS_ID],FMS_Input[POP100])</f>
        <v>2438</v>
      </c>
      <c r="K253" s="71">
        <f>_xlfn.XLOOKUP(FMS_Ranking[[#This Row],[FMS ID]],FMS_Input[FMS_ID],FMS_Input[CRITFAC100])</f>
        <v>2</v>
      </c>
      <c r="L253" s="71">
        <f>_xlfn.XLOOKUP(FMS_Ranking[[#This Row],[FMS ID]],FMS_Input[FMS_ID],FMS_Input[LWC])</f>
        <v>2</v>
      </c>
      <c r="M253" s="71">
        <f>_xlfn.XLOOKUP(FMS_Ranking[[#This Row],[FMS ID]],FMS_Input[FMS_ID],FMS_Input[ROADCLS])</f>
        <v>0</v>
      </c>
      <c r="N253" s="71">
        <f>_xlfn.XLOOKUP(FMS_Ranking[[#This Row],[FMS ID]],FMS_Input[FMS_ID],FMS_Input[ROAD_MILES100])</f>
        <v>4</v>
      </c>
      <c r="O253" s="71">
        <f>_xlfn.XLOOKUP(FMS_Ranking[[#This Row],[FMS ID]],FMS_Input[FMS_ID],FMS_Input[FARMACRE100])</f>
        <v>146.45930480957031</v>
      </c>
      <c r="P253" s="72">
        <f>_xlfn.XLOOKUP(FMS_Ranking[[#This Row],[FMS ID]],FMS_Input[FMS_ID],FMS_Input[REDSTRUCT100])</f>
        <v>0</v>
      </c>
      <c r="Q253" s="72">
        <f>_xlfn.XLOOKUP(FMS_Ranking[[#This Row],[FMS ID]],FMS_Input[FMS_ID],FMS_Input[REMSTRC100])</f>
        <v>0</v>
      </c>
      <c r="R253" s="72">
        <f>_xlfn.XLOOKUP(FMS_Ranking[[#This Row],[FMS ID]],FMS_Input[FMS_ID],FMS_Input[REMRESSTRC100])</f>
        <v>0</v>
      </c>
      <c r="S253" s="83">
        <f>_xlfn.XLOOKUP(FMS_Ranking[[#This Row],[FMS ID]],FMS_Input[FMS_ID],FMS_Input[REMPOP100])</f>
        <v>0</v>
      </c>
      <c r="T253" s="83">
        <f>_xlfn.XLOOKUP(FMS_Ranking[[#This Row],[FMS ID]],FMS_Input[FMS_ID],FMS_Input[REMCRITFAC100])</f>
        <v>0</v>
      </c>
      <c r="U253" s="83">
        <f>_xlfn.XLOOKUP(FMS_Ranking[[#This Row],[FMS ID]],FMS_Input[FMS_ID],FMS_Input[REMLWC100])</f>
        <v>0</v>
      </c>
      <c r="V253" s="83">
        <f>_xlfn.XLOOKUP(FMS_Ranking[[#This Row],[FMS ID]],FMS_Input[FMS_ID],FMS_Input[REMROADCLS])</f>
        <v>0</v>
      </c>
      <c r="W253" s="83">
        <f>_xlfn.XLOOKUP(FMS_Ranking[[#This Row],[FMS ID]],FMS_Input[FMS_ID],FMS_Input[REMFRMACRE100])</f>
        <v>0</v>
      </c>
      <c r="X253" s="72">
        <f>_xlfn.XLOOKUP(FMS_Ranking[[#This Row],[FMS ID]],FMS_Input[FMS_ID],FMS_Input[COSTSTRUCT])</f>
        <v>0</v>
      </c>
      <c r="Y253" s="72">
        <f>_xlfn.XLOOKUP(FMS_Ranking[[#This Row],[FMS ID]],FMS_Input[FMS_ID],FMS_Input[NATURE])</f>
        <v>0</v>
      </c>
      <c r="Z253" s="61">
        <f>(((FMS_Ranking[[#This Row],[Percent Nature-Based Raw]]/Y$2)*10)*Y$3)</f>
        <v>0</v>
      </c>
      <c r="AA253" s="5" t="str">
        <f>_xlfn.XLOOKUP(FMS_Ranking[[#This Row],[FMS ID]],FMS_Input[FMS_ID],FMS_Input[WATER_SUP])</f>
        <v>No</v>
      </c>
      <c r="AB253" s="8">
        <f>IF(FMS_Ranking[[#This Row],[Water Supply Raw]]="Yes",1,0)</f>
        <v>0</v>
      </c>
      <c r="AC25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9.3589848347718219E-2</v>
      </c>
      <c r="AD253" s="97">
        <f>_xlfn.RANK.EQ(AC253,$AC$6:$AC$380,0)+COUNTIF($AC$6:AC253,AC253)-1</f>
        <v>244</v>
      </c>
      <c r="AE253" s="93">
        <f>(((FMS_Ranking[[#This Row],[Structures Removed 100 Raw]]/Q$2)*100)*Q$3)+(((FMS_Ranking[[#This Row],[Removed Pop Raw]]/S$2)*100)*S$3)</f>
        <v>0</v>
      </c>
      <c r="AF25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9.3589848347718219E-2</v>
      </c>
      <c r="AG253" s="95">
        <f t="shared" si="7"/>
        <v>248</v>
      </c>
    </row>
    <row r="254" spans="1:33" ht="15" customHeight="1" x14ac:dyDescent="0.25">
      <c r="A254" s="64" t="s">
        <v>4973</v>
      </c>
      <c r="B254" s="64">
        <f>_xlfn.XLOOKUP(FMS_Ranking[[#This Row],[FMS ID]],FMS_Input[FMS_ID],FMS_Input[RFPG_NUM])</f>
        <v>15</v>
      </c>
      <c r="C254" s="63" t="str">
        <f>_xlfn.XLOOKUP(FMS_Ranking[[#This Row],[FMS ID]],FMS_Input[FMS_ID],FMS_Input[FMS_NAME])</f>
        <v>Primera Action #1</v>
      </c>
      <c r="D254" s="68" t="str">
        <f>_xlfn.XLOOKUP(FMS_Ranking[[#This Row],[FMS ID]],FMS_Input[FMS_ID],FMS_Input[FMS_DESCR])</f>
        <v>Amend subdivision ordinances to require retention or detention ponds in any new subdivision</v>
      </c>
      <c r="E254" s="69">
        <f>_xlfn.XLOOKUP(FMS_Ranking[[#This Row],[FMS ID]],FMS_Input[FMS_ID],FMS_Input[FMS_COST])</f>
        <v>5000</v>
      </c>
      <c r="F254" s="70" t="str">
        <f>_xlfn.XLOOKUP(FMS_Ranking[[#This Row],[FMS ID]],FMS_Input[FMS_ID],FMS_Input[EMER_NEED])</f>
        <v>Yes</v>
      </c>
      <c r="G254" s="4">
        <f t="shared" si="6"/>
        <v>1</v>
      </c>
      <c r="H254" s="71">
        <f>_xlfn.XLOOKUP(FMS_Ranking[[#This Row],[FMS ID]],FMS_Input[FMS_ID],FMS_Input[STRUCT_100])</f>
        <v>310</v>
      </c>
      <c r="I254" s="71">
        <f>_xlfn.XLOOKUP(FMS_Ranking[[#This Row],[FMS ID]],FMS_Input[FMS_ID],FMS_Input[RES_STRUCT100])</f>
        <v>290</v>
      </c>
      <c r="J254" s="71">
        <f>_xlfn.XLOOKUP(FMS_Ranking[[#This Row],[FMS ID]],FMS_Input[FMS_ID],FMS_Input[POP100])</f>
        <v>1229</v>
      </c>
      <c r="K254" s="71">
        <f>_xlfn.XLOOKUP(FMS_Ranking[[#This Row],[FMS ID]],FMS_Input[FMS_ID],FMS_Input[CRITFAC100])</f>
        <v>0</v>
      </c>
      <c r="L254" s="71">
        <f>_xlfn.XLOOKUP(FMS_Ranking[[#This Row],[FMS ID]],FMS_Input[FMS_ID],FMS_Input[LWC])</f>
        <v>0</v>
      </c>
      <c r="M254" s="71">
        <f>_xlfn.XLOOKUP(FMS_Ranking[[#This Row],[FMS ID]],FMS_Input[FMS_ID],FMS_Input[ROADCLS])</f>
        <v>0</v>
      </c>
      <c r="N254" s="71">
        <f>_xlfn.XLOOKUP(FMS_Ranking[[#This Row],[FMS ID]],FMS_Input[FMS_ID],FMS_Input[ROAD_MILES100])</f>
        <v>15</v>
      </c>
      <c r="O254" s="71">
        <f>_xlfn.XLOOKUP(FMS_Ranking[[#This Row],[FMS ID]],FMS_Input[FMS_ID],FMS_Input[FARMACRE100])</f>
        <v>0</v>
      </c>
      <c r="P254" s="72">
        <f>_xlfn.XLOOKUP(FMS_Ranking[[#This Row],[FMS ID]],FMS_Input[FMS_ID],FMS_Input[REDSTRUCT100])</f>
        <v>0</v>
      </c>
      <c r="Q254" s="72">
        <f>_xlfn.XLOOKUP(FMS_Ranking[[#This Row],[FMS ID]],FMS_Input[FMS_ID],FMS_Input[REMSTRC100])</f>
        <v>0</v>
      </c>
      <c r="R254" s="72">
        <f>_xlfn.XLOOKUP(FMS_Ranking[[#This Row],[FMS ID]],FMS_Input[FMS_ID],FMS_Input[REMRESSTRC100])</f>
        <v>0</v>
      </c>
      <c r="S254" s="83">
        <f>_xlfn.XLOOKUP(FMS_Ranking[[#This Row],[FMS ID]],FMS_Input[FMS_ID],FMS_Input[REMPOP100])</f>
        <v>0</v>
      </c>
      <c r="T254" s="83">
        <f>_xlfn.XLOOKUP(FMS_Ranking[[#This Row],[FMS ID]],FMS_Input[FMS_ID],FMS_Input[REMCRITFAC100])</f>
        <v>0</v>
      </c>
      <c r="U254" s="83">
        <f>_xlfn.XLOOKUP(FMS_Ranking[[#This Row],[FMS ID]],FMS_Input[FMS_ID],FMS_Input[REMLWC100])</f>
        <v>0</v>
      </c>
      <c r="V254" s="83">
        <f>_xlfn.XLOOKUP(FMS_Ranking[[#This Row],[FMS ID]],FMS_Input[FMS_ID],FMS_Input[REMROADCLS])</f>
        <v>0</v>
      </c>
      <c r="W254" s="83">
        <f>_xlfn.XLOOKUP(FMS_Ranking[[#This Row],[FMS ID]],FMS_Input[FMS_ID],FMS_Input[REMFRMACRE100])</f>
        <v>0</v>
      </c>
      <c r="X254" s="72">
        <f>_xlfn.XLOOKUP(FMS_Ranking[[#This Row],[FMS ID]],FMS_Input[FMS_ID],FMS_Input[COSTSTRUCT])</f>
        <v>0</v>
      </c>
      <c r="Y254" s="72">
        <f>_xlfn.XLOOKUP(FMS_Ranking[[#This Row],[FMS ID]],FMS_Input[FMS_ID],FMS_Input[NATURE])</f>
        <v>0</v>
      </c>
      <c r="Z254" s="61">
        <f>(((FMS_Ranking[[#This Row],[Percent Nature-Based Raw]]/Y$2)*10)*Y$3)</f>
        <v>0</v>
      </c>
      <c r="AA254" s="5" t="str">
        <f>_xlfn.XLOOKUP(FMS_Ranking[[#This Row],[FMS ID]],FMS_Input[FMS_ID],FMS_Input[WATER_SUP])</f>
        <v>No</v>
      </c>
      <c r="AB254" s="8">
        <f>IF(FMS_Ranking[[#This Row],[Water Supply Raw]]="Yes",1,0)</f>
        <v>0</v>
      </c>
      <c r="AC25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9.100902252794732E-2</v>
      </c>
      <c r="AD254" s="91">
        <f>_xlfn.RANK.EQ(AC254,$AC$6:$AC$380,0)+COUNTIF($AC$6:AC254,AC254)-1</f>
        <v>245</v>
      </c>
      <c r="AE254" s="93">
        <f>(((FMS_Ranking[[#This Row],[Structures Removed 100 Raw]]/Q$2)*100)*Q$3)+(((FMS_Ranking[[#This Row],[Removed Pop Raw]]/S$2)*100)*S$3)</f>
        <v>0</v>
      </c>
      <c r="AF25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9.100902252794732E-2</v>
      </c>
      <c r="AG254" s="87">
        <f t="shared" si="7"/>
        <v>249</v>
      </c>
    </row>
    <row r="255" spans="1:33" ht="15" customHeight="1" x14ac:dyDescent="0.25">
      <c r="A255" s="64" t="s">
        <v>4977</v>
      </c>
      <c r="B255" s="64">
        <f>_xlfn.XLOOKUP(FMS_Ranking[[#This Row],[FMS ID]],FMS_Input[FMS_ID],FMS_Input[RFPG_NUM])</f>
        <v>15</v>
      </c>
      <c r="C255" s="63" t="str">
        <f>_xlfn.XLOOKUP(FMS_Ranking[[#This Row],[FMS ID]],FMS_Input[FMS_ID],FMS_Input[FMS_NAME])</f>
        <v>Primera Action #10</v>
      </c>
      <c r="D255" s="68" t="str">
        <f>_xlfn.XLOOKUP(FMS_Ranking[[#This Row],[FMS ID]],FMS_Input[FMS_ID],FMS_Input[FMS_DESCR])</f>
        <v>Adopt higher floodplain standards such as freeboard and cumulative substantial damage</v>
      </c>
      <c r="E255" s="69">
        <f>_xlfn.XLOOKUP(FMS_Ranking[[#This Row],[FMS ID]],FMS_Input[FMS_ID],FMS_Input[FMS_COST])</f>
        <v>5000</v>
      </c>
      <c r="F255" s="70" t="str">
        <f>_xlfn.XLOOKUP(FMS_Ranking[[#This Row],[FMS ID]],FMS_Input[FMS_ID],FMS_Input[EMER_NEED])</f>
        <v>Yes</v>
      </c>
      <c r="G255" s="4">
        <f t="shared" si="6"/>
        <v>1</v>
      </c>
      <c r="H255" s="71">
        <f>_xlfn.XLOOKUP(FMS_Ranking[[#This Row],[FMS ID]],FMS_Input[FMS_ID],FMS_Input[STRUCT_100])</f>
        <v>310</v>
      </c>
      <c r="I255" s="71">
        <f>_xlfn.XLOOKUP(FMS_Ranking[[#This Row],[FMS ID]],FMS_Input[FMS_ID],FMS_Input[RES_STRUCT100])</f>
        <v>290</v>
      </c>
      <c r="J255" s="71">
        <f>_xlfn.XLOOKUP(FMS_Ranking[[#This Row],[FMS ID]],FMS_Input[FMS_ID],FMS_Input[POP100])</f>
        <v>1229</v>
      </c>
      <c r="K255" s="71">
        <f>_xlfn.XLOOKUP(FMS_Ranking[[#This Row],[FMS ID]],FMS_Input[FMS_ID],FMS_Input[CRITFAC100])</f>
        <v>0</v>
      </c>
      <c r="L255" s="71">
        <f>_xlfn.XLOOKUP(FMS_Ranking[[#This Row],[FMS ID]],FMS_Input[FMS_ID],FMS_Input[LWC])</f>
        <v>0</v>
      </c>
      <c r="M255" s="71">
        <f>_xlfn.XLOOKUP(FMS_Ranking[[#This Row],[FMS ID]],FMS_Input[FMS_ID],FMS_Input[ROADCLS])</f>
        <v>0</v>
      </c>
      <c r="N255" s="71">
        <f>_xlfn.XLOOKUP(FMS_Ranking[[#This Row],[FMS ID]],FMS_Input[FMS_ID],FMS_Input[ROAD_MILES100])</f>
        <v>15</v>
      </c>
      <c r="O255" s="71">
        <f>_xlfn.XLOOKUP(FMS_Ranking[[#This Row],[FMS ID]],FMS_Input[FMS_ID],FMS_Input[FARMACRE100])</f>
        <v>0</v>
      </c>
      <c r="P255" s="72">
        <f>_xlfn.XLOOKUP(FMS_Ranking[[#This Row],[FMS ID]],FMS_Input[FMS_ID],FMS_Input[REDSTRUCT100])</f>
        <v>0</v>
      </c>
      <c r="Q255" s="72">
        <f>_xlfn.XLOOKUP(FMS_Ranking[[#This Row],[FMS ID]],FMS_Input[FMS_ID],FMS_Input[REMSTRC100])</f>
        <v>0</v>
      </c>
      <c r="R255" s="72">
        <f>_xlfn.XLOOKUP(FMS_Ranking[[#This Row],[FMS ID]],FMS_Input[FMS_ID],FMS_Input[REMRESSTRC100])</f>
        <v>0</v>
      </c>
      <c r="S255" s="83">
        <f>_xlfn.XLOOKUP(FMS_Ranking[[#This Row],[FMS ID]],FMS_Input[FMS_ID],FMS_Input[REMPOP100])</f>
        <v>0</v>
      </c>
      <c r="T255" s="83">
        <f>_xlfn.XLOOKUP(FMS_Ranking[[#This Row],[FMS ID]],FMS_Input[FMS_ID],FMS_Input[REMCRITFAC100])</f>
        <v>0</v>
      </c>
      <c r="U255" s="83">
        <f>_xlfn.XLOOKUP(FMS_Ranking[[#This Row],[FMS ID]],FMS_Input[FMS_ID],FMS_Input[REMLWC100])</f>
        <v>0</v>
      </c>
      <c r="V255" s="83">
        <f>_xlfn.XLOOKUP(FMS_Ranking[[#This Row],[FMS ID]],FMS_Input[FMS_ID],FMS_Input[REMROADCLS])</f>
        <v>0</v>
      </c>
      <c r="W255" s="83">
        <f>_xlfn.XLOOKUP(FMS_Ranking[[#This Row],[FMS ID]],FMS_Input[FMS_ID],FMS_Input[REMFRMACRE100])</f>
        <v>0</v>
      </c>
      <c r="X255" s="72">
        <f>_xlfn.XLOOKUP(FMS_Ranking[[#This Row],[FMS ID]],FMS_Input[FMS_ID],FMS_Input[COSTSTRUCT])</f>
        <v>0</v>
      </c>
      <c r="Y255" s="72">
        <f>_xlfn.XLOOKUP(FMS_Ranking[[#This Row],[FMS ID]],FMS_Input[FMS_ID],FMS_Input[NATURE])</f>
        <v>0</v>
      </c>
      <c r="Z255" s="61">
        <f>(((FMS_Ranking[[#This Row],[Percent Nature-Based Raw]]/Y$2)*10)*Y$3)</f>
        <v>0</v>
      </c>
      <c r="AA255" s="5" t="str">
        <f>_xlfn.XLOOKUP(FMS_Ranking[[#This Row],[FMS ID]],FMS_Input[FMS_ID],FMS_Input[WATER_SUP])</f>
        <v>No</v>
      </c>
      <c r="AB255" s="8">
        <f>IF(FMS_Ranking[[#This Row],[Water Supply Raw]]="Yes",1,0)</f>
        <v>0</v>
      </c>
      <c r="AC25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9.100902252794732E-2</v>
      </c>
      <c r="AD255" s="91">
        <f>_xlfn.RANK.EQ(AC255,$AC$6:$AC$380,0)+COUNTIF($AC$6:AC255,AC255)-1</f>
        <v>246</v>
      </c>
      <c r="AE255" s="93">
        <f>(((FMS_Ranking[[#This Row],[Structures Removed 100 Raw]]/Q$2)*100)*Q$3)+(((FMS_Ranking[[#This Row],[Removed Pop Raw]]/S$2)*100)*S$3)</f>
        <v>0</v>
      </c>
      <c r="AF25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9.100902252794732E-2</v>
      </c>
      <c r="AG255" s="87">
        <f t="shared" si="7"/>
        <v>249</v>
      </c>
    </row>
    <row r="256" spans="1:33" ht="15" customHeight="1" x14ac:dyDescent="0.25">
      <c r="A256" s="64" t="s">
        <v>4982</v>
      </c>
      <c r="B256" s="64">
        <f>_xlfn.XLOOKUP(FMS_Ranking[[#This Row],[FMS ID]],FMS_Input[FMS_ID],FMS_Input[RFPG_NUM])</f>
        <v>15</v>
      </c>
      <c r="C256" s="63" t="str">
        <f>_xlfn.XLOOKUP(FMS_Ranking[[#This Row],[FMS ID]],FMS_Input[FMS_ID],FMS_Input[FMS_NAME])</f>
        <v>Primera Action #8</v>
      </c>
      <c r="D256" s="68" t="str">
        <f>_xlfn.XLOOKUP(FMS_Ranking[[#This Row],[FMS ID]],FMS_Input[FMS_ID],FMS_Input[FMS_DESCR])</f>
        <v>Develop an early warning system to new areas of the jurisdiction to alert residents of impending severe weather</v>
      </c>
      <c r="E256" s="69">
        <f>_xlfn.XLOOKUP(FMS_Ranking[[#This Row],[FMS ID]],FMS_Input[FMS_ID],FMS_Input[FMS_COST])</f>
        <v>75000</v>
      </c>
      <c r="F256" s="70" t="str">
        <f>_xlfn.XLOOKUP(FMS_Ranking[[#This Row],[FMS ID]],FMS_Input[FMS_ID],FMS_Input[EMER_NEED])</f>
        <v>Yes</v>
      </c>
      <c r="G256" s="4">
        <f t="shared" si="6"/>
        <v>1</v>
      </c>
      <c r="H256" s="71">
        <f>_xlfn.XLOOKUP(FMS_Ranking[[#This Row],[FMS ID]],FMS_Input[FMS_ID],FMS_Input[STRUCT_100])</f>
        <v>310</v>
      </c>
      <c r="I256" s="71">
        <f>_xlfn.XLOOKUP(FMS_Ranking[[#This Row],[FMS ID]],FMS_Input[FMS_ID],FMS_Input[RES_STRUCT100])</f>
        <v>290</v>
      </c>
      <c r="J256" s="71">
        <f>_xlfn.XLOOKUP(FMS_Ranking[[#This Row],[FMS ID]],FMS_Input[FMS_ID],FMS_Input[POP100])</f>
        <v>1229</v>
      </c>
      <c r="K256" s="71">
        <f>_xlfn.XLOOKUP(FMS_Ranking[[#This Row],[FMS ID]],FMS_Input[FMS_ID],FMS_Input[CRITFAC100])</f>
        <v>0</v>
      </c>
      <c r="L256" s="71">
        <f>_xlfn.XLOOKUP(FMS_Ranking[[#This Row],[FMS ID]],FMS_Input[FMS_ID],FMS_Input[LWC])</f>
        <v>0</v>
      </c>
      <c r="M256" s="71">
        <f>_xlfn.XLOOKUP(FMS_Ranking[[#This Row],[FMS ID]],FMS_Input[FMS_ID],FMS_Input[ROADCLS])</f>
        <v>0</v>
      </c>
      <c r="N256" s="71">
        <f>_xlfn.XLOOKUP(FMS_Ranking[[#This Row],[FMS ID]],FMS_Input[FMS_ID],FMS_Input[ROAD_MILES100])</f>
        <v>15</v>
      </c>
      <c r="O256" s="71">
        <f>_xlfn.XLOOKUP(FMS_Ranking[[#This Row],[FMS ID]],FMS_Input[FMS_ID],FMS_Input[FARMACRE100])</f>
        <v>0</v>
      </c>
      <c r="P256" s="72">
        <f>_xlfn.XLOOKUP(FMS_Ranking[[#This Row],[FMS ID]],FMS_Input[FMS_ID],FMS_Input[REDSTRUCT100])</f>
        <v>0</v>
      </c>
      <c r="Q256" s="72">
        <f>_xlfn.XLOOKUP(FMS_Ranking[[#This Row],[FMS ID]],FMS_Input[FMS_ID],FMS_Input[REMSTRC100])</f>
        <v>0</v>
      </c>
      <c r="R256" s="72">
        <f>_xlfn.XLOOKUP(FMS_Ranking[[#This Row],[FMS ID]],FMS_Input[FMS_ID],FMS_Input[REMRESSTRC100])</f>
        <v>0</v>
      </c>
      <c r="S256" s="83">
        <f>_xlfn.XLOOKUP(FMS_Ranking[[#This Row],[FMS ID]],FMS_Input[FMS_ID],FMS_Input[REMPOP100])</f>
        <v>0</v>
      </c>
      <c r="T256" s="83">
        <f>_xlfn.XLOOKUP(FMS_Ranking[[#This Row],[FMS ID]],FMS_Input[FMS_ID],FMS_Input[REMCRITFAC100])</f>
        <v>0</v>
      </c>
      <c r="U256" s="83">
        <f>_xlfn.XLOOKUP(FMS_Ranking[[#This Row],[FMS ID]],FMS_Input[FMS_ID],FMS_Input[REMLWC100])</f>
        <v>0</v>
      </c>
      <c r="V256" s="83">
        <f>_xlfn.XLOOKUP(FMS_Ranking[[#This Row],[FMS ID]],FMS_Input[FMS_ID],FMS_Input[REMROADCLS])</f>
        <v>0</v>
      </c>
      <c r="W256" s="83">
        <f>_xlfn.XLOOKUP(FMS_Ranking[[#This Row],[FMS ID]],FMS_Input[FMS_ID],FMS_Input[REMFRMACRE100])</f>
        <v>0</v>
      </c>
      <c r="X256" s="72">
        <f>_xlfn.XLOOKUP(FMS_Ranking[[#This Row],[FMS ID]],FMS_Input[FMS_ID],FMS_Input[COSTSTRUCT])</f>
        <v>0</v>
      </c>
      <c r="Y256" s="72">
        <f>_xlfn.XLOOKUP(FMS_Ranking[[#This Row],[FMS ID]],FMS_Input[FMS_ID],FMS_Input[NATURE])</f>
        <v>0</v>
      </c>
      <c r="Z256" s="61">
        <f>(((FMS_Ranking[[#This Row],[Percent Nature-Based Raw]]/Y$2)*10)*Y$3)</f>
        <v>0</v>
      </c>
      <c r="AA256" s="5" t="str">
        <f>_xlfn.XLOOKUP(FMS_Ranking[[#This Row],[FMS ID]],FMS_Input[FMS_ID],FMS_Input[WATER_SUP])</f>
        <v>No</v>
      </c>
      <c r="AB256" s="8">
        <f>IF(FMS_Ranking[[#This Row],[Water Supply Raw]]="Yes",1,0)</f>
        <v>0</v>
      </c>
      <c r="AC25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9.100902252794732E-2</v>
      </c>
      <c r="AD256" s="91">
        <f>_xlfn.RANK.EQ(AC256,$AC$6:$AC$380,0)+COUNTIF($AC$6:AC256,AC256)-1</f>
        <v>247</v>
      </c>
      <c r="AE256" s="93">
        <f>(((FMS_Ranking[[#This Row],[Structures Removed 100 Raw]]/Q$2)*100)*Q$3)+(((FMS_Ranking[[#This Row],[Removed Pop Raw]]/S$2)*100)*S$3)</f>
        <v>0</v>
      </c>
      <c r="AF25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9.100902252794732E-2</v>
      </c>
      <c r="AG256" s="87">
        <f t="shared" si="7"/>
        <v>249</v>
      </c>
    </row>
    <row r="257" spans="1:33" ht="15" customHeight="1" x14ac:dyDescent="0.25">
      <c r="A257" s="64" t="s">
        <v>3000</v>
      </c>
      <c r="B257" s="64">
        <f>_xlfn.XLOOKUP(FMS_Ranking[[#This Row],[FMS ID]],FMS_Input[FMS_ID],FMS_Input[RFPG_NUM])</f>
        <v>4</v>
      </c>
      <c r="C257" s="63" t="str">
        <f>_xlfn.XLOOKUP(FMS_Ranking[[#This Row],[FMS ID]],FMS_Input[FMS_ID],FMS_Input[FMS_NAME])</f>
        <v xml:space="preserve">City of Fate Flood Infrastructure Maintenance_x000D_
</v>
      </c>
      <c r="D257" s="68" t="str">
        <f>_xlfn.XLOOKUP(FMS_Ranking[[#This Row],[FMS ID]],FMS_Input[FMS_ID],FMS_Input[FMS_DESCR])</f>
        <v xml:space="preserve">Develop and implement a county-wide pre-disaster debris removal and monitoring contracts_x000D_
</v>
      </c>
      <c r="E257" s="69">
        <f>_xlfn.XLOOKUP(FMS_Ranking[[#This Row],[FMS ID]],FMS_Input[FMS_ID],FMS_Input[FMS_COST])</f>
        <v>100000</v>
      </c>
      <c r="F257" s="70" t="str">
        <f>_xlfn.XLOOKUP(FMS_Ranking[[#This Row],[FMS ID]],FMS_Input[FMS_ID],FMS_Input[EMER_NEED])</f>
        <v>No</v>
      </c>
      <c r="G257" s="4">
        <f t="shared" si="6"/>
        <v>0</v>
      </c>
      <c r="H257" s="71">
        <f>_xlfn.XLOOKUP(FMS_Ranking[[#This Row],[FMS ID]],FMS_Input[FMS_ID],FMS_Input[STRUCT_100])</f>
        <v>21</v>
      </c>
      <c r="I257" s="71">
        <f>_xlfn.XLOOKUP(FMS_Ranking[[#This Row],[FMS ID]],FMS_Input[FMS_ID],FMS_Input[RES_STRUCT100])</f>
        <v>21</v>
      </c>
      <c r="J257" s="71">
        <f>_xlfn.XLOOKUP(FMS_Ranking[[#This Row],[FMS ID]],FMS_Input[FMS_ID],FMS_Input[POP100])</f>
        <v>128</v>
      </c>
      <c r="K257" s="71">
        <f>_xlfn.XLOOKUP(FMS_Ranking[[#This Row],[FMS ID]],FMS_Input[FMS_ID],FMS_Input[CRITFAC100])</f>
        <v>0</v>
      </c>
      <c r="L257" s="71">
        <f>_xlfn.XLOOKUP(FMS_Ranking[[#This Row],[FMS ID]],FMS_Input[FMS_ID],FMS_Input[LWC])</f>
        <v>1</v>
      </c>
      <c r="M257" s="71">
        <f>_xlfn.XLOOKUP(FMS_Ranking[[#This Row],[FMS ID]],FMS_Input[FMS_ID],FMS_Input[ROADCLS])</f>
        <v>1</v>
      </c>
      <c r="N257" s="71">
        <f>_xlfn.XLOOKUP(FMS_Ranking[[#This Row],[FMS ID]],FMS_Input[FMS_ID],FMS_Input[ROAD_MILES100])</f>
        <v>3</v>
      </c>
      <c r="O257" s="71">
        <f>_xlfn.XLOOKUP(FMS_Ranking[[#This Row],[FMS ID]],FMS_Input[FMS_ID],FMS_Input[FARMACRE100])</f>
        <v>164.16365051269531</v>
      </c>
      <c r="P257" s="72">
        <f>_xlfn.XLOOKUP(FMS_Ranking[[#This Row],[FMS ID]],FMS_Input[FMS_ID],FMS_Input[REDSTRUCT100])</f>
        <v>0</v>
      </c>
      <c r="Q257" s="72">
        <f>_xlfn.XLOOKUP(FMS_Ranking[[#This Row],[FMS ID]],FMS_Input[FMS_ID],FMS_Input[REMSTRC100])</f>
        <v>0</v>
      </c>
      <c r="R257" s="72">
        <f>_xlfn.XLOOKUP(FMS_Ranking[[#This Row],[FMS ID]],FMS_Input[FMS_ID],FMS_Input[REMRESSTRC100])</f>
        <v>0</v>
      </c>
      <c r="S257" s="83">
        <f>_xlfn.XLOOKUP(FMS_Ranking[[#This Row],[FMS ID]],FMS_Input[FMS_ID],FMS_Input[REMPOP100])</f>
        <v>0</v>
      </c>
      <c r="T257" s="83">
        <f>_xlfn.XLOOKUP(FMS_Ranking[[#This Row],[FMS ID]],FMS_Input[FMS_ID],FMS_Input[REMCRITFAC100])</f>
        <v>0</v>
      </c>
      <c r="U257" s="83">
        <f>_xlfn.XLOOKUP(FMS_Ranking[[#This Row],[FMS ID]],FMS_Input[FMS_ID],FMS_Input[REMLWC100])</f>
        <v>0</v>
      </c>
      <c r="V257" s="83">
        <f>_xlfn.XLOOKUP(FMS_Ranking[[#This Row],[FMS ID]],FMS_Input[FMS_ID],FMS_Input[REMROADCLS])</f>
        <v>0</v>
      </c>
      <c r="W257" s="83">
        <f>_xlfn.XLOOKUP(FMS_Ranking[[#This Row],[FMS ID]],FMS_Input[FMS_ID],FMS_Input[REMFRMACRE100])</f>
        <v>0</v>
      </c>
      <c r="X257" s="72">
        <f>_xlfn.XLOOKUP(FMS_Ranking[[#This Row],[FMS ID]],FMS_Input[FMS_ID],FMS_Input[COSTSTRUCT])</f>
        <v>0</v>
      </c>
      <c r="Y257" s="72">
        <f>_xlfn.XLOOKUP(FMS_Ranking[[#This Row],[FMS ID]],FMS_Input[FMS_ID],FMS_Input[NATURE])</f>
        <v>0</v>
      </c>
      <c r="Z257" s="61">
        <f>(((FMS_Ranking[[#This Row],[Percent Nature-Based Raw]]/Y$2)*10)*Y$3)</f>
        <v>0</v>
      </c>
      <c r="AA257" s="5" t="str">
        <f>_xlfn.XLOOKUP(FMS_Ranking[[#This Row],[FMS ID]],FMS_Input[FMS_ID],FMS_Input[WATER_SUP])</f>
        <v>No</v>
      </c>
      <c r="AB257" s="8">
        <f>IF(FMS_Ranking[[#This Row],[Water Supply Raw]]="Yes",1,0)</f>
        <v>0</v>
      </c>
      <c r="AC25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8.6196965192541025E-2</v>
      </c>
      <c r="AD257" s="97">
        <f>_xlfn.RANK.EQ(AC257,$AC$6:$AC$380,0)+COUNTIF($AC$6:AC257,AC257)-1</f>
        <v>248</v>
      </c>
      <c r="AE257" s="93">
        <f>(((FMS_Ranking[[#This Row],[Structures Removed 100 Raw]]/Q$2)*100)*Q$3)+(((FMS_Ranking[[#This Row],[Removed Pop Raw]]/S$2)*100)*S$3)</f>
        <v>0</v>
      </c>
      <c r="AF25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8.6196965192541025E-2</v>
      </c>
      <c r="AG257" s="95">
        <f t="shared" si="7"/>
        <v>252</v>
      </c>
    </row>
    <row r="258" spans="1:33" ht="15" customHeight="1" x14ac:dyDescent="0.25">
      <c r="A258" s="64" t="s">
        <v>2474</v>
      </c>
      <c r="B258" s="64">
        <f>_xlfn.XLOOKUP(FMS_Ranking[[#This Row],[FMS ID]],FMS_Input[FMS_ID],FMS_Input[RFPG_NUM])</f>
        <v>3</v>
      </c>
      <c r="C258" s="63" t="str">
        <f>_xlfn.XLOOKUP(FMS_Ranking[[#This Row],[FMS ID]],FMS_Input[FMS_ID],FMS_Input[FMS_NAME])</f>
        <v>Livingston Flood Damage Mitigation Educational Program</v>
      </c>
      <c r="D258" s="68" t="str">
        <f>_xlfn.XLOOKUP(FMS_Ranking[[#This Row],[FMS ID]],FMS_Input[FMS_ID],FMS_Input[FMS_DESCR])</f>
        <v>Establish an educational program to teach citizens how to mitigate flood damage to their property</v>
      </c>
      <c r="E258" s="69">
        <f>_xlfn.XLOOKUP(FMS_Ranking[[#This Row],[FMS ID]],FMS_Input[FMS_ID],FMS_Input[FMS_COST])</f>
        <v>60000</v>
      </c>
      <c r="F258" s="70" t="str">
        <f>_xlfn.XLOOKUP(FMS_Ranking[[#This Row],[FMS ID]],FMS_Input[FMS_ID],FMS_Input[EMER_NEED])</f>
        <v>No</v>
      </c>
      <c r="G258" s="4">
        <f t="shared" si="6"/>
        <v>0</v>
      </c>
      <c r="H258" s="71">
        <f>_xlfn.XLOOKUP(FMS_Ranking[[#This Row],[FMS ID]],FMS_Input[FMS_ID],FMS_Input[STRUCT_100])</f>
        <v>140</v>
      </c>
      <c r="I258" s="71">
        <f>_xlfn.XLOOKUP(FMS_Ranking[[#This Row],[FMS ID]],FMS_Input[FMS_ID],FMS_Input[RES_STRUCT100])</f>
        <v>128</v>
      </c>
      <c r="J258" s="71">
        <f>_xlfn.XLOOKUP(FMS_Ranking[[#This Row],[FMS ID]],FMS_Input[FMS_ID],FMS_Input[POP100])</f>
        <v>233</v>
      </c>
      <c r="K258" s="71">
        <f>_xlfn.XLOOKUP(FMS_Ranking[[#This Row],[FMS ID]],FMS_Input[FMS_ID],FMS_Input[CRITFAC100])</f>
        <v>7</v>
      </c>
      <c r="L258" s="71">
        <f>_xlfn.XLOOKUP(FMS_Ranking[[#This Row],[FMS ID]],FMS_Input[FMS_ID],FMS_Input[LWC])</f>
        <v>0</v>
      </c>
      <c r="M258" s="71">
        <f>_xlfn.XLOOKUP(FMS_Ranking[[#This Row],[FMS ID]],FMS_Input[FMS_ID],FMS_Input[ROADCLS])</f>
        <v>0</v>
      </c>
      <c r="N258" s="71">
        <f>_xlfn.XLOOKUP(FMS_Ranking[[#This Row],[FMS ID]],FMS_Input[FMS_ID],FMS_Input[ROAD_MILES100])</f>
        <v>12</v>
      </c>
      <c r="O258" s="71">
        <f>_xlfn.XLOOKUP(FMS_Ranking[[#This Row],[FMS ID]],FMS_Input[FMS_ID],FMS_Input[FARMACRE100])</f>
        <v>132.8009033203125</v>
      </c>
      <c r="P258" s="72">
        <f>_xlfn.XLOOKUP(FMS_Ranking[[#This Row],[FMS ID]],FMS_Input[FMS_ID],FMS_Input[REDSTRUCT100])</f>
        <v>0</v>
      </c>
      <c r="Q258" s="72">
        <f>_xlfn.XLOOKUP(FMS_Ranking[[#This Row],[FMS ID]],FMS_Input[FMS_ID],FMS_Input[REMSTRC100])</f>
        <v>0</v>
      </c>
      <c r="R258" s="72">
        <f>_xlfn.XLOOKUP(FMS_Ranking[[#This Row],[FMS ID]],FMS_Input[FMS_ID],FMS_Input[REMRESSTRC100])</f>
        <v>0</v>
      </c>
      <c r="S258" s="83">
        <f>_xlfn.XLOOKUP(FMS_Ranking[[#This Row],[FMS ID]],FMS_Input[FMS_ID],FMS_Input[REMPOP100])</f>
        <v>0</v>
      </c>
      <c r="T258" s="83">
        <f>_xlfn.XLOOKUP(FMS_Ranking[[#This Row],[FMS ID]],FMS_Input[FMS_ID],FMS_Input[REMCRITFAC100])</f>
        <v>0</v>
      </c>
      <c r="U258" s="83">
        <f>_xlfn.XLOOKUP(FMS_Ranking[[#This Row],[FMS ID]],FMS_Input[FMS_ID],FMS_Input[REMLWC100])</f>
        <v>0</v>
      </c>
      <c r="V258" s="83">
        <f>_xlfn.XLOOKUP(FMS_Ranking[[#This Row],[FMS ID]],FMS_Input[FMS_ID],FMS_Input[REMROADCLS])</f>
        <v>0</v>
      </c>
      <c r="W258" s="83">
        <f>_xlfn.XLOOKUP(FMS_Ranking[[#This Row],[FMS ID]],FMS_Input[FMS_ID],FMS_Input[REMFRMACRE100])</f>
        <v>0</v>
      </c>
      <c r="X258" s="72">
        <f>_xlfn.XLOOKUP(FMS_Ranking[[#This Row],[FMS ID]],FMS_Input[FMS_ID],FMS_Input[COSTSTRUCT])</f>
        <v>0</v>
      </c>
      <c r="Y258" s="72">
        <f>_xlfn.XLOOKUP(FMS_Ranking[[#This Row],[FMS ID]],FMS_Input[FMS_ID],FMS_Input[NATURE])</f>
        <v>0</v>
      </c>
      <c r="Z258" s="61">
        <f>(((FMS_Ranking[[#This Row],[Percent Nature-Based Raw]]/Y$2)*10)*Y$3)</f>
        <v>0</v>
      </c>
      <c r="AA258" s="5" t="str">
        <f>_xlfn.XLOOKUP(FMS_Ranking[[#This Row],[FMS ID]],FMS_Input[FMS_ID],FMS_Input[WATER_SUP])</f>
        <v>No</v>
      </c>
      <c r="AB258" s="8">
        <f>IF(FMS_Ranking[[#This Row],[Water Supply Raw]]="Yes",1,0)</f>
        <v>0</v>
      </c>
      <c r="AC25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8.5164266427214058E-2</v>
      </c>
      <c r="AD258" s="97">
        <f>_xlfn.RANK.EQ(AC258,$AC$6:$AC$380,0)+COUNTIF($AC$6:AC258,AC258)-1</f>
        <v>249</v>
      </c>
      <c r="AE258" s="93">
        <f>(((FMS_Ranking[[#This Row],[Structures Removed 100 Raw]]/Q$2)*100)*Q$3)+(((FMS_Ranking[[#This Row],[Removed Pop Raw]]/S$2)*100)*S$3)</f>
        <v>0</v>
      </c>
      <c r="AF25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8.5164266427214058E-2</v>
      </c>
      <c r="AG258" s="95">
        <f t="shared" si="7"/>
        <v>253</v>
      </c>
    </row>
    <row r="259" spans="1:33" ht="15" customHeight="1" x14ac:dyDescent="0.25">
      <c r="A259" s="64" t="s">
        <v>2254</v>
      </c>
      <c r="B259" s="64">
        <f>_xlfn.XLOOKUP(FMS_Ranking[[#This Row],[FMS ID]],FMS_Input[FMS_ID],FMS_Input[RFPG_NUM])</f>
        <v>3</v>
      </c>
      <c r="C259" s="63" t="str">
        <f>_xlfn.XLOOKUP(FMS_Ranking[[#This Row],[FMS ID]],FMS_Input[FMS_ID],FMS_Input[FMS_NAME])</f>
        <v>Haslet Flood Warning System</v>
      </c>
      <c r="D259" s="68" t="str">
        <f>_xlfn.XLOOKUP(FMS_Ranking[[#This Row],[FMS ID]],FMS_Input[FMS_ID],FMS_Input[FMS_DESCR])</f>
        <v>Install flood warning devices to low water crossing.</v>
      </c>
      <c r="E259" s="69">
        <f>_xlfn.XLOOKUP(FMS_Ranking[[#This Row],[FMS ID]],FMS_Input[FMS_ID],FMS_Input[FMS_COST])</f>
        <v>250000</v>
      </c>
      <c r="F259" s="70" t="str">
        <f>_xlfn.XLOOKUP(FMS_Ranking[[#This Row],[FMS ID]],FMS_Input[FMS_ID],FMS_Input[EMER_NEED])</f>
        <v>No</v>
      </c>
      <c r="G259" s="4">
        <f t="shared" si="6"/>
        <v>0</v>
      </c>
      <c r="H259" s="71">
        <f>_xlfn.XLOOKUP(FMS_Ranking[[#This Row],[FMS ID]],FMS_Input[FMS_ID],FMS_Input[STRUCT_100])</f>
        <v>39</v>
      </c>
      <c r="I259" s="71">
        <f>_xlfn.XLOOKUP(FMS_Ranking[[#This Row],[FMS ID]],FMS_Input[FMS_ID],FMS_Input[RES_STRUCT100])</f>
        <v>31</v>
      </c>
      <c r="J259" s="71">
        <f>_xlfn.XLOOKUP(FMS_Ranking[[#This Row],[FMS ID]],FMS_Input[FMS_ID],FMS_Input[POP100])</f>
        <v>103</v>
      </c>
      <c r="K259" s="71">
        <f>_xlfn.XLOOKUP(FMS_Ranking[[#This Row],[FMS ID]],FMS_Input[FMS_ID],FMS_Input[CRITFAC100])</f>
        <v>1</v>
      </c>
      <c r="L259" s="71">
        <f>_xlfn.XLOOKUP(FMS_Ranking[[#This Row],[FMS ID]],FMS_Input[FMS_ID],FMS_Input[LWC])</f>
        <v>4</v>
      </c>
      <c r="M259" s="71">
        <f>_xlfn.XLOOKUP(FMS_Ranking[[#This Row],[FMS ID]],FMS_Input[FMS_ID],FMS_Input[ROADCLS])</f>
        <v>0</v>
      </c>
      <c r="N259" s="71">
        <f>_xlfn.XLOOKUP(FMS_Ranking[[#This Row],[FMS ID]],FMS_Input[FMS_ID],FMS_Input[ROAD_MILES100])</f>
        <v>2</v>
      </c>
      <c r="O259" s="71">
        <f>_xlfn.XLOOKUP(FMS_Ranking[[#This Row],[FMS ID]],FMS_Input[FMS_ID],FMS_Input[FARMACRE100])</f>
        <v>527.8651123046875</v>
      </c>
      <c r="P259" s="72">
        <f>_xlfn.XLOOKUP(FMS_Ranking[[#This Row],[FMS ID]],FMS_Input[FMS_ID],FMS_Input[REDSTRUCT100])</f>
        <v>0</v>
      </c>
      <c r="Q259" s="72">
        <f>_xlfn.XLOOKUP(FMS_Ranking[[#This Row],[FMS ID]],FMS_Input[FMS_ID],FMS_Input[REMSTRC100])</f>
        <v>0</v>
      </c>
      <c r="R259" s="72">
        <f>_xlfn.XLOOKUP(FMS_Ranking[[#This Row],[FMS ID]],FMS_Input[FMS_ID],FMS_Input[REMRESSTRC100])</f>
        <v>0</v>
      </c>
      <c r="S259" s="83">
        <f>_xlfn.XLOOKUP(FMS_Ranking[[#This Row],[FMS ID]],FMS_Input[FMS_ID],FMS_Input[REMPOP100])</f>
        <v>0</v>
      </c>
      <c r="T259" s="83">
        <f>_xlfn.XLOOKUP(FMS_Ranking[[#This Row],[FMS ID]],FMS_Input[FMS_ID],FMS_Input[REMCRITFAC100])</f>
        <v>0</v>
      </c>
      <c r="U259" s="83">
        <f>_xlfn.XLOOKUP(FMS_Ranking[[#This Row],[FMS ID]],FMS_Input[FMS_ID],FMS_Input[REMLWC100])</f>
        <v>0</v>
      </c>
      <c r="V259" s="83">
        <f>_xlfn.XLOOKUP(FMS_Ranking[[#This Row],[FMS ID]],FMS_Input[FMS_ID],FMS_Input[REMROADCLS])</f>
        <v>0</v>
      </c>
      <c r="W259" s="83">
        <f>_xlfn.XLOOKUP(FMS_Ranking[[#This Row],[FMS ID]],FMS_Input[FMS_ID],FMS_Input[REMFRMACRE100])</f>
        <v>0</v>
      </c>
      <c r="X259" s="72">
        <f>_xlfn.XLOOKUP(FMS_Ranking[[#This Row],[FMS ID]],FMS_Input[FMS_ID],FMS_Input[COSTSTRUCT])</f>
        <v>0</v>
      </c>
      <c r="Y259" s="72">
        <f>_xlfn.XLOOKUP(FMS_Ranking[[#This Row],[FMS ID]],FMS_Input[FMS_ID],FMS_Input[NATURE])</f>
        <v>0</v>
      </c>
      <c r="Z259" s="61">
        <f>(((FMS_Ranking[[#This Row],[Percent Nature-Based Raw]]/Y$2)*10)*Y$3)</f>
        <v>0</v>
      </c>
      <c r="AA259" s="5" t="str">
        <f>_xlfn.XLOOKUP(FMS_Ranking[[#This Row],[FMS ID]],FMS_Input[FMS_ID],FMS_Input[WATER_SUP])</f>
        <v>No</v>
      </c>
      <c r="AB259" s="8">
        <f>IF(FMS_Ranking[[#This Row],[Water Supply Raw]]="Yes",1,0)</f>
        <v>0</v>
      </c>
      <c r="AC25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8.3160542795351441E-2</v>
      </c>
      <c r="AD259" s="97">
        <f>_xlfn.RANK.EQ(AC259,$AC$6:$AC$380,0)+COUNTIF($AC$6:AC259,AC259)-1</f>
        <v>250</v>
      </c>
      <c r="AE259" s="93">
        <f>(((FMS_Ranking[[#This Row],[Structures Removed 100 Raw]]/Q$2)*100)*Q$3)+(((FMS_Ranking[[#This Row],[Removed Pop Raw]]/S$2)*100)*S$3)</f>
        <v>0</v>
      </c>
      <c r="AF25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8.3160542795351441E-2</v>
      </c>
      <c r="AG259" s="95">
        <f t="shared" si="7"/>
        <v>254</v>
      </c>
    </row>
    <row r="260" spans="1:33" ht="15" customHeight="1" x14ac:dyDescent="0.25">
      <c r="A260" s="64" t="s">
        <v>2302</v>
      </c>
      <c r="B260" s="64">
        <f>_xlfn.XLOOKUP(FMS_Ranking[[#This Row],[FMS ID]],FMS_Input[FMS_ID],FMS_Input[RFPG_NUM])</f>
        <v>3</v>
      </c>
      <c r="C260" s="63" t="str">
        <f>_xlfn.XLOOKUP(FMS_Ranking[[#This Row],[FMS ID]],FMS_Input[FMS_ID],FMS_Input[FMS_NAME])</f>
        <v>San Jacinto County Ordinance to Control Location of Development</v>
      </c>
      <c r="D260" s="68" t="str">
        <f>_xlfn.XLOOKUP(FMS_Ranking[[#This Row],[FMS ID]],FMS_Input[FMS_ID],FMS_Input[FMS_DESCR])</f>
        <v>Strengthen ordinance(s)/code(s) to control location of development, especially in low lying flood hazard areas</v>
      </c>
      <c r="E260" s="69">
        <f>_xlfn.XLOOKUP(FMS_Ranking[[#This Row],[FMS ID]],FMS_Input[FMS_ID],FMS_Input[FMS_COST])</f>
        <v>100000</v>
      </c>
      <c r="F260" s="70" t="str">
        <f>_xlfn.XLOOKUP(FMS_Ranking[[#This Row],[FMS ID]],FMS_Input[FMS_ID],FMS_Input[EMER_NEED])</f>
        <v>No</v>
      </c>
      <c r="G260" s="4">
        <f t="shared" si="6"/>
        <v>0</v>
      </c>
      <c r="H260" s="71">
        <f>_xlfn.XLOOKUP(FMS_Ranking[[#This Row],[FMS ID]],FMS_Input[FMS_ID],FMS_Input[STRUCT_100])</f>
        <v>270</v>
      </c>
      <c r="I260" s="71">
        <f>_xlfn.XLOOKUP(FMS_Ranking[[#This Row],[FMS ID]],FMS_Input[FMS_ID],FMS_Input[RES_STRUCT100])</f>
        <v>257</v>
      </c>
      <c r="J260" s="71">
        <f>_xlfn.XLOOKUP(FMS_Ranking[[#This Row],[FMS ID]],FMS_Input[FMS_ID],FMS_Input[POP100])</f>
        <v>875</v>
      </c>
      <c r="K260" s="71">
        <f>_xlfn.XLOOKUP(FMS_Ranking[[#This Row],[FMS ID]],FMS_Input[FMS_ID],FMS_Input[CRITFAC100])</f>
        <v>4</v>
      </c>
      <c r="L260" s="71">
        <f>_xlfn.XLOOKUP(FMS_Ranking[[#This Row],[FMS ID]],FMS_Input[FMS_ID],FMS_Input[LWC])</f>
        <v>0</v>
      </c>
      <c r="M260" s="71">
        <f>_xlfn.XLOOKUP(FMS_Ranking[[#This Row],[FMS ID]],FMS_Input[FMS_ID],FMS_Input[ROADCLS])</f>
        <v>0</v>
      </c>
      <c r="N260" s="71">
        <f>_xlfn.XLOOKUP(FMS_Ranking[[#This Row],[FMS ID]],FMS_Input[FMS_ID],FMS_Input[ROAD_MILES100])</f>
        <v>7</v>
      </c>
      <c r="O260" s="71">
        <f>_xlfn.XLOOKUP(FMS_Ranking[[#This Row],[FMS ID]],FMS_Input[FMS_ID],FMS_Input[FARMACRE100])</f>
        <v>74.03253173828125</v>
      </c>
      <c r="P260" s="72">
        <f>_xlfn.XLOOKUP(FMS_Ranking[[#This Row],[FMS ID]],FMS_Input[FMS_ID],FMS_Input[REDSTRUCT100])</f>
        <v>0</v>
      </c>
      <c r="Q260" s="72">
        <f>_xlfn.XLOOKUP(FMS_Ranking[[#This Row],[FMS ID]],FMS_Input[FMS_ID],FMS_Input[REMSTRC100])</f>
        <v>0</v>
      </c>
      <c r="R260" s="72">
        <f>_xlfn.XLOOKUP(FMS_Ranking[[#This Row],[FMS ID]],FMS_Input[FMS_ID],FMS_Input[REMRESSTRC100])</f>
        <v>0</v>
      </c>
      <c r="S260" s="83">
        <f>_xlfn.XLOOKUP(FMS_Ranking[[#This Row],[FMS ID]],FMS_Input[FMS_ID],FMS_Input[REMPOP100])</f>
        <v>0</v>
      </c>
      <c r="T260" s="83">
        <f>_xlfn.XLOOKUP(FMS_Ranking[[#This Row],[FMS ID]],FMS_Input[FMS_ID],FMS_Input[REMCRITFAC100])</f>
        <v>0</v>
      </c>
      <c r="U260" s="83">
        <f>_xlfn.XLOOKUP(FMS_Ranking[[#This Row],[FMS ID]],FMS_Input[FMS_ID],FMS_Input[REMLWC100])</f>
        <v>0</v>
      </c>
      <c r="V260" s="83">
        <f>_xlfn.XLOOKUP(FMS_Ranking[[#This Row],[FMS ID]],FMS_Input[FMS_ID],FMS_Input[REMROADCLS])</f>
        <v>0</v>
      </c>
      <c r="W260" s="83">
        <f>_xlfn.XLOOKUP(FMS_Ranking[[#This Row],[FMS ID]],FMS_Input[FMS_ID],FMS_Input[REMFRMACRE100])</f>
        <v>0</v>
      </c>
      <c r="X260" s="72">
        <f>_xlfn.XLOOKUP(FMS_Ranking[[#This Row],[FMS ID]],FMS_Input[FMS_ID],FMS_Input[COSTSTRUCT])</f>
        <v>0</v>
      </c>
      <c r="Y260" s="72">
        <f>_xlfn.XLOOKUP(FMS_Ranking[[#This Row],[FMS ID]],FMS_Input[FMS_ID],FMS_Input[NATURE])</f>
        <v>0</v>
      </c>
      <c r="Z260" s="61">
        <f>(((FMS_Ranking[[#This Row],[Percent Nature-Based Raw]]/Y$2)*10)*Y$3)</f>
        <v>0</v>
      </c>
      <c r="AA260" s="5" t="str">
        <f>_xlfn.XLOOKUP(FMS_Ranking[[#This Row],[FMS ID]],FMS_Input[FMS_ID],FMS_Input[WATER_SUP])</f>
        <v>No</v>
      </c>
      <c r="AB260" s="8">
        <f>IF(FMS_Ranking[[#This Row],[Water Supply Raw]]="Yes",1,0)</f>
        <v>0</v>
      </c>
      <c r="AC26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7.7498298733827159E-2</v>
      </c>
      <c r="AD260" s="97">
        <f>_xlfn.RANK.EQ(AC260,$AC$6:$AC$380,0)+COUNTIF($AC$6:AC260,AC260)-1</f>
        <v>251</v>
      </c>
      <c r="AE260" s="93">
        <f>(((FMS_Ranking[[#This Row],[Structures Removed 100 Raw]]/Q$2)*100)*Q$3)+(((FMS_Ranking[[#This Row],[Removed Pop Raw]]/S$2)*100)*S$3)</f>
        <v>0</v>
      </c>
      <c r="AF26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7.7498298733827159E-2</v>
      </c>
      <c r="AG260" s="95">
        <f t="shared" si="7"/>
        <v>255</v>
      </c>
    </row>
    <row r="261" spans="1:33" ht="15" customHeight="1" x14ac:dyDescent="0.25">
      <c r="A261" s="64" t="s">
        <v>4855</v>
      </c>
      <c r="B261" s="64">
        <f>_xlfn.XLOOKUP(FMS_Ranking[[#This Row],[FMS ID]],FMS_Input[FMS_ID],FMS_Input[RFPG_NUM])</f>
        <v>15</v>
      </c>
      <c r="C261" s="63" t="str">
        <f>_xlfn.XLOOKUP(FMS_Ranking[[#This Row],[FMS ID]],FMS_Input[FMS_ID],FMS_Input[FMS_NAME])</f>
        <v>Edcouch #3-1.1</v>
      </c>
      <c r="D261" s="68" t="str">
        <f>_xlfn.XLOOKUP(FMS_Ranking[[#This Row],[FMS ID]],FMS_Input[FMS_ID],FMS_Input[FMS_DESCR])</f>
        <v>Complete Activities Required To Be A Nfip Participating Community</v>
      </c>
      <c r="E261" s="69">
        <f>_xlfn.XLOOKUP(FMS_Ranking[[#This Row],[FMS ID]],FMS_Input[FMS_ID],FMS_Input[FMS_COST])</f>
        <v>5000</v>
      </c>
      <c r="F261" s="70" t="str">
        <f>_xlfn.XLOOKUP(FMS_Ranking[[#This Row],[FMS ID]],FMS_Input[FMS_ID],FMS_Input[EMER_NEED])</f>
        <v>Yes</v>
      </c>
      <c r="G261" s="4">
        <f t="shared" si="6"/>
        <v>1</v>
      </c>
      <c r="H261" s="71">
        <f>_xlfn.XLOOKUP(FMS_Ranking[[#This Row],[FMS ID]],FMS_Input[FMS_ID],FMS_Input[STRUCT_100])</f>
        <v>218</v>
      </c>
      <c r="I261" s="71">
        <f>_xlfn.XLOOKUP(FMS_Ranking[[#This Row],[FMS ID]],FMS_Input[FMS_ID],FMS_Input[RES_STRUCT100])</f>
        <v>186</v>
      </c>
      <c r="J261" s="71">
        <f>_xlfn.XLOOKUP(FMS_Ranking[[#This Row],[FMS ID]],FMS_Input[FMS_ID],FMS_Input[POP100])</f>
        <v>1004</v>
      </c>
      <c r="K261" s="71">
        <f>_xlfn.XLOOKUP(FMS_Ranking[[#This Row],[FMS ID]],FMS_Input[FMS_ID],FMS_Input[CRITFAC100])</f>
        <v>0</v>
      </c>
      <c r="L261" s="71">
        <f>_xlfn.XLOOKUP(FMS_Ranking[[#This Row],[FMS ID]],FMS_Input[FMS_ID],FMS_Input[LWC])</f>
        <v>0</v>
      </c>
      <c r="M261" s="71">
        <f>_xlfn.XLOOKUP(FMS_Ranking[[#This Row],[FMS ID]],FMS_Input[FMS_ID],FMS_Input[ROADCLS])</f>
        <v>0</v>
      </c>
      <c r="N261" s="71">
        <f>_xlfn.XLOOKUP(FMS_Ranking[[#This Row],[FMS ID]],FMS_Input[FMS_ID],FMS_Input[ROAD_MILES100])</f>
        <v>13</v>
      </c>
      <c r="O261" s="71">
        <f>_xlfn.XLOOKUP(FMS_Ranking[[#This Row],[FMS ID]],FMS_Input[FMS_ID],FMS_Input[FARMACRE100])</f>
        <v>0</v>
      </c>
      <c r="P261" s="72">
        <f>_xlfn.XLOOKUP(FMS_Ranking[[#This Row],[FMS ID]],FMS_Input[FMS_ID],FMS_Input[REDSTRUCT100])</f>
        <v>0</v>
      </c>
      <c r="Q261" s="72">
        <f>_xlfn.XLOOKUP(FMS_Ranking[[#This Row],[FMS ID]],FMS_Input[FMS_ID],FMS_Input[REMSTRC100])</f>
        <v>0</v>
      </c>
      <c r="R261" s="72">
        <f>_xlfn.XLOOKUP(FMS_Ranking[[#This Row],[FMS ID]],FMS_Input[FMS_ID],FMS_Input[REMRESSTRC100])</f>
        <v>0</v>
      </c>
      <c r="S261" s="83">
        <f>_xlfn.XLOOKUP(FMS_Ranking[[#This Row],[FMS ID]],FMS_Input[FMS_ID],FMS_Input[REMPOP100])</f>
        <v>0</v>
      </c>
      <c r="T261" s="83">
        <f>_xlfn.XLOOKUP(FMS_Ranking[[#This Row],[FMS ID]],FMS_Input[FMS_ID],FMS_Input[REMCRITFAC100])</f>
        <v>0</v>
      </c>
      <c r="U261" s="83">
        <f>_xlfn.XLOOKUP(FMS_Ranking[[#This Row],[FMS ID]],FMS_Input[FMS_ID],FMS_Input[REMLWC100])</f>
        <v>0</v>
      </c>
      <c r="V261" s="83">
        <f>_xlfn.XLOOKUP(FMS_Ranking[[#This Row],[FMS ID]],FMS_Input[FMS_ID],FMS_Input[REMROADCLS])</f>
        <v>0</v>
      </c>
      <c r="W261" s="83">
        <f>_xlfn.XLOOKUP(FMS_Ranking[[#This Row],[FMS ID]],FMS_Input[FMS_ID],FMS_Input[REMFRMACRE100])</f>
        <v>0</v>
      </c>
      <c r="X261" s="72">
        <f>_xlfn.XLOOKUP(FMS_Ranking[[#This Row],[FMS ID]],FMS_Input[FMS_ID],FMS_Input[COSTSTRUCT])</f>
        <v>0</v>
      </c>
      <c r="Y261" s="72">
        <f>_xlfn.XLOOKUP(FMS_Ranking[[#This Row],[FMS ID]],FMS_Input[FMS_ID],FMS_Input[NATURE])</f>
        <v>0</v>
      </c>
      <c r="Z261" s="61">
        <f>(((FMS_Ranking[[#This Row],[Percent Nature-Based Raw]]/Y$2)*10)*Y$3)</f>
        <v>0</v>
      </c>
      <c r="AA261" s="5" t="str">
        <f>_xlfn.XLOOKUP(FMS_Ranking[[#This Row],[FMS ID]],FMS_Input[FMS_ID],FMS_Input[WATER_SUP])</f>
        <v>No</v>
      </c>
      <c r="AB261" s="8">
        <f>IF(FMS_Ranking[[#This Row],[Water Supply Raw]]="Yes",1,0)</f>
        <v>0</v>
      </c>
      <c r="AC26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7.2017306466249126E-2</v>
      </c>
      <c r="AD261" s="91">
        <f>_xlfn.RANK.EQ(AC261,$AC$6:$AC$380,0)+COUNTIF($AC$6:AC261,AC261)-1</f>
        <v>252</v>
      </c>
      <c r="AE261" s="93">
        <f>(((FMS_Ranking[[#This Row],[Structures Removed 100 Raw]]/Q$2)*100)*Q$3)+(((FMS_Ranking[[#This Row],[Removed Pop Raw]]/S$2)*100)*S$3)</f>
        <v>0</v>
      </c>
      <c r="AF26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7.2017306466249126E-2</v>
      </c>
      <c r="AG261" s="87">
        <f t="shared" si="7"/>
        <v>256</v>
      </c>
    </row>
    <row r="262" spans="1:33" ht="15" customHeight="1" x14ac:dyDescent="0.25">
      <c r="A262" s="64" t="s">
        <v>4860</v>
      </c>
      <c r="B262" s="64">
        <f>_xlfn.XLOOKUP(FMS_Ranking[[#This Row],[FMS ID]],FMS_Input[FMS_ID],FMS_Input[RFPG_NUM])</f>
        <v>15</v>
      </c>
      <c r="C262" s="63" t="str">
        <f>_xlfn.XLOOKUP(FMS_Ranking[[#This Row],[FMS ID]],FMS_Input[FMS_ID],FMS_Input[FMS_NAME])</f>
        <v>Edcouch #5-1.1</v>
      </c>
      <c r="D262" s="68" t="str">
        <f>_xlfn.XLOOKUP(FMS_Ranking[[#This Row],[FMS ID]],FMS_Input[FMS_ID],FMS_Input[FMS_DESCR])</f>
        <v>Develop a Program To Provide Links To Weather Alerts And Departmental Phone Listings With Contact Personnel For Residents.</v>
      </c>
      <c r="E262" s="69">
        <f>_xlfn.XLOOKUP(FMS_Ranking[[#This Row],[FMS ID]],FMS_Input[FMS_ID],FMS_Input[FMS_COST])</f>
        <v>2000</v>
      </c>
      <c r="F262" s="70" t="str">
        <f>_xlfn.XLOOKUP(FMS_Ranking[[#This Row],[FMS ID]],FMS_Input[FMS_ID],FMS_Input[EMER_NEED])</f>
        <v>Yes</v>
      </c>
      <c r="G262" s="4">
        <f t="shared" ref="G262:G325" si="8">IF(F262="Yes",1,0)</f>
        <v>1</v>
      </c>
      <c r="H262" s="71">
        <f>_xlfn.XLOOKUP(FMS_Ranking[[#This Row],[FMS ID]],FMS_Input[FMS_ID],FMS_Input[STRUCT_100])</f>
        <v>218</v>
      </c>
      <c r="I262" s="71">
        <f>_xlfn.XLOOKUP(FMS_Ranking[[#This Row],[FMS ID]],FMS_Input[FMS_ID],FMS_Input[RES_STRUCT100])</f>
        <v>186</v>
      </c>
      <c r="J262" s="71">
        <f>_xlfn.XLOOKUP(FMS_Ranking[[#This Row],[FMS ID]],FMS_Input[FMS_ID],FMS_Input[POP100])</f>
        <v>1004</v>
      </c>
      <c r="K262" s="71">
        <f>_xlfn.XLOOKUP(FMS_Ranking[[#This Row],[FMS ID]],FMS_Input[FMS_ID],FMS_Input[CRITFAC100])</f>
        <v>0</v>
      </c>
      <c r="L262" s="71">
        <f>_xlfn.XLOOKUP(FMS_Ranking[[#This Row],[FMS ID]],FMS_Input[FMS_ID],FMS_Input[LWC])</f>
        <v>0</v>
      </c>
      <c r="M262" s="71">
        <f>_xlfn.XLOOKUP(FMS_Ranking[[#This Row],[FMS ID]],FMS_Input[FMS_ID],FMS_Input[ROADCLS])</f>
        <v>0</v>
      </c>
      <c r="N262" s="71">
        <f>_xlfn.XLOOKUP(FMS_Ranking[[#This Row],[FMS ID]],FMS_Input[FMS_ID],FMS_Input[ROAD_MILES100])</f>
        <v>13</v>
      </c>
      <c r="O262" s="71">
        <f>_xlfn.XLOOKUP(FMS_Ranking[[#This Row],[FMS ID]],FMS_Input[FMS_ID],FMS_Input[FARMACRE100])</f>
        <v>0</v>
      </c>
      <c r="P262" s="72">
        <f>_xlfn.XLOOKUP(FMS_Ranking[[#This Row],[FMS ID]],FMS_Input[FMS_ID],FMS_Input[REDSTRUCT100])</f>
        <v>0</v>
      </c>
      <c r="Q262" s="72">
        <f>_xlfn.XLOOKUP(FMS_Ranking[[#This Row],[FMS ID]],FMS_Input[FMS_ID],FMS_Input[REMSTRC100])</f>
        <v>0</v>
      </c>
      <c r="R262" s="72">
        <f>_xlfn.XLOOKUP(FMS_Ranking[[#This Row],[FMS ID]],FMS_Input[FMS_ID],FMS_Input[REMRESSTRC100])</f>
        <v>0</v>
      </c>
      <c r="S262" s="83">
        <f>_xlfn.XLOOKUP(FMS_Ranking[[#This Row],[FMS ID]],FMS_Input[FMS_ID],FMS_Input[REMPOP100])</f>
        <v>0</v>
      </c>
      <c r="T262" s="83">
        <f>_xlfn.XLOOKUP(FMS_Ranking[[#This Row],[FMS ID]],FMS_Input[FMS_ID],FMS_Input[REMCRITFAC100])</f>
        <v>0</v>
      </c>
      <c r="U262" s="83">
        <f>_xlfn.XLOOKUP(FMS_Ranking[[#This Row],[FMS ID]],FMS_Input[FMS_ID],FMS_Input[REMLWC100])</f>
        <v>0</v>
      </c>
      <c r="V262" s="83">
        <f>_xlfn.XLOOKUP(FMS_Ranking[[#This Row],[FMS ID]],FMS_Input[FMS_ID],FMS_Input[REMROADCLS])</f>
        <v>0</v>
      </c>
      <c r="W262" s="83">
        <f>_xlfn.XLOOKUP(FMS_Ranking[[#This Row],[FMS ID]],FMS_Input[FMS_ID],FMS_Input[REMFRMACRE100])</f>
        <v>0</v>
      </c>
      <c r="X262" s="72">
        <f>_xlfn.XLOOKUP(FMS_Ranking[[#This Row],[FMS ID]],FMS_Input[FMS_ID],FMS_Input[COSTSTRUCT])</f>
        <v>0</v>
      </c>
      <c r="Y262" s="72">
        <f>_xlfn.XLOOKUP(FMS_Ranking[[#This Row],[FMS ID]],FMS_Input[FMS_ID],FMS_Input[NATURE])</f>
        <v>0</v>
      </c>
      <c r="Z262" s="61">
        <f>(((FMS_Ranking[[#This Row],[Percent Nature-Based Raw]]/Y$2)*10)*Y$3)</f>
        <v>0</v>
      </c>
      <c r="AA262" s="5" t="str">
        <f>_xlfn.XLOOKUP(FMS_Ranking[[#This Row],[FMS ID]],FMS_Input[FMS_ID],FMS_Input[WATER_SUP])</f>
        <v>No</v>
      </c>
      <c r="AB262" s="8">
        <f>IF(FMS_Ranking[[#This Row],[Water Supply Raw]]="Yes",1,0)</f>
        <v>0</v>
      </c>
      <c r="AC26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7.2017306466249126E-2</v>
      </c>
      <c r="AD262" s="91">
        <f>_xlfn.RANK.EQ(AC262,$AC$6:$AC$380,0)+COUNTIF($AC$6:AC262,AC262)-1</f>
        <v>253</v>
      </c>
      <c r="AE262" s="93">
        <f>(((FMS_Ranking[[#This Row],[Structures Removed 100 Raw]]/Q$2)*100)*Q$3)+(((FMS_Ranking[[#This Row],[Removed Pop Raw]]/S$2)*100)*S$3)</f>
        <v>0</v>
      </c>
      <c r="AF26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7.2017306466249126E-2</v>
      </c>
      <c r="AG262" s="87">
        <f t="shared" ref="AG262:AG325" si="9">_xlfn.RANK.EQ(AF262,$AF$6:$AF$380,0)</f>
        <v>256</v>
      </c>
    </row>
    <row r="263" spans="1:33" ht="15" customHeight="1" x14ac:dyDescent="0.25">
      <c r="A263" s="64" t="s">
        <v>4862</v>
      </c>
      <c r="B263" s="64">
        <f>_xlfn.XLOOKUP(FMS_Ranking[[#This Row],[FMS ID]],FMS_Input[FMS_ID],FMS_Input[RFPG_NUM])</f>
        <v>15</v>
      </c>
      <c r="C263" s="63" t="str">
        <f>_xlfn.XLOOKUP(FMS_Ranking[[#This Row],[FMS ID]],FMS_Input[FMS_ID],FMS_Input[FMS_NAME])</f>
        <v>Edcouch #7-1.1</v>
      </c>
      <c r="D263" s="68" t="str">
        <f>_xlfn.XLOOKUP(FMS_Ranking[[#This Row],[FMS ID]],FMS_Input[FMS_ID],FMS_Input[FMS_DESCR])</f>
        <v>Develop Procedures For Mass Notifications To Citizens And Merchants During Natural Hazard Incident.</v>
      </c>
      <c r="E263" s="69">
        <f>_xlfn.XLOOKUP(FMS_Ranking[[#This Row],[FMS ID]],FMS_Input[FMS_ID],FMS_Input[FMS_COST])</f>
        <v>25000</v>
      </c>
      <c r="F263" s="70" t="str">
        <f>_xlfn.XLOOKUP(FMS_Ranking[[#This Row],[FMS ID]],FMS_Input[FMS_ID],FMS_Input[EMER_NEED])</f>
        <v>Yes</v>
      </c>
      <c r="G263" s="4">
        <f t="shared" si="8"/>
        <v>1</v>
      </c>
      <c r="H263" s="71">
        <f>_xlfn.XLOOKUP(FMS_Ranking[[#This Row],[FMS ID]],FMS_Input[FMS_ID],FMS_Input[STRUCT_100])</f>
        <v>218</v>
      </c>
      <c r="I263" s="71">
        <f>_xlfn.XLOOKUP(FMS_Ranking[[#This Row],[FMS ID]],FMS_Input[FMS_ID],FMS_Input[RES_STRUCT100])</f>
        <v>186</v>
      </c>
      <c r="J263" s="71">
        <f>_xlfn.XLOOKUP(FMS_Ranking[[#This Row],[FMS ID]],FMS_Input[FMS_ID],FMS_Input[POP100])</f>
        <v>1004</v>
      </c>
      <c r="K263" s="71">
        <f>_xlfn.XLOOKUP(FMS_Ranking[[#This Row],[FMS ID]],FMS_Input[FMS_ID],FMS_Input[CRITFAC100])</f>
        <v>0</v>
      </c>
      <c r="L263" s="71">
        <f>_xlfn.XLOOKUP(FMS_Ranking[[#This Row],[FMS ID]],FMS_Input[FMS_ID],FMS_Input[LWC])</f>
        <v>0</v>
      </c>
      <c r="M263" s="71">
        <f>_xlfn.XLOOKUP(FMS_Ranking[[#This Row],[FMS ID]],FMS_Input[FMS_ID],FMS_Input[ROADCLS])</f>
        <v>0</v>
      </c>
      <c r="N263" s="71">
        <f>_xlfn.XLOOKUP(FMS_Ranking[[#This Row],[FMS ID]],FMS_Input[FMS_ID],FMS_Input[ROAD_MILES100])</f>
        <v>13</v>
      </c>
      <c r="O263" s="71">
        <f>_xlfn.XLOOKUP(FMS_Ranking[[#This Row],[FMS ID]],FMS_Input[FMS_ID],FMS_Input[FARMACRE100])</f>
        <v>0</v>
      </c>
      <c r="P263" s="72">
        <f>_xlfn.XLOOKUP(FMS_Ranking[[#This Row],[FMS ID]],FMS_Input[FMS_ID],FMS_Input[REDSTRUCT100])</f>
        <v>0</v>
      </c>
      <c r="Q263" s="72">
        <f>_xlfn.XLOOKUP(FMS_Ranking[[#This Row],[FMS ID]],FMS_Input[FMS_ID],FMS_Input[REMSTRC100])</f>
        <v>0</v>
      </c>
      <c r="R263" s="72">
        <f>_xlfn.XLOOKUP(FMS_Ranking[[#This Row],[FMS ID]],FMS_Input[FMS_ID],FMS_Input[REMRESSTRC100])</f>
        <v>0</v>
      </c>
      <c r="S263" s="83">
        <f>_xlfn.XLOOKUP(FMS_Ranking[[#This Row],[FMS ID]],FMS_Input[FMS_ID],FMS_Input[REMPOP100])</f>
        <v>0</v>
      </c>
      <c r="T263" s="83">
        <f>_xlfn.XLOOKUP(FMS_Ranking[[#This Row],[FMS ID]],FMS_Input[FMS_ID],FMS_Input[REMCRITFAC100])</f>
        <v>0</v>
      </c>
      <c r="U263" s="83">
        <f>_xlfn.XLOOKUP(FMS_Ranking[[#This Row],[FMS ID]],FMS_Input[FMS_ID],FMS_Input[REMLWC100])</f>
        <v>0</v>
      </c>
      <c r="V263" s="83">
        <f>_xlfn.XLOOKUP(FMS_Ranking[[#This Row],[FMS ID]],FMS_Input[FMS_ID],FMS_Input[REMROADCLS])</f>
        <v>0</v>
      </c>
      <c r="W263" s="83">
        <f>_xlfn.XLOOKUP(FMS_Ranking[[#This Row],[FMS ID]],FMS_Input[FMS_ID],FMS_Input[REMFRMACRE100])</f>
        <v>0</v>
      </c>
      <c r="X263" s="72">
        <f>_xlfn.XLOOKUP(FMS_Ranking[[#This Row],[FMS ID]],FMS_Input[FMS_ID],FMS_Input[COSTSTRUCT])</f>
        <v>0</v>
      </c>
      <c r="Y263" s="72">
        <f>_xlfn.XLOOKUP(FMS_Ranking[[#This Row],[FMS ID]],FMS_Input[FMS_ID],FMS_Input[NATURE])</f>
        <v>0</v>
      </c>
      <c r="Z263" s="61">
        <f>(((FMS_Ranking[[#This Row],[Percent Nature-Based Raw]]/Y$2)*10)*Y$3)</f>
        <v>0</v>
      </c>
      <c r="AA263" s="5" t="str">
        <f>_xlfn.XLOOKUP(FMS_Ranking[[#This Row],[FMS ID]],FMS_Input[FMS_ID],FMS_Input[WATER_SUP])</f>
        <v>No</v>
      </c>
      <c r="AB263" s="8">
        <f>IF(FMS_Ranking[[#This Row],[Water Supply Raw]]="Yes",1,0)</f>
        <v>0</v>
      </c>
      <c r="AC26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7.2017306466249126E-2</v>
      </c>
      <c r="AD263" s="91">
        <f>_xlfn.RANK.EQ(AC263,$AC$6:$AC$380,0)+COUNTIF($AC$6:AC263,AC263)-1</f>
        <v>254</v>
      </c>
      <c r="AE263" s="93">
        <f>(((FMS_Ranking[[#This Row],[Structures Removed 100 Raw]]/Q$2)*100)*Q$3)+(((FMS_Ranking[[#This Row],[Removed Pop Raw]]/S$2)*100)*S$3)</f>
        <v>0</v>
      </c>
      <c r="AF26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7.2017306466249126E-2</v>
      </c>
      <c r="AG263" s="87">
        <f t="shared" si="9"/>
        <v>256</v>
      </c>
    </row>
    <row r="264" spans="1:33" ht="15" customHeight="1" x14ac:dyDescent="0.25">
      <c r="A264" s="64" t="s">
        <v>2346</v>
      </c>
      <c r="B264" s="64">
        <f>_xlfn.XLOOKUP(FMS_Ranking[[#This Row],[FMS ID]],FMS_Input[FMS_ID],FMS_Input[RFPG_NUM])</f>
        <v>3</v>
      </c>
      <c r="C264" s="63" t="str">
        <f>_xlfn.XLOOKUP(FMS_Ranking[[#This Row],[FMS ID]],FMS_Input[FMS_ID],FMS_Input[FMS_NAME])</f>
        <v>Sunnyvale Floodplain Preservation Program</v>
      </c>
      <c r="D264" s="68" t="str">
        <f>_xlfn.XLOOKUP(FMS_Ranking[[#This Row],[FMS ID]],FMS_Input[FMS_ID],FMS_Input[FMS_DESCR])</f>
        <v>Restrict future development in high risk areas.</v>
      </c>
      <c r="E264" s="69">
        <f>_xlfn.XLOOKUP(FMS_Ranking[[#This Row],[FMS ID]],FMS_Input[FMS_ID],FMS_Input[FMS_COST])</f>
        <v>100000</v>
      </c>
      <c r="F264" s="70" t="str">
        <f>_xlfn.XLOOKUP(FMS_Ranking[[#This Row],[FMS ID]],FMS_Input[FMS_ID],FMS_Input[EMER_NEED])</f>
        <v>No</v>
      </c>
      <c r="G264" s="4">
        <f t="shared" si="8"/>
        <v>0</v>
      </c>
      <c r="H264" s="71">
        <f>_xlfn.XLOOKUP(FMS_Ranking[[#This Row],[FMS ID]],FMS_Input[FMS_ID],FMS_Input[STRUCT_100])</f>
        <v>54</v>
      </c>
      <c r="I264" s="71">
        <f>_xlfn.XLOOKUP(FMS_Ranking[[#This Row],[FMS ID]],FMS_Input[FMS_ID],FMS_Input[RES_STRUCT100])</f>
        <v>48</v>
      </c>
      <c r="J264" s="71">
        <f>_xlfn.XLOOKUP(FMS_Ranking[[#This Row],[FMS ID]],FMS_Input[FMS_ID],FMS_Input[POP100])</f>
        <v>164</v>
      </c>
      <c r="K264" s="71">
        <f>_xlfn.XLOOKUP(FMS_Ranking[[#This Row],[FMS ID]],FMS_Input[FMS_ID],FMS_Input[CRITFAC100])</f>
        <v>0</v>
      </c>
      <c r="L264" s="71">
        <f>_xlfn.XLOOKUP(FMS_Ranking[[#This Row],[FMS ID]],FMS_Input[FMS_ID],FMS_Input[LWC])</f>
        <v>2</v>
      </c>
      <c r="M264" s="71">
        <f>_xlfn.XLOOKUP(FMS_Ranking[[#This Row],[FMS ID]],FMS_Input[FMS_ID],FMS_Input[ROADCLS])</f>
        <v>0</v>
      </c>
      <c r="N264" s="71">
        <f>_xlfn.XLOOKUP(FMS_Ranking[[#This Row],[FMS ID]],FMS_Input[FMS_ID],FMS_Input[ROAD_MILES100])</f>
        <v>6</v>
      </c>
      <c r="O264" s="71">
        <f>_xlfn.XLOOKUP(FMS_Ranking[[#This Row],[FMS ID]],FMS_Input[FMS_ID],FMS_Input[FARMACRE100])</f>
        <v>1002.135009765625</v>
      </c>
      <c r="P264" s="72">
        <f>_xlfn.XLOOKUP(FMS_Ranking[[#This Row],[FMS ID]],FMS_Input[FMS_ID],FMS_Input[REDSTRUCT100])</f>
        <v>0</v>
      </c>
      <c r="Q264" s="72">
        <f>_xlfn.XLOOKUP(FMS_Ranking[[#This Row],[FMS ID]],FMS_Input[FMS_ID],FMS_Input[REMSTRC100])</f>
        <v>0</v>
      </c>
      <c r="R264" s="72">
        <f>_xlfn.XLOOKUP(FMS_Ranking[[#This Row],[FMS ID]],FMS_Input[FMS_ID],FMS_Input[REMRESSTRC100])</f>
        <v>0</v>
      </c>
      <c r="S264" s="83">
        <f>_xlfn.XLOOKUP(FMS_Ranking[[#This Row],[FMS ID]],FMS_Input[FMS_ID],FMS_Input[REMPOP100])</f>
        <v>0</v>
      </c>
      <c r="T264" s="83">
        <f>_xlfn.XLOOKUP(FMS_Ranking[[#This Row],[FMS ID]],FMS_Input[FMS_ID],FMS_Input[REMCRITFAC100])</f>
        <v>0</v>
      </c>
      <c r="U264" s="83">
        <f>_xlfn.XLOOKUP(FMS_Ranking[[#This Row],[FMS ID]],FMS_Input[FMS_ID],FMS_Input[REMLWC100])</f>
        <v>0</v>
      </c>
      <c r="V264" s="83">
        <f>_xlfn.XLOOKUP(FMS_Ranking[[#This Row],[FMS ID]],FMS_Input[FMS_ID],FMS_Input[REMROADCLS])</f>
        <v>0</v>
      </c>
      <c r="W264" s="83">
        <f>_xlfn.XLOOKUP(FMS_Ranking[[#This Row],[FMS ID]],FMS_Input[FMS_ID],FMS_Input[REMFRMACRE100])</f>
        <v>0</v>
      </c>
      <c r="X264" s="72">
        <f>_xlfn.XLOOKUP(FMS_Ranking[[#This Row],[FMS ID]],FMS_Input[FMS_ID],FMS_Input[COSTSTRUCT])</f>
        <v>0</v>
      </c>
      <c r="Y264" s="72">
        <f>_xlfn.XLOOKUP(FMS_Ranking[[#This Row],[FMS ID]],FMS_Input[FMS_ID],FMS_Input[NATURE])</f>
        <v>0</v>
      </c>
      <c r="Z264" s="61">
        <f>(((FMS_Ranking[[#This Row],[Percent Nature-Based Raw]]/Y$2)*10)*Y$3)</f>
        <v>0</v>
      </c>
      <c r="AA264" s="5" t="str">
        <f>_xlfn.XLOOKUP(FMS_Ranking[[#This Row],[FMS ID]],FMS_Input[FMS_ID],FMS_Input[WATER_SUP])</f>
        <v>No</v>
      </c>
      <c r="AB264" s="8">
        <f>IF(FMS_Ranking[[#This Row],[Water Supply Raw]]="Yes",1,0)</f>
        <v>0</v>
      </c>
      <c r="AC26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6.9528179110299154E-2</v>
      </c>
      <c r="AD264" s="97">
        <f>_xlfn.RANK.EQ(AC264,$AC$6:$AC$380,0)+COUNTIF($AC$6:AC264,AC264)-1</f>
        <v>255</v>
      </c>
      <c r="AE264" s="93">
        <f>(((FMS_Ranking[[#This Row],[Structures Removed 100 Raw]]/Q$2)*100)*Q$3)+(((FMS_Ranking[[#This Row],[Removed Pop Raw]]/S$2)*100)*S$3)</f>
        <v>0</v>
      </c>
      <c r="AF26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6.9528179110299154E-2</v>
      </c>
      <c r="AG264" s="95">
        <f t="shared" si="9"/>
        <v>259</v>
      </c>
    </row>
    <row r="265" spans="1:33" ht="15" customHeight="1" x14ac:dyDescent="0.25">
      <c r="A265" s="64" t="s">
        <v>3380</v>
      </c>
      <c r="B265" s="64">
        <f>_xlfn.XLOOKUP(FMS_Ranking[[#This Row],[FMS ID]],FMS_Input[FMS_ID],FMS_Input[RFPG_NUM])</f>
        <v>5</v>
      </c>
      <c r="C265" s="63" t="str">
        <f>_xlfn.XLOOKUP(FMS_Ranking[[#This Row],[FMS ID]],FMS_Input[FMS_ID],FMS_Input[FMS_NAME])</f>
        <v>Van Zandt County Flood Infrastructure Maintenance</v>
      </c>
      <c r="D265" s="68" t="str">
        <f>_xlfn.XLOOKUP(FMS_Ranking[[#This Row],[FMS ID]],FMS_Input[FMS_ID],FMS_Input[FMS_DESCR])</f>
        <v>Adopt and Implement a Program for Clearing Debris from Bridges, Drains and Culverts. Reduce damages caused by flooding by maintaining or restoring drainage capacity.</v>
      </c>
      <c r="E265" s="69">
        <f>_xlfn.XLOOKUP(FMS_Ranking[[#This Row],[FMS ID]],FMS_Input[FMS_ID],FMS_Input[FMS_COST])</f>
        <v>2000000</v>
      </c>
      <c r="F265" s="70" t="str">
        <f>_xlfn.XLOOKUP(FMS_Ranking[[#This Row],[FMS ID]],FMS_Input[FMS_ID],FMS_Input[EMER_NEED])</f>
        <v>Yes</v>
      </c>
      <c r="G265" s="4">
        <f t="shared" si="8"/>
        <v>1</v>
      </c>
      <c r="H265" s="71">
        <f>_xlfn.XLOOKUP(FMS_Ranking[[#This Row],[FMS ID]],FMS_Input[FMS_ID],FMS_Input[STRUCT_100])</f>
        <v>217</v>
      </c>
      <c r="I265" s="71">
        <f>_xlfn.XLOOKUP(FMS_Ranking[[#This Row],[FMS ID]],FMS_Input[FMS_ID],FMS_Input[RES_STRUCT100])</f>
        <v>144</v>
      </c>
      <c r="J265" s="71">
        <f>_xlfn.XLOOKUP(FMS_Ranking[[#This Row],[FMS ID]],FMS_Input[FMS_ID],FMS_Input[POP100])</f>
        <v>233</v>
      </c>
      <c r="K265" s="71">
        <f>_xlfn.XLOOKUP(FMS_Ranking[[#This Row],[FMS ID]],FMS_Input[FMS_ID],FMS_Input[CRITFAC100])</f>
        <v>0</v>
      </c>
      <c r="L265" s="71">
        <f>_xlfn.XLOOKUP(FMS_Ranking[[#This Row],[FMS ID]],FMS_Input[FMS_ID],FMS_Input[LWC])</f>
        <v>0</v>
      </c>
      <c r="M265" s="71">
        <f>_xlfn.XLOOKUP(FMS_Ranking[[#This Row],[FMS ID]],FMS_Input[FMS_ID],FMS_Input[ROADCLS])</f>
        <v>0</v>
      </c>
      <c r="N265" s="71">
        <f>_xlfn.XLOOKUP(FMS_Ranking[[#This Row],[FMS ID]],FMS_Input[FMS_ID],FMS_Input[ROAD_MILES100])</f>
        <v>13</v>
      </c>
      <c r="O265" s="71">
        <f>_xlfn.XLOOKUP(FMS_Ranking[[#This Row],[FMS ID]],FMS_Input[FMS_ID],FMS_Input[FARMACRE100])</f>
        <v>231.7996826171875</v>
      </c>
      <c r="P265" s="72">
        <f>_xlfn.XLOOKUP(FMS_Ranking[[#This Row],[FMS ID]],FMS_Input[FMS_ID],FMS_Input[REDSTRUCT100])</f>
        <v>0</v>
      </c>
      <c r="Q265" s="72">
        <f>_xlfn.XLOOKUP(FMS_Ranking[[#This Row],[FMS ID]],FMS_Input[FMS_ID],FMS_Input[REMSTRC100])</f>
        <v>0</v>
      </c>
      <c r="R265" s="72">
        <f>_xlfn.XLOOKUP(FMS_Ranking[[#This Row],[FMS ID]],FMS_Input[FMS_ID],FMS_Input[REMRESSTRC100])</f>
        <v>0</v>
      </c>
      <c r="S265" s="83">
        <f>_xlfn.XLOOKUP(FMS_Ranking[[#This Row],[FMS ID]],FMS_Input[FMS_ID],FMS_Input[REMPOP100])</f>
        <v>0</v>
      </c>
      <c r="T265" s="83">
        <f>_xlfn.XLOOKUP(FMS_Ranking[[#This Row],[FMS ID]],FMS_Input[FMS_ID],FMS_Input[REMCRITFAC100])</f>
        <v>0</v>
      </c>
      <c r="U265" s="83">
        <f>_xlfn.XLOOKUP(FMS_Ranking[[#This Row],[FMS ID]],FMS_Input[FMS_ID],FMS_Input[REMLWC100])</f>
        <v>0</v>
      </c>
      <c r="V265" s="83">
        <f>_xlfn.XLOOKUP(FMS_Ranking[[#This Row],[FMS ID]],FMS_Input[FMS_ID],FMS_Input[REMROADCLS])</f>
        <v>0</v>
      </c>
      <c r="W265" s="83">
        <f>_xlfn.XLOOKUP(FMS_Ranking[[#This Row],[FMS ID]],FMS_Input[FMS_ID],FMS_Input[REMFRMACRE100])</f>
        <v>0</v>
      </c>
      <c r="X265" s="72">
        <f>_xlfn.XLOOKUP(FMS_Ranking[[#This Row],[FMS ID]],FMS_Input[FMS_ID],FMS_Input[COSTSTRUCT])</f>
        <v>0</v>
      </c>
      <c r="Y265" s="72">
        <f>_xlfn.XLOOKUP(FMS_Ranking[[#This Row],[FMS ID]],FMS_Input[FMS_ID],FMS_Input[NATURE])</f>
        <v>0</v>
      </c>
      <c r="Z265" s="61">
        <f>(((FMS_Ranking[[#This Row],[Percent Nature-Based Raw]]/Y$2)*10)*Y$3)</f>
        <v>0</v>
      </c>
      <c r="AA265" s="5" t="str">
        <f>_xlfn.XLOOKUP(FMS_Ranking[[#This Row],[FMS ID]],FMS_Input[FMS_ID],FMS_Input[WATER_SUP])</f>
        <v>No</v>
      </c>
      <c r="AB265" s="8">
        <f>IF(FMS_Ranking[[#This Row],[Water Supply Raw]]="Yes",1,0)</f>
        <v>0</v>
      </c>
      <c r="AC26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6.5533436668823469E-2</v>
      </c>
      <c r="AD265" s="97">
        <f>_xlfn.RANK.EQ(AC265,$AC$6:$AC$380,0)+COUNTIF($AC$6:AC265,AC265)-1</f>
        <v>256</v>
      </c>
      <c r="AE265" s="93">
        <f>(((FMS_Ranking[[#This Row],[Structures Removed 100 Raw]]/Q$2)*100)*Q$3)+(((FMS_Ranking[[#This Row],[Removed Pop Raw]]/S$2)*100)*S$3)</f>
        <v>0</v>
      </c>
      <c r="AF26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6.5533436668823469E-2</v>
      </c>
      <c r="AG265" s="95">
        <f t="shared" si="9"/>
        <v>260</v>
      </c>
    </row>
    <row r="266" spans="1:33" ht="15" customHeight="1" x14ac:dyDescent="0.25">
      <c r="A266" s="64" t="s">
        <v>3383</v>
      </c>
      <c r="B266" s="64">
        <f>_xlfn.XLOOKUP(FMS_Ranking[[#This Row],[FMS ID]],FMS_Input[FMS_ID],FMS_Input[RFPG_NUM])</f>
        <v>5</v>
      </c>
      <c r="C266" s="63" t="str">
        <f>_xlfn.XLOOKUP(FMS_Ranking[[#This Row],[FMS ID]],FMS_Input[FMS_ID],FMS_Input[FMS_NAME])</f>
        <v>Van Zandt County Road Elevation</v>
      </c>
      <c r="D266" s="68" t="str">
        <f>_xlfn.XLOOKUP(FMS_Ranking[[#This Row],[FMS ID]],FMS_Input[FMS_ID],FMS_Input[FMS_DESCR])</f>
        <v>Develop a program to elevate roads and bridges including installing, upsizing culverts and headwalls, and bridge upgrades.</v>
      </c>
      <c r="E266" s="69">
        <f>_xlfn.XLOOKUP(FMS_Ranking[[#This Row],[FMS ID]],FMS_Input[FMS_ID],FMS_Input[FMS_COST])</f>
        <v>2000000</v>
      </c>
      <c r="F266" s="70" t="str">
        <f>_xlfn.XLOOKUP(FMS_Ranking[[#This Row],[FMS ID]],FMS_Input[FMS_ID],FMS_Input[EMER_NEED])</f>
        <v>Yes</v>
      </c>
      <c r="G266" s="4">
        <f t="shared" si="8"/>
        <v>1</v>
      </c>
      <c r="H266" s="71">
        <f>_xlfn.XLOOKUP(FMS_Ranking[[#This Row],[FMS ID]],FMS_Input[FMS_ID],FMS_Input[STRUCT_100])</f>
        <v>217</v>
      </c>
      <c r="I266" s="71">
        <f>_xlfn.XLOOKUP(FMS_Ranking[[#This Row],[FMS ID]],FMS_Input[FMS_ID],FMS_Input[RES_STRUCT100])</f>
        <v>144</v>
      </c>
      <c r="J266" s="71">
        <f>_xlfn.XLOOKUP(FMS_Ranking[[#This Row],[FMS ID]],FMS_Input[FMS_ID],FMS_Input[POP100])</f>
        <v>233</v>
      </c>
      <c r="K266" s="71">
        <f>_xlfn.XLOOKUP(FMS_Ranking[[#This Row],[FMS ID]],FMS_Input[FMS_ID],FMS_Input[CRITFAC100])</f>
        <v>0</v>
      </c>
      <c r="L266" s="71">
        <f>_xlfn.XLOOKUP(FMS_Ranking[[#This Row],[FMS ID]],FMS_Input[FMS_ID],FMS_Input[LWC])</f>
        <v>0</v>
      </c>
      <c r="M266" s="71">
        <f>_xlfn.XLOOKUP(FMS_Ranking[[#This Row],[FMS ID]],FMS_Input[FMS_ID],FMS_Input[ROADCLS])</f>
        <v>0</v>
      </c>
      <c r="N266" s="71">
        <f>_xlfn.XLOOKUP(FMS_Ranking[[#This Row],[FMS ID]],FMS_Input[FMS_ID],FMS_Input[ROAD_MILES100])</f>
        <v>13</v>
      </c>
      <c r="O266" s="71">
        <f>_xlfn.XLOOKUP(FMS_Ranking[[#This Row],[FMS ID]],FMS_Input[FMS_ID],FMS_Input[FARMACRE100])</f>
        <v>231.7996826171875</v>
      </c>
      <c r="P266" s="72">
        <f>_xlfn.XLOOKUP(FMS_Ranking[[#This Row],[FMS ID]],FMS_Input[FMS_ID],FMS_Input[REDSTRUCT100])</f>
        <v>0</v>
      </c>
      <c r="Q266" s="72">
        <f>_xlfn.XLOOKUP(FMS_Ranking[[#This Row],[FMS ID]],FMS_Input[FMS_ID],FMS_Input[REMSTRC100])</f>
        <v>0</v>
      </c>
      <c r="R266" s="72">
        <f>_xlfn.XLOOKUP(FMS_Ranking[[#This Row],[FMS ID]],FMS_Input[FMS_ID],FMS_Input[REMRESSTRC100])</f>
        <v>0</v>
      </c>
      <c r="S266" s="83">
        <f>_xlfn.XLOOKUP(FMS_Ranking[[#This Row],[FMS ID]],FMS_Input[FMS_ID],FMS_Input[REMPOP100])</f>
        <v>0</v>
      </c>
      <c r="T266" s="83">
        <f>_xlfn.XLOOKUP(FMS_Ranking[[#This Row],[FMS ID]],FMS_Input[FMS_ID],FMS_Input[REMCRITFAC100])</f>
        <v>0</v>
      </c>
      <c r="U266" s="83">
        <f>_xlfn.XLOOKUP(FMS_Ranking[[#This Row],[FMS ID]],FMS_Input[FMS_ID],FMS_Input[REMLWC100])</f>
        <v>0</v>
      </c>
      <c r="V266" s="83">
        <f>_xlfn.XLOOKUP(FMS_Ranking[[#This Row],[FMS ID]],FMS_Input[FMS_ID],FMS_Input[REMROADCLS])</f>
        <v>0</v>
      </c>
      <c r="W266" s="83">
        <f>_xlfn.XLOOKUP(FMS_Ranking[[#This Row],[FMS ID]],FMS_Input[FMS_ID],FMS_Input[REMFRMACRE100])</f>
        <v>0</v>
      </c>
      <c r="X266" s="72">
        <f>_xlfn.XLOOKUP(FMS_Ranking[[#This Row],[FMS ID]],FMS_Input[FMS_ID],FMS_Input[COSTSTRUCT])</f>
        <v>0</v>
      </c>
      <c r="Y266" s="72">
        <f>_xlfn.XLOOKUP(FMS_Ranking[[#This Row],[FMS ID]],FMS_Input[FMS_ID],FMS_Input[NATURE])</f>
        <v>0</v>
      </c>
      <c r="Z266" s="61">
        <f>(((FMS_Ranking[[#This Row],[Percent Nature-Based Raw]]/Y$2)*10)*Y$3)</f>
        <v>0</v>
      </c>
      <c r="AA266" s="5" t="str">
        <f>_xlfn.XLOOKUP(FMS_Ranking[[#This Row],[FMS ID]],FMS_Input[FMS_ID],FMS_Input[WATER_SUP])</f>
        <v>No</v>
      </c>
      <c r="AB266" s="8">
        <f>IF(FMS_Ranking[[#This Row],[Water Supply Raw]]="Yes",1,0)</f>
        <v>0</v>
      </c>
      <c r="AC26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6.5533436668823469E-2</v>
      </c>
      <c r="AD266" s="97">
        <f>_xlfn.RANK.EQ(AC266,$AC$6:$AC$380,0)+COUNTIF($AC$6:AC266,AC266)-1</f>
        <v>257</v>
      </c>
      <c r="AE266" s="93">
        <f>(((FMS_Ranking[[#This Row],[Structures Removed 100 Raw]]/Q$2)*100)*Q$3)+(((FMS_Ranking[[#This Row],[Removed Pop Raw]]/S$2)*100)*S$3)</f>
        <v>0</v>
      </c>
      <c r="AF26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6.5533436668823469E-2</v>
      </c>
      <c r="AG266" s="95">
        <f t="shared" si="9"/>
        <v>260</v>
      </c>
    </row>
    <row r="267" spans="1:33" ht="15" customHeight="1" x14ac:dyDescent="0.25">
      <c r="A267" s="64" t="s">
        <v>3386</v>
      </c>
      <c r="B267" s="64">
        <f>_xlfn.XLOOKUP(FMS_Ranking[[#This Row],[FMS ID]],FMS_Input[FMS_ID],FMS_Input[RFPG_NUM])</f>
        <v>5</v>
      </c>
      <c r="C267" s="63" t="str">
        <f>_xlfn.XLOOKUP(FMS_Ranking[[#This Row],[FMS ID]],FMS_Input[FMS_ID],FMS_Input[FMS_NAME])</f>
        <v>Van Zandt County Drainage Capacity Upgrades</v>
      </c>
      <c r="D267" s="68" t="str">
        <f>_xlfn.XLOOKUP(FMS_Ranking[[#This Row],[FMS ID]],FMS_Input[FMS_ID],FMS_Input[FMS_DESCR])</f>
        <v>Establish a plan to increase Drainage Capacity; possible actions include installing French Drains, Building Elevation, and Upgrading Undersized Pipe under State Hwy for Water to Run into Creek.</v>
      </c>
      <c r="E267" s="69">
        <f>_xlfn.XLOOKUP(FMS_Ranking[[#This Row],[FMS ID]],FMS_Input[FMS_ID],FMS_Input[FMS_COST])</f>
        <v>2000000</v>
      </c>
      <c r="F267" s="70" t="str">
        <f>_xlfn.XLOOKUP(FMS_Ranking[[#This Row],[FMS ID]],FMS_Input[FMS_ID],FMS_Input[EMER_NEED])</f>
        <v>Yes</v>
      </c>
      <c r="G267" s="4">
        <f t="shared" si="8"/>
        <v>1</v>
      </c>
      <c r="H267" s="71">
        <f>_xlfn.XLOOKUP(FMS_Ranking[[#This Row],[FMS ID]],FMS_Input[FMS_ID],FMS_Input[STRUCT_100])</f>
        <v>217</v>
      </c>
      <c r="I267" s="71">
        <f>_xlfn.XLOOKUP(FMS_Ranking[[#This Row],[FMS ID]],FMS_Input[FMS_ID],FMS_Input[RES_STRUCT100])</f>
        <v>144</v>
      </c>
      <c r="J267" s="71">
        <f>_xlfn.XLOOKUP(FMS_Ranking[[#This Row],[FMS ID]],FMS_Input[FMS_ID],FMS_Input[POP100])</f>
        <v>233</v>
      </c>
      <c r="K267" s="71">
        <f>_xlfn.XLOOKUP(FMS_Ranking[[#This Row],[FMS ID]],FMS_Input[FMS_ID],FMS_Input[CRITFAC100])</f>
        <v>0</v>
      </c>
      <c r="L267" s="71">
        <f>_xlfn.XLOOKUP(FMS_Ranking[[#This Row],[FMS ID]],FMS_Input[FMS_ID],FMS_Input[LWC])</f>
        <v>0</v>
      </c>
      <c r="M267" s="71">
        <f>_xlfn.XLOOKUP(FMS_Ranking[[#This Row],[FMS ID]],FMS_Input[FMS_ID],FMS_Input[ROADCLS])</f>
        <v>0</v>
      </c>
      <c r="N267" s="71">
        <f>_xlfn.XLOOKUP(FMS_Ranking[[#This Row],[FMS ID]],FMS_Input[FMS_ID],FMS_Input[ROAD_MILES100])</f>
        <v>13</v>
      </c>
      <c r="O267" s="71">
        <f>_xlfn.XLOOKUP(FMS_Ranking[[#This Row],[FMS ID]],FMS_Input[FMS_ID],FMS_Input[FARMACRE100])</f>
        <v>231.7996826171875</v>
      </c>
      <c r="P267" s="72">
        <f>_xlfn.XLOOKUP(FMS_Ranking[[#This Row],[FMS ID]],FMS_Input[FMS_ID],FMS_Input[REDSTRUCT100])</f>
        <v>0</v>
      </c>
      <c r="Q267" s="72">
        <f>_xlfn.XLOOKUP(FMS_Ranking[[#This Row],[FMS ID]],FMS_Input[FMS_ID],FMS_Input[REMSTRC100])</f>
        <v>0</v>
      </c>
      <c r="R267" s="72">
        <f>_xlfn.XLOOKUP(FMS_Ranking[[#This Row],[FMS ID]],FMS_Input[FMS_ID],FMS_Input[REMRESSTRC100])</f>
        <v>0</v>
      </c>
      <c r="S267" s="83">
        <f>_xlfn.XLOOKUP(FMS_Ranking[[#This Row],[FMS ID]],FMS_Input[FMS_ID],FMS_Input[REMPOP100])</f>
        <v>0</v>
      </c>
      <c r="T267" s="83">
        <f>_xlfn.XLOOKUP(FMS_Ranking[[#This Row],[FMS ID]],FMS_Input[FMS_ID],FMS_Input[REMCRITFAC100])</f>
        <v>0</v>
      </c>
      <c r="U267" s="83">
        <f>_xlfn.XLOOKUP(FMS_Ranking[[#This Row],[FMS ID]],FMS_Input[FMS_ID],FMS_Input[REMLWC100])</f>
        <v>0</v>
      </c>
      <c r="V267" s="83">
        <f>_xlfn.XLOOKUP(FMS_Ranking[[#This Row],[FMS ID]],FMS_Input[FMS_ID],FMS_Input[REMROADCLS])</f>
        <v>0</v>
      </c>
      <c r="W267" s="83">
        <f>_xlfn.XLOOKUP(FMS_Ranking[[#This Row],[FMS ID]],FMS_Input[FMS_ID],FMS_Input[REMFRMACRE100])</f>
        <v>0</v>
      </c>
      <c r="X267" s="72">
        <f>_xlfn.XLOOKUP(FMS_Ranking[[#This Row],[FMS ID]],FMS_Input[FMS_ID],FMS_Input[COSTSTRUCT])</f>
        <v>0</v>
      </c>
      <c r="Y267" s="72">
        <f>_xlfn.XLOOKUP(FMS_Ranking[[#This Row],[FMS ID]],FMS_Input[FMS_ID],FMS_Input[NATURE])</f>
        <v>0</v>
      </c>
      <c r="Z267" s="61">
        <f>(((FMS_Ranking[[#This Row],[Percent Nature-Based Raw]]/Y$2)*10)*Y$3)</f>
        <v>0</v>
      </c>
      <c r="AA267" s="5" t="str">
        <f>_xlfn.XLOOKUP(FMS_Ranking[[#This Row],[FMS ID]],FMS_Input[FMS_ID],FMS_Input[WATER_SUP])</f>
        <v>No</v>
      </c>
      <c r="AB267" s="8">
        <f>IF(FMS_Ranking[[#This Row],[Water Supply Raw]]="Yes",1,0)</f>
        <v>0</v>
      </c>
      <c r="AC26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6.5533436668823469E-2</v>
      </c>
      <c r="AD267" s="97">
        <f>_xlfn.RANK.EQ(AC267,$AC$6:$AC$380,0)+COUNTIF($AC$6:AC267,AC267)-1</f>
        <v>258</v>
      </c>
      <c r="AE267" s="93">
        <f>(((FMS_Ranking[[#This Row],[Structures Removed 100 Raw]]/Q$2)*100)*Q$3)+(((FMS_Ranking[[#This Row],[Removed Pop Raw]]/S$2)*100)*S$3)</f>
        <v>0</v>
      </c>
      <c r="AF26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6.5533436668823469E-2</v>
      </c>
      <c r="AG267" s="95">
        <f t="shared" si="9"/>
        <v>260</v>
      </c>
    </row>
    <row r="268" spans="1:33" ht="15" customHeight="1" x14ac:dyDescent="0.25">
      <c r="A268" s="64" t="s">
        <v>3354</v>
      </c>
      <c r="B268" s="64">
        <f>_xlfn.XLOOKUP(FMS_Ranking[[#This Row],[FMS ID]],FMS_Input[FMS_ID],FMS_Input[RFPG_NUM])</f>
        <v>5</v>
      </c>
      <c r="C268" s="63" t="str">
        <f>_xlfn.XLOOKUP(FMS_Ranking[[#This Row],[FMS ID]],FMS_Input[FMS_ID],FMS_Input[FMS_NAME])</f>
        <v>Liberty County Drainage Projects</v>
      </c>
      <c r="D268" s="68" t="str">
        <f>_xlfn.XLOOKUP(FMS_Ranking[[#This Row],[FMS ID]],FMS_Input[FMS_ID],FMS_Input[FMS_DESCR])</f>
        <v>The county will work with partnering jurisdictions and engineers in order to implement drainage projects throughout the county- including adding ditches, detention ponds and detention basins in identified locations throughout the county.</v>
      </c>
      <c r="E268" s="69">
        <f>_xlfn.XLOOKUP(FMS_Ranking[[#This Row],[FMS ID]],FMS_Input[FMS_ID],FMS_Input[FMS_COST])</f>
        <v>2000000</v>
      </c>
      <c r="F268" s="70" t="str">
        <f>_xlfn.XLOOKUP(FMS_Ranking[[#This Row],[FMS ID]],FMS_Input[FMS_ID],FMS_Input[EMER_NEED])</f>
        <v>Yes</v>
      </c>
      <c r="G268" s="4">
        <f t="shared" si="8"/>
        <v>1</v>
      </c>
      <c r="H268" s="71">
        <f>_xlfn.XLOOKUP(FMS_Ranking[[#This Row],[FMS ID]],FMS_Input[FMS_ID],FMS_Input[STRUCT_100])</f>
        <v>116</v>
      </c>
      <c r="I268" s="71">
        <f>_xlfn.XLOOKUP(FMS_Ranking[[#This Row],[FMS ID]],FMS_Input[FMS_ID],FMS_Input[RES_STRUCT100])</f>
        <v>57</v>
      </c>
      <c r="J268" s="71">
        <f>_xlfn.XLOOKUP(FMS_Ranking[[#This Row],[FMS ID]],FMS_Input[FMS_ID],FMS_Input[POP100])</f>
        <v>143</v>
      </c>
      <c r="K268" s="71">
        <f>_xlfn.XLOOKUP(FMS_Ranking[[#This Row],[FMS ID]],FMS_Input[FMS_ID],FMS_Input[CRITFAC100])</f>
        <v>1</v>
      </c>
      <c r="L268" s="71">
        <f>_xlfn.XLOOKUP(FMS_Ranking[[#This Row],[FMS ID]],FMS_Input[FMS_ID],FMS_Input[LWC])</f>
        <v>0</v>
      </c>
      <c r="M268" s="71">
        <f>_xlfn.XLOOKUP(FMS_Ranking[[#This Row],[FMS ID]],FMS_Input[FMS_ID],FMS_Input[ROADCLS])</f>
        <v>0</v>
      </c>
      <c r="N268" s="71">
        <f>_xlfn.XLOOKUP(FMS_Ranking[[#This Row],[FMS ID]],FMS_Input[FMS_ID],FMS_Input[ROAD_MILES100])</f>
        <v>7</v>
      </c>
      <c r="O268" s="71">
        <f>_xlfn.XLOOKUP(FMS_Ranking[[#This Row],[FMS ID]],FMS_Input[FMS_ID],FMS_Input[FARMACRE100])</f>
        <v>1525.707397460938</v>
      </c>
      <c r="P268" s="72">
        <f>_xlfn.XLOOKUP(FMS_Ranking[[#This Row],[FMS ID]],FMS_Input[FMS_ID],FMS_Input[REDSTRUCT100])</f>
        <v>0</v>
      </c>
      <c r="Q268" s="72">
        <f>_xlfn.XLOOKUP(FMS_Ranking[[#This Row],[FMS ID]],FMS_Input[FMS_ID],FMS_Input[REMSTRC100])</f>
        <v>0</v>
      </c>
      <c r="R268" s="72">
        <f>_xlfn.XLOOKUP(FMS_Ranking[[#This Row],[FMS ID]],FMS_Input[FMS_ID],FMS_Input[REMRESSTRC100])</f>
        <v>0</v>
      </c>
      <c r="S268" s="83">
        <f>_xlfn.XLOOKUP(FMS_Ranking[[#This Row],[FMS ID]],FMS_Input[FMS_ID],FMS_Input[REMPOP100])</f>
        <v>0</v>
      </c>
      <c r="T268" s="83">
        <f>_xlfn.XLOOKUP(FMS_Ranking[[#This Row],[FMS ID]],FMS_Input[FMS_ID],FMS_Input[REMCRITFAC100])</f>
        <v>0</v>
      </c>
      <c r="U268" s="83">
        <f>_xlfn.XLOOKUP(FMS_Ranking[[#This Row],[FMS ID]],FMS_Input[FMS_ID],FMS_Input[REMLWC100])</f>
        <v>0</v>
      </c>
      <c r="V268" s="83">
        <f>_xlfn.XLOOKUP(FMS_Ranking[[#This Row],[FMS ID]],FMS_Input[FMS_ID],FMS_Input[REMROADCLS])</f>
        <v>0</v>
      </c>
      <c r="W268" s="83">
        <f>_xlfn.XLOOKUP(FMS_Ranking[[#This Row],[FMS ID]],FMS_Input[FMS_ID],FMS_Input[REMFRMACRE100])</f>
        <v>0</v>
      </c>
      <c r="X268" s="72">
        <f>_xlfn.XLOOKUP(FMS_Ranking[[#This Row],[FMS ID]],FMS_Input[FMS_ID],FMS_Input[COSTSTRUCT])</f>
        <v>0</v>
      </c>
      <c r="Y268" s="72">
        <f>_xlfn.XLOOKUP(FMS_Ranking[[#This Row],[FMS ID]],FMS_Input[FMS_ID],FMS_Input[NATURE])</f>
        <v>0</v>
      </c>
      <c r="Z268" s="61">
        <f>(((FMS_Ranking[[#This Row],[Percent Nature-Based Raw]]/Y$2)*10)*Y$3)</f>
        <v>0</v>
      </c>
      <c r="AA268" s="5" t="str">
        <f>_xlfn.XLOOKUP(FMS_Ranking[[#This Row],[FMS ID]],FMS_Input[FMS_ID],FMS_Input[WATER_SUP])</f>
        <v>No</v>
      </c>
      <c r="AB268" s="8">
        <f>IF(FMS_Ranking[[#This Row],[Water Supply Raw]]="Yes",1,0)</f>
        <v>0</v>
      </c>
      <c r="AC26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5.8289253314427907E-2</v>
      </c>
      <c r="AD268" s="97">
        <f>_xlfn.RANK.EQ(AC268,$AC$6:$AC$380,0)+COUNTIF($AC$6:AC268,AC268)-1</f>
        <v>260</v>
      </c>
      <c r="AE268" s="93">
        <f>(((FMS_Ranking[[#This Row],[Structures Removed 100 Raw]]/Q$2)*100)*Q$3)+(((FMS_Ranking[[#This Row],[Removed Pop Raw]]/S$2)*100)*S$3)</f>
        <v>0</v>
      </c>
      <c r="AF26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5.8289253314427907E-2</v>
      </c>
      <c r="AG268" s="95">
        <f t="shared" si="9"/>
        <v>263</v>
      </c>
    </row>
    <row r="269" spans="1:33" ht="15" customHeight="1" x14ac:dyDescent="0.25">
      <c r="A269" s="64" t="s">
        <v>2071</v>
      </c>
      <c r="B269" s="64">
        <f>_xlfn.XLOOKUP(FMS_Ranking[[#This Row],[FMS ID]],FMS_Input[FMS_ID],FMS_Input[RFPG_NUM])</f>
        <v>3</v>
      </c>
      <c r="C269" s="63" t="str">
        <f>_xlfn.XLOOKUP(FMS_Ranking[[#This Row],[FMS ID]],FMS_Input[FMS_ID],FMS_Input[FMS_NAME])</f>
        <v>Town of Westlake's Floodplain Mitigation Ordinances Review</v>
      </c>
      <c r="D269" s="68" t="str">
        <f>_xlfn.XLOOKUP(FMS_Ranking[[#This Row],[FMS ID]],FMS_Input[FMS_ID],FMS_Input[FMS_DESCR])</f>
        <v>Review and enhance the Town of Westlake’s floodplain mitigation ordinances and policies as needed</v>
      </c>
      <c r="E269" s="69">
        <f>_xlfn.XLOOKUP(FMS_Ranking[[#This Row],[FMS ID]],FMS_Input[FMS_ID],FMS_Input[FMS_COST])</f>
        <v>100000</v>
      </c>
      <c r="F269" s="70" t="str">
        <f>_xlfn.XLOOKUP(FMS_Ranking[[#This Row],[FMS ID]],FMS_Input[FMS_ID],FMS_Input[EMER_NEED])</f>
        <v>No</v>
      </c>
      <c r="G269" s="4">
        <f t="shared" si="8"/>
        <v>0</v>
      </c>
      <c r="H269" s="71">
        <f>_xlfn.XLOOKUP(FMS_Ranking[[#This Row],[FMS ID]],FMS_Input[FMS_ID],FMS_Input[STRUCT_100])</f>
        <v>17</v>
      </c>
      <c r="I269" s="71">
        <f>_xlfn.XLOOKUP(FMS_Ranking[[#This Row],[FMS ID]],FMS_Input[FMS_ID],FMS_Input[RES_STRUCT100])</f>
        <v>11</v>
      </c>
      <c r="J269" s="71">
        <f>_xlfn.XLOOKUP(FMS_Ranking[[#This Row],[FMS ID]],FMS_Input[FMS_ID],FMS_Input[POP100])</f>
        <v>114</v>
      </c>
      <c r="K269" s="71">
        <f>_xlfn.XLOOKUP(FMS_Ranking[[#This Row],[FMS ID]],FMS_Input[FMS_ID],FMS_Input[CRITFAC100])</f>
        <v>0</v>
      </c>
      <c r="L269" s="71">
        <f>_xlfn.XLOOKUP(FMS_Ranking[[#This Row],[FMS ID]],FMS_Input[FMS_ID],FMS_Input[LWC])</f>
        <v>3</v>
      </c>
      <c r="M269" s="71">
        <f>_xlfn.XLOOKUP(FMS_Ranking[[#This Row],[FMS ID]],FMS_Input[FMS_ID],FMS_Input[ROADCLS])</f>
        <v>0</v>
      </c>
      <c r="N269" s="71">
        <f>_xlfn.XLOOKUP(FMS_Ranking[[#This Row],[FMS ID]],FMS_Input[FMS_ID],FMS_Input[ROAD_MILES100])</f>
        <v>2</v>
      </c>
      <c r="O269" s="71">
        <f>_xlfn.XLOOKUP(FMS_Ranking[[#This Row],[FMS ID]],FMS_Input[FMS_ID],FMS_Input[FARMACRE100])</f>
        <v>235.64979553222659</v>
      </c>
      <c r="P269" s="72">
        <f>_xlfn.XLOOKUP(FMS_Ranking[[#This Row],[FMS ID]],FMS_Input[FMS_ID],FMS_Input[REDSTRUCT100])</f>
        <v>0</v>
      </c>
      <c r="Q269" s="72">
        <f>_xlfn.XLOOKUP(FMS_Ranking[[#This Row],[FMS ID]],FMS_Input[FMS_ID],FMS_Input[REMSTRC100])</f>
        <v>0</v>
      </c>
      <c r="R269" s="72">
        <f>_xlfn.XLOOKUP(FMS_Ranking[[#This Row],[FMS ID]],FMS_Input[FMS_ID],FMS_Input[REMRESSTRC100])</f>
        <v>0</v>
      </c>
      <c r="S269" s="83">
        <f>_xlfn.XLOOKUP(FMS_Ranking[[#This Row],[FMS ID]],FMS_Input[FMS_ID],FMS_Input[REMPOP100])</f>
        <v>0</v>
      </c>
      <c r="T269" s="83">
        <f>_xlfn.XLOOKUP(FMS_Ranking[[#This Row],[FMS ID]],FMS_Input[FMS_ID],FMS_Input[REMCRITFAC100])</f>
        <v>0</v>
      </c>
      <c r="U269" s="83">
        <f>_xlfn.XLOOKUP(FMS_Ranking[[#This Row],[FMS ID]],FMS_Input[FMS_ID],FMS_Input[REMLWC100])</f>
        <v>0</v>
      </c>
      <c r="V269" s="83">
        <f>_xlfn.XLOOKUP(FMS_Ranking[[#This Row],[FMS ID]],FMS_Input[FMS_ID],FMS_Input[REMROADCLS])</f>
        <v>0</v>
      </c>
      <c r="W269" s="83">
        <f>_xlfn.XLOOKUP(FMS_Ranking[[#This Row],[FMS ID]],FMS_Input[FMS_ID],FMS_Input[REMFRMACRE100])</f>
        <v>0</v>
      </c>
      <c r="X269" s="72">
        <f>_xlfn.XLOOKUP(FMS_Ranking[[#This Row],[FMS ID]],FMS_Input[FMS_ID],FMS_Input[COSTSTRUCT])</f>
        <v>0</v>
      </c>
      <c r="Y269" s="72">
        <f>_xlfn.XLOOKUP(FMS_Ranking[[#This Row],[FMS ID]],FMS_Input[FMS_ID],FMS_Input[NATURE])</f>
        <v>0</v>
      </c>
      <c r="Z269" s="61">
        <f>(((FMS_Ranking[[#This Row],[Percent Nature-Based Raw]]/Y$2)*10)*Y$3)</f>
        <v>0</v>
      </c>
      <c r="AA269" s="5" t="str">
        <f>_xlfn.XLOOKUP(FMS_Ranking[[#This Row],[FMS ID]],FMS_Input[FMS_ID],FMS_Input[WATER_SUP])</f>
        <v>No</v>
      </c>
      <c r="AB269" s="8">
        <f>IF(FMS_Ranking[[#This Row],[Water Supply Raw]]="Yes",1,0)</f>
        <v>0</v>
      </c>
      <c r="AC26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5.7441331048604091E-2</v>
      </c>
      <c r="AD269" s="97">
        <f>_xlfn.RANK.EQ(AC269,$AC$6:$AC$380,0)+COUNTIF($AC$6:AC269,AC269)-1</f>
        <v>261</v>
      </c>
      <c r="AE269" s="93">
        <f>(((FMS_Ranking[[#This Row],[Structures Removed 100 Raw]]/Q$2)*100)*Q$3)+(((FMS_Ranking[[#This Row],[Removed Pop Raw]]/S$2)*100)*S$3)</f>
        <v>0</v>
      </c>
      <c r="AF26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5.7441331048604091E-2</v>
      </c>
      <c r="AG269" s="95">
        <f t="shared" si="9"/>
        <v>264</v>
      </c>
    </row>
    <row r="270" spans="1:33" ht="15" customHeight="1" x14ac:dyDescent="0.25">
      <c r="A270" s="64" t="s">
        <v>1802</v>
      </c>
      <c r="B270" s="64">
        <f>_xlfn.XLOOKUP(FMS_Ranking[[#This Row],[FMS ID]],FMS_Input[FMS_ID],FMS_Input[RFPG_NUM])</f>
        <v>2</v>
      </c>
      <c r="C270" s="63" t="str">
        <f>_xlfn.XLOOKUP(FMS_Ranking[[#This Row],[FMS ID]],FMS_Input[FMS_ID],FMS_Input[FMS_NAME])</f>
        <v>City of Commerce CRS Involvement</v>
      </c>
      <c r="D270" s="68" t="str">
        <f>_xlfn.XLOOKUP(FMS_Ranking[[#This Row],[FMS ID]],FMS_Input[FMS_ID],FMS_Input[FMS_DESCR])</f>
        <v>Become an NFIP Community Rating System (CRS) Community</v>
      </c>
      <c r="E270" s="69">
        <f>_xlfn.XLOOKUP(FMS_Ranking[[#This Row],[FMS ID]],FMS_Input[FMS_ID],FMS_Input[FMS_COST])</f>
        <v>100000</v>
      </c>
      <c r="F270" s="70" t="str">
        <f>_xlfn.XLOOKUP(FMS_Ranking[[#This Row],[FMS ID]],FMS_Input[FMS_ID],FMS_Input[EMER_NEED])</f>
        <v>No</v>
      </c>
      <c r="G270" s="4">
        <f t="shared" si="8"/>
        <v>0</v>
      </c>
      <c r="H270" s="71">
        <f>_xlfn.XLOOKUP(FMS_Ranking[[#This Row],[FMS ID]],FMS_Input[FMS_ID],FMS_Input[STRUCT_100])</f>
        <v>79</v>
      </c>
      <c r="I270" s="71">
        <f>_xlfn.XLOOKUP(FMS_Ranking[[#This Row],[FMS ID]],FMS_Input[FMS_ID],FMS_Input[RES_STRUCT100])</f>
        <v>56</v>
      </c>
      <c r="J270" s="71">
        <f>_xlfn.XLOOKUP(FMS_Ranking[[#This Row],[FMS ID]],FMS_Input[FMS_ID],FMS_Input[POP100])</f>
        <v>1179</v>
      </c>
      <c r="K270" s="71">
        <f>_xlfn.XLOOKUP(FMS_Ranking[[#This Row],[FMS ID]],FMS_Input[FMS_ID],FMS_Input[CRITFAC100])</f>
        <v>1</v>
      </c>
      <c r="L270" s="71">
        <f>_xlfn.XLOOKUP(FMS_Ranking[[#This Row],[FMS ID]],FMS_Input[FMS_ID],FMS_Input[LWC])</f>
        <v>0</v>
      </c>
      <c r="M270" s="71">
        <f>_xlfn.XLOOKUP(FMS_Ranking[[#This Row],[FMS ID]],FMS_Input[FMS_ID],FMS_Input[ROADCLS])</f>
        <v>0</v>
      </c>
      <c r="N270" s="71">
        <f>_xlfn.XLOOKUP(FMS_Ranking[[#This Row],[FMS ID]],FMS_Input[FMS_ID],FMS_Input[ROAD_MILES100])</f>
        <v>10</v>
      </c>
      <c r="O270" s="71">
        <f>_xlfn.XLOOKUP(FMS_Ranking[[#This Row],[FMS ID]],FMS_Input[FMS_ID],FMS_Input[FARMACRE100])</f>
        <v>66.463325500488281</v>
      </c>
      <c r="P270" s="72">
        <f>_xlfn.XLOOKUP(FMS_Ranking[[#This Row],[FMS ID]],FMS_Input[FMS_ID],FMS_Input[REDSTRUCT100])</f>
        <v>0</v>
      </c>
      <c r="Q270" s="72">
        <f>_xlfn.XLOOKUP(FMS_Ranking[[#This Row],[FMS ID]],FMS_Input[FMS_ID],FMS_Input[REMSTRC100])</f>
        <v>0</v>
      </c>
      <c r="R270" s="72">
        <f>_xlfn.XLOOKUP(FMS_Ranking[[#This Row],[FMS ID]],FMS_Input[FMS_ID],FMS_Input[REMRESSTRC100])</f>
        <v>0</v>
      </c>
      <c r="S270" s="83">
        <f>_xlfn.XLOOKUP(FMS_Ranking[[#This Row],[FMS ID]],FMS_Input[FMS_ID],FMS_Input[REMPOP100])</f>
        <v>0</v>
      </c>
      <c r="T270" s="83">
        <f>_xlfn.XLOOKUP(FMS_Ranking[[#This Row],[FMS ID]],FMS_Input[FMS_ID],FMS_Input[REMCRITFAC100])</f>
        <v>0</v>
      </c>
      <c r="U270" s="83">
        <f>_xlfn.XLOOKUP(FMS_Ranking[[#This Row],[FMS ID]],FMS_Input[FMS_ID],FMS_Input[REMLWC100])</f>
        <v>0</v>
      </c>
      <c r="V270" s="83">
        <f>_xlfn.XLOOKUP(FMS_Ranking[[#This Row],[FMS ID]],FMS_Input[FMS_ID],FMS_Input[REMROADCLS])</f>
        <v>0</v>
      </c>
      <c r="W270" s="83">
        <f>_xlfn.XLOOKUP(FMS_Ranking[[#This Row],[FMS ID]],FMS_Input[FMS_ID],FMS_Input[REMFRMACRE100])</f>
        <v>0</v>
      </c>
      <c r="X270" s="72">
        <f>_xlfn.XLOOKUP(FMS_Ranking[[#This Row],[FMS ID]],FMS_Input[FMS_ID],FMS_Input[COSTSTRUCT])</f>
        <v>0</v>
      </c>
      <c r="Y270" s="72">
        <f>_xlfn.XLOOKUP(FMS_Ranking[[#This Row],[FMS ID]],FMS_Input[FMS_ID],FMS_Input[NATURE])</f>
        <v>0</v>
      </c>
      <c r="Z270" s="61">
        <f>(((FMS_Ranking[[#This Row],[Percent Nature-Based Raw]]/Y$2)*10)*Y$3)</f>
        <v>0</v>
      </c>
      <c r="AA270" s="5" t="str">
        <f>_xlfn.XLOOKUP(FMS_Ranking[[#This Row],[FMS ID]],FMS_Input[FMS_ID],FMS_Input[WATER_SUP])</f>
        <v>No</v>
      </c>
      <c r="AB270" s="8">
        <f>IF(FMS_Ranking[[#This Row],[Water Supply Raw]]="Yes",1,0)</f>
        <v>0</v>
      </c>
      <c r="AC27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5.4993568625370061E-2</v>
      </c>
      <c r="AD270" s="97">
        <f>_xlfn.RANK.EQ(AC270,$AC$6:$AC$380,0)+COUNTIF($AC$6:AC270,AC270)-1</f>
        <v>262</v>
      </c>
      <c r="AE270" s="93">
        <f>(((FMS_Ranking[[#This Row],[Structures Removed 100 Raw]]/Q$2)*100)*Q$3)+(((FMS_Ranking[[#This Row],[Removed Pop Raw]]/S$2)*100)*S$3)</f>
        <v>0</v>
      </c>
      <c r="AF27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5.4993568625370061E-2</v>
      </c>
      <c r="AG270" s="95">
        <f t="shared" si="9"/>
        <v>265</v>
      </c>
    </row>
    <row r="271" spans="1:33" ht="15" customHeight="1" x14ac:dyDescent="0.25">
      <c r="A271" s="64" t="s">
        <v>2197</v>
      </c>
      <c r="B271" s="64">
        <f>_xlfn.XLOOKUP(FMS_Ranking[[#This Row],[FMS ID]],FMS_Input[FMS_ID],FMS_Input[RFPG_NUM])</f>
        <v>3</v>
      </c>
      <c r="C271" s="63" t="str">
        <f>_xlfn.XLOOKUP(FMS_Ranking[[#This Row],[FMS ID]],FMS_Input[FMS_ID],FMS_Input[FMS_NAME])</f>
        <v>San Jacinto County Voluntary Property Acquisition &amp; Elevation Program</v>
      </c>
      <c r="D271" s="68" t="str">
        <f>_xlfn.XLOOKUP(FMS_Ranking[[#This Row],[FMS ID]],FMS_Input[FMS_ID],FMS_Input[FMS_DESCR])</f>
        <v>Pursue voluntary acquisition projects for flood prone properties. Elevate homes in low lying or flood prone areas.</v>
      </c>
      <c r="E271" s="69">
        <f>_xlfn.XLOOKUP(FMS_Ranking[[#This Row],[FMS ID]],FMS_Input[FMS_ID],FMS_Input[FMS_COST])</f>
        <v>5000000</v>
      </c>
      <c r="F271" s="70" t="str">
        <f>_xlfn.XLOOKUP(FMS_Ranking[[#This Row],[FMS ID]],FMS_Input[FMS_ID],FMS_Input[EMER_NEED])</f>
        <v>No</v>
      </c>
      <c r="G271" s="4">
        <f t="shared" si="8"/>
        <v>0</v>
      </c>
      <c r="H271" s="71">
        <f>_xlfn.XLOOKUP(FMS_Ranking[[#This Row],[FMS ID]],FMS_Input[FMS_ID],FMS_Input[STRUCT_100])</f>
        <v>139</v>
      </c>
      <c r="I271" s="71">
        <f>_xlfn.XLOOKUP(FMS_Ranking[[#This Row],[FMS ID]],FMS_Input[FMS_ID],FMS_Input[RES_STRUCT100])</f>
        <v>129</v>
      </c>
      <c r="J271" s="71">
        <f>_xlfn.XLOOKUP(FMS_Ranking[[#This Row],[FMS ID]],FMS_Input[FMS_ID],FMS_Input[POP100])</f>
        <v>702</v>
      </c>
      <c r="K271" s="71">
        <f>_xlfn.XLOOKUP(FMS_Ranking[[#This Row],[FMS ID]],FMS_Input[FMS_ID],FMS_Input[CRITFAC100])</f>
        <v>3</v>
      </c>
      <c r="L271" s="71">
        <f>_xlfn.XLOOKUP(FMS_Ranking[[#This Row],[FMS ID]],FMS_Input[FMS_ID],FMS_Input[LWC])</f>
        <v>0</v>
      </c>
      <c r="M271" s="71">
        <f>_xlfn.XLOOKUP(FMS_Ranking[[#This Row],[FMS ID]],FMS_Input[FMS_ID],FMS_Input[ROADCLS])</f>
        <v>0</v>
      </c>
      <c r="N271" s="71">
        <f>_xlfn.XLOOKUP(FMS_Ranking[[#This Row],[FMS ID]],FMS_Input[FMS_ID],FMS_Input[ROAD_MILES100])</f>
        <v>6</v>
      </c>
      <c r="O271" s="71">
        <f>_xlfn.XLOOKUP(FMS_Ranking[[#This Row],[FMS ID]],FMS_Input[FMS_ID],FMS_Input[FARMACRE100])</f>
        <v>54.922931671142578</v>
      </c>
      <c r="P271" s="72">
        <f>_xlfn.XLOOKUP(FMS_Ranking[[#This Row],[FMS ID]],FMS_Input[FMS_ID],FMS_Input[REDSTRUCT100])</f>
        <v>0</v>
      </c>
      <c r="Q271" s="72">
        <f>_xlfn.XLOOKUP(FMS_Ranking[[#This Row],[FMS ID]],FMS_Input[FMS_ID],FMS_Input[REMSTRC100])</f>
        <v>0</v>
      </c>
      <c r="R271" s="72">
        <f>_xlfn.XLOOKUP(FMS_Ranking[[#This Row],[FMS ID]],FMS_Input[FMS_ID],FMS_Input[REMRESSTRC100])</f>
        <v>0</v>
      </c>
      <c r="S271" s="83">
        <f>_xlfn.XLOOKUP(FMS_Ranking[[#This Row],[FMS ID]],FMS_Input[FMS_ID],FMS_Input[REMPOP100])</f>
        <v>0</v>
      </c>
      <c r="T271" s="83">
        <f>_xlfn.XLOOKUP(FMS_Ranking[[#This Row],[FMS ID]],FMS_Input[FMS_ID],FMS_Input[REMCRITFAC100])</f>
        <v>0</v>
      </c>
      <c r="U271" s="83">
        <f>_xlfn.XLOOKUP(FMS_Ranking[[#This Row],[FMS ID]],FMS_Input[FMS_ID],FMS_Input[REMLWC100])</f>
        <v>0</v>
      </c>
      <c r="V271" s="83">
        <f>_xlfn.XLOOKUP(FMS_Ranking[[#This Row],[FMS ID]],FMS_Input[FMS_ID],FMS_Input[REMROADCLS])</f>
        <v>0</v>
      </c>
      <c r="W271" s="83">
        <f>_xlfn.XLOOKUP(FMS_Ranking[[#This Row],[FMS ID]],FMS_Input[FMS_ID],FMS_Input[REMFRMACRE100])</f>
        <v>0</v>
      </c>
      <c r="X271" s="72">
        <f>_xlfn.XLOOKUP(FMS_Ranking[[#This Row],[FMS ID]],FMS_Input[FMS_ID],FMS_Input[COSTSTRUCT])</f>
        <v>0</v>
      </c>
      <c r="Y271" s="72">
        <f>_xlfn.XLOOKUP(FMS_Ranking[[#This Row],[FMS ID]],FMS_Input[FMS_ID],FMS_Input[NATURE])</f>
        <v>0</v>
      </c>
      <c r="Z271" s="61">
        <f>(((FMS_Ranking[[#This Row],[Percent Nature-Based Raw]]/Y$2)*10)*Y$3)</f>
        <v>0</v>
      </c>
      <c r="AA271" s="5" t="str">
        <f>_xlfn.XLOOKUP(FMS_Ranking[[#This Row],[FMS ID]],FMS_Input[FMS_ID],FMS_Input[WATER_SUP])</f>
        <v>No</v>
      </c>
      <c r="AB271" s="8">
        <f>IF(FMS_Ranking[[#This Row],[Water Supply Raw]]="Yes",1,0)</f>
        <v>0</v>
      </c>
      <c r="AC27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5.3766677034704349E-2</v>
      </c>
      <c r="AD271" s="97">
        <f>_xlfn.RANK.EQ(AC271,$AC$6:$AC$380,0)+COUNTIF($AC$6:AC271,AC271)-1</f>
        <v>263</v>
      </c>
      <c r="AE271" s="93">
        <f>(((FMS_Ranking[[#This Row],[Structures Removed 100 Raw]]/Q$2)*100)*Q$3)+(((FMS_Ranking[[#This Row],[Removed Pop Raw]]/S$2)*100)*S$3)</f>
        <v>0</v>
      </c>
      <c r="AF27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5.3766677034704349E-2</v>
      </c>
      <c r="AG271" s="95">
        <f t="shared" si="9"/>
        <v>266</v>
      </c>
    </row>
    <row r="272" spans="1:33" ht="15" customHeight="1" x14ac:dyDescent="0.25">
      <c r="A272" s="64" t="s">
        <v>2456</v>
      </c>
      <c r="B272" s="64">
        <f>_xlfn.XLOOKUP(FMS_Ranking[[#This Row],[FMS ID]],FMS_Input[FMS_ID],FMS_Input[RFPG_NUM])</f>
        <v>3</v>
      </c>
      <c r="C272" s="63" t="str">
        <f>_xlfn.XLOOKUP(FMS_Ranking[[#This Row],[FMS ID]],FMS_Input[FMS_ID],FMS_Input[FMS_NAME])</f>
        <v>Fannin County Flood Safety Education</v>
      </c>
      <c r="D272" s="68" t="str">
        <f>_xlfn.XLOOKUP(FMS_Ranking[[#This Row],[FMS ID]],FMS_Input[FMS_ID],FMS_Input[FMS_DESCR])</f>
        <v>Education programs such as “Turn around Don’t Drown.” Work with local newspaper to run flood safety information. Public education via water bills, social media, and webpage to promote flood safety.</v>
      </c>
      <c r="E272" s="69">
        <f>_xlfn.XLOOKUP(FMS_Ranking[[#This Row],[FMS ID]],FMS_Input[FMS_ID],FMS_Input[FMS_COST])</f>
        <v>50000</v>
      </c>
      <c r="F272" s="70" t="str">
        <f>_xlfn.XLOOKUP(FMS_Ranking[[#This Row],[FMS ID]],FMS_Input[FMS_ID],FMS_Input[EMER_NEED])</f>
        <v>No</v>
      </c>
      <c r="G272" s="4">
        <f t="shared" si="8"/>
        <v>0</v>
      </c>
      <c r="H272" s="71">
        <f>_xlfn.XLOOKUP(FMS_Ranking[[#This Row],[FMS ID]],FMS_Input[FMS_ID],FMS_Input[STRUCT_100])</f>
        <v>139</v>
      </c>
      <c r="I272" s="71">
        <f>_xlfn.XLOOKUP(FMS_Ranking[[#This Row],[FMS ID]],FMS_Input[FMS_ID],FMS_Input[RES_STRUCT100])</f>
        <v>119</v>
      </c>
      <c r="J272" s="71">
        <f>_xlfn.XLOOKUP(FMS_Ranking[[#This Row],[FMS ID]],FMS_Input[FMS_ID],FMS_Input[POP100])</f>
        <v>93</v>
      </c>
      <c r="K272" s="71">
        <f>_xlfn.XLOOKUP(FMS_Ranking[[#This Row],[FMS ID]],FMS_Input[FMS_ID],FMS_Input[CRITFAC100])</f>
        <v>0</v>
      </c>
      <c r="L272" s="71">
        <f>_xlfn.XLOOKUP(FMS_Ranking[[#This Row],[FMS ID]],FMS_Input[FMS_ID],FMS_Input[LWC])</f>
        <v>0</v>
      </c>
      <c r="M272" s="71">
        <f>_xlfn.XLOOKUP(FMS_Ranking[[#This Row],[FMS ID]],FMS_Input[FMS_ID],FMS_Input[ROADCLS])</f>
        <v>0</v>
      </c>
      <c r="N272" s="71">
        <f>_xlfn.XLOOKUP(FMS_Ranking[[#This Row],[FMS ID]],FMS_Input[FMS_ID],FMS_Input[ROAD_MILES100])</f>
        <v>4</v>
      </c>
      <c r="O272" s="71">
        <f>_xlfn.XLOOKUP(FMS_Ranking[[#This Row],[FMS ID]],FMS_Input[FMS_ID],FMS_Input[FARMACRE100])</f>
        <v>1782.619995117188</v>
      </c>
      <c r="P272" s="72">
        <f>_xlfn.XLOOKUP(FMS_Ranking[[#This Row],[FMS ID]],FMS_Input[FMS_ID],FMS_Input[REDSTRUCT100])</f>
        <v>0</v>
      </c>
      <c r="Q272" s="72">
        <f>_xlfn.XLOOKUP(FMS_Ranking[[#This Row],[FMS ID]],FMS_Input[FMS_ID],FMS_Input[REMSTRC100])</f>
        <v>0</v>
      </c>
      <c r="R272" s="72">
        <f>_xlfn.XLOOKUP(FMS_Ranking[[#This Row],[FMS ID]],FMS_Input[FMS_ID],FMS_Input[REMRESSTRC100])</f>
        <v>0</v>
      </c>
      <c r="S272" s="83">
        <f>_xlfn.XLOOKUP(FMS_Ranking[[#This Row],[FMS ID]],FMS_Input[FMS_ID],FMS_Input[REMPOP100])</f>
        <v>0</v>
      </c>
      <c r="T272" s="83">
        <f>_xlfn.XLOOKUP(FMS_Ranking[[#This Row],[FMS ID]],FMS_Input[FMS_ID],FMS_Input[REMCRITFAC100])</f>
        <v>0</v>
      </c>
      <c r="U272" s="83">
        <f>_xlfn.XLOOKUP(FMS_Ranking[[#This Row],[FMS ID]],FMS_Input[FMS_ID],FMS_Input[REMLWC100])</f>
        <v>0</v>
      </c>
      <c r="V272" s="83">
        <f>_xlfn.XLOOKUP(FMS_Ranking[[#This Row],[FMS ID]],FMS_Input[FMS_ID],FMS_Input[REMROADCLS])</f>
        <v>0</v>
      </c>
      <c r="W272" s="83">
        <f>_xlfn.XLOOKUP(FMS_Ranking[[#This Row],[FMS ID]],FMS_Input[FMS_ID],FMS_Input[REMFRMACRE100])</f>
        <v>0</v>
      </c>
      <c r="X272" s="72">
        <f>_xlfn.XLOOKUP(FMS_Ranking[[#This Row],[FMS ID]],FMS_Input[FMS_ID],FMS_Input[COSTSTRUCT])</f>
        <v>0</v>
      </c>
      <c r="Y272" s="72">
        <f>_xlfn.XLOOKUP(FMS_Ranking[[#This Row],[FMS ID]],FMS_Input[FMS_ID],FMS_Input[NATURE])</f>
        <v>0</v>
      </c>
      <c r="Z272" s="61">
        <f>(((FMS_Ranking[[#This Row],[Percent Nature-Based Raw]]/Y$2)*10)*Y$3)</f>
        <v>0</v>
      </c>
      <c r="AA272" s="5" t="str">
        <f>_xlfn.XLOOKUP(FMS_Ranking[[#This Row],[FMS ID]],FMS_Input[FMS_ID],FMS_Input[WATER_SUP])</f>
        <v>No</v>
      </c>
      <c r="AB272" s="8">
        <f>IF(FMS_Ranking[[#This Row],[Water Supply Raw]]="Yes",1,0)</f>
        <v>0</v>
      </c>
      <c r="AC27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5.2253622996996915E-2</v>
      </c>
      <c r="AD272" s="97">
        <f>_xlfn.RANK.EQ(AC272,$AC$6:$AC$380,0)+COUNTIF($AC$6:AC272,AC272)-1</f>
        <v>264</v>
      </c>
      <c r="AE272" s="93">
        <f>(((FMS_Ranking[[#This Row],[Structures Removed 100 Raw]]/Q$2)*100)*Q$3)+(((FMS_Ranking[[#This Row],[Removed Pop Raw]]/S$2)*100)*S$3)</f>
        <v>0</v>
      </c>
      <c r="AF27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5.2253622996996915E-2</v>
      </c>
      <c r="AG272" s="95">
        <f t="shared" si="9"/>
        <v>267</v>
      </c>
    </row>
    <row r="273" spans="1:33" ht="15" customHeight="1" x14ac:dyDescent="0.25">
      <c r="A273" s="64" t="s">
        <v>2462</v>
      </c>
      <c r="B273" s="64">
        <f>_xlfn.XLOOKUP(FMS_Ranking[[#This Row],[FMS ID]],FMS_Input[FMS_ID],FMS_Input[RFPG_NUM])</f>
        <v>3</v>
      </c>
      <c r="C273" s="63" t="str">
        <f>_xlfn.XLOOKUP(FMS_Ranking[[#This Row],[FMS ID]],FMS_Input[FMS_ID],FMS_Input[FMS_NAME])</f>
        <v>Fannin County Flood Insurance Education</v>
      </c>
      <c r="D273" s="68" t="str">
        <f>_xlfn.XLOOKUP(FMS_Ranking[[#This Row],[FMS ID]],FMS_Input[FMS_ID],FMS_Input[FMS_DESCR])</f>
        <v>Develop and distribute information about the availability and need for flood insurance. Public awareness of NFIP.</v>
      </c>
      <c r="E273" s="69">
        <f>_xlfn.XLOOKUP(FMS_Ranking[[#This Row],[FMS ID]],FMS_Input[FMS_ID],FMS_Input[FMS_COST])</f>
        <v>50000</v>
      </c>
      <c r="F273" s="70" t="str">
        <f>_xlfn.XLOOKUP(FMS_Ranking[[#This Row],[FMS ID]],FMS_Input[FMS_ID],FMS_Input[EMER_NEED])</f>
        <v>No</v>
      </c>
      <c r="G273" s="4">
        <f t="shared" si="8"/>
        <v>0</v>
      </c>
      <c r="H273" s="71">
        <f>_xlfn.XLOOKUP(FMS_Ranking[[#This Row],[FMS ID]],FMS_Input[FMS_ID],FMS_Input[STRUCT_100])</f>
        <v>139</v>
      </c>
      <c r="I273" s="71">
        <f>_xlfn.XLOOKUP(FMS_Ranking[[#This Row],[FMS ID]],FMS_Input[FMS_ID],FMS_Input[RES_STRUCT100])</f>
        <v>119</v>
      </c>
      <c r="J273" s="71">
        <f>_xlfn.XLOOKUP(FMS_Ranking[[#This Row],[FMS ID]],FMS_Input[FMS_ID],FMS_Input[POP100])</f>
        <v>93</v>
      </c>
      <c r="K273" s="71">
        <f>_xlfn.XLOOKUP(FMS_Ranking[[#This Row],[FMS ID]],FMS_Input[FMS_ID],FMS_Input[CRITFAC100])</f>
        <v>0</v>
      </c>
      <c r="L273" s="71">
        <f>_xlfn.XLOOKUP(FMS_Ranking[[#This Row],[FMS ID]],FMS_Input[FMS_ID],FMS_Input[LWC])</f>
        <v>0</v>
      </c>
      <c r="M273" s="71">
        <f>_xlfn.XLOOKUP(FMS_Ranking[[#This Row],[FMS ID]],FMS_Input[FMS_ID],FMS_Input[ROADCLS])</f>
        <v>0</v>
      </c>
      <c r="N273" s="71">
        <f>_xlfn.XLOOKUP(FMS_Ranking[[#This Row],[FMS ID]],FMS_Input[FMS_ID],FMS_Input[ROAD_MILES100])</f>
        <v>4</v>
      </c>
      <c r="O273" s="71">
        <f>_xlfn.XLOOKUP(FMS_Ranking[[#This Row],[FMS ID]],FMS_Input[FMS_ID],FMS_Input[FARMACRE100])</f>
        <v>1782.619995117188</v>
      </c>
      <c r="P273" s="72">
        <f>_xlfn.XLOOKUP(FMS_Ranking[[#This Row],[FMS ID]],FMS_Input[FMS_ID],FMS_Input[REDSTRUCT100])</f>
        <v>0</v>
      </c>
      <c r="Q273" s="72">
        <f>_xlfn.XLOOKUP(FMS_Ranking[[#This Row],[FMS ID]],FMS_Input[FMS_ID],FMS_Input[REMSTRC100])</f>
        <v>0</v>
      </c>
      <c r="R273" s="72">
        <f>_xlfn.XLOOKUP(FMS_Ranking[[#This Row],[FMS ID]],FMS_Input[FMS_ID],FMS_Input[REMRESSTRC100])</f>
        <v>0</v>
      </c>
      <c r="S273" s="83">
        <f>_xlfn.XLOOKUP(FMS_Ranking[[#This Row],[FMS ID]],FMS_Input[FMS_ID],FMS_Input[REMPOP100])</f>
        <v>0</v>
      </c>
      <c r="T273" s="83">
        <f>_xlfn.XLOOKUP(FMS_Ranking[[#This Row],[FMS ID]],FMS_Input[FMS_ID],FMS_Input[REMCRITFAC100])</f>
        <v>0</v>
      </c>
      <c r="U273" s="83">
        <f>_xlfn.XLOOKUP(FMS_Ranking[[#This Row],[FMS ID]],FMS_Input[FMS_ID],FMS_Input[REMLWC100])</f>
        <v>0</v>
      </c>
      <c r="V273" s="83">
        <f>_xlfn.XLOOKUP(FMS_Ranking[[#This Row],[FMS ID]],FMS_Input[FMS_ID],FMS_Input[REMROADCLS])</f>
        <v>0</v>
      </c>
      <c r="W273" s="83">
        <f>_xlfn.XLOOKUP(FMS_Ranking[[#This Row],[FMS ID]],FMS_Input[FMS_ID],FMS_Input[REMFRMACRE100])</f>
        <v>0</v>
      </c>
      <c r="X273" s="72">
        <f>_xlfn.XLOOKUP(FMS_Ranking[[#This Row],[FMS ID]],FMS_Input[FMS_ID],FMS_Input[COSTSTRUCT])</f>
        <v>0</v>
      </c>
      <c r="Y273" s="72">
        <f>_xlfn.XLOOKUP(FMS_Ranking[[#This Row],[FMS ID]],FMS_Input[FMS_ID],FMS_Input[NATURE])</f>
        <v>0</v>
      </c>
      <c r="Z273" s="61">
        <f>(((FMS_Ranking[[#This Row],[Percent Nature-Based Raw]]/Y$2)*10)*Y$3)</f>
        <v>0</v>
      </c>
      <c r="AA273" s="5" t="str">
        <f>_xlfn.XLOOKUP(FMS_Ranking[[#This Row],[FMS ID]],FMS_Input[FMS_ID],FMS_Input[WATER_SUP])</f>
        <v>No</v>
      </c>
      <c r="AB273" s="8">
        <f>IF(FMS_Ranking[[#This Row],[Water Supply Raw]]="Yes",1,0)</f>
        <v>0</v>
      </c>
      <c r="AC27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5.2253622996996915E-2</v>
      </c>
      <c r="AD273" s="97">
        <f>_xlfn.RANK.EQ(AC273,$AC$6:$AC$380,0)+COUNTIF($AC$6:AC273,AC273)-1</f>
        <v>265</v>
      </c>
      <c r="AE273" s="93">
        <f>(((FMS_Ranking[[#This Row],[Structures Removed 100 Raw]]/Q$2)*100)*Q$3)+(((FMS_Ranking[[#This Row],[Removed Pop Raw]]/S$2)*100)*S$3)</f>
        <v>0</v>
      </c>
      <c r="AF27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5.2253622996996915E-2</v>
      </c>
      <c r="AG273" s="95">
        <f t="shared" si="9"/>
        <v>267</v>
      </c>
    </row>
    <row r="274" spans="1:33" ht="15" customHeight="1" x14ac:dyDescent="0.25">
      <c r="A274" s="64" t="s">
        <v>2049</v>
      </c>
      <c r="B274" s="64">
        <f>_xlfn.XLOOKUP(FMS_Ranking[[#This Row],[FMS ID]],FMS_Input[FMS_ID],FMS_Input[RFPG_NUM])</f>
        <v>3</v>
      </c>
      <c r="C274" s="63" t="str">
        <f>_xlfn.XLOOKUP(FMS_Ranking[[#This Row],[FMS ID]],FMS_Input[FMS_ID],FMS_Input[FMS_NAME])</f>
        <v>Dalworthington Flood Warning System</v>
      </c>
      <c r="D274" s="68" t="str">
        <f>_xlfn.XLOOKUP(FMS_Ranking[[#This Row],[FMS ID]],FMS_Input[FMS_ID],FMS_Input[FMS_DESCR])</f>
        <v>Purchase and install a technological based high water detection system for low water crossings to mitigate the hazards when the location floods</v>
      </c>
      <c r="E274" s="69">
        <f>_xlfn.XLOOKUP(FMS_Ranking[[#This Row],[FMS ID]],FMS_Input[FMS_ID],FMS_Input[FMS_COST])</f>
        <v>300000</v>
      </c>
      <c r="F274" s="70" t="str">
        <f>_xlfn.XLOOKUP(FMS_Ranking[[#This Row],[FMS ID]],FMS_Input[FMS_ID],FMS_Input[EMER_NEED])</f>
        <v>No</v>
      </c>
      <c r="G274" s="4">
        <f t="shared" si="8"/>
        <v>0</v>
      </c>
      <c r="H274" s="71">
        <f>_xlfn.XLOOKUP(FMS_Ranking[[#This Row],[FMS ID]],FMS_Input[FMS_ID],FMS_Input[STRUCT_100])</f>
        <v>12</v>
      </c>
      <c r="I274" s="71">
        <f>_xlfn.XLOOKUP(FMS_Ranking[[#This Row],[FMS ID]],FMS_Input[FMS_ID],FMS_Input[RES_STRUCT100])</f>
        <v>11</v>
      </c>
      <c r="J274" s="71">
        <f>_xlfn.XLOOKUP(FMS_Ranking[[#This Row],[FMS ID]],FMS_Input[FMS_ID],FMS_Input[POP100])</f>
        <v>25</v>
      </c>
      <c r="K274" s="71">
        <f>_xlfn.XLOOKUP(FMS_Ranking[[#This Row],[FMS ID]],FMS_Input[FMS_ID],FMS_Input[CRITFAC100])</f>
        <v>0</v>
      </c>
      <c r="L274" s="71">
        <f>_xlfn.XLOOKUP(FMS_Ranking[[#This Row],[FMS ID]],FMS_Input[FMS_ID],FMS_Input[LWC])</f>
        <v>3</v>
      </c>
      <c r="M274" s="71">
        <f>_xlfn.XLOOKUP(FMS_Ranking[[#This Row],[FMS ID]],FMS_Input[FMS_ID],FMS_Input[ROADCLS])</f>
        <v>0</v>
      </c>
      <c r="N274" s="71">
        <f>_xlfn.XLOOKUP(FMS_Ranking[[#This Row],[FMS ID]],FMS_Input[FMS_ID],FMS_Input[ROAD_MILES100])</f>
        <v>1</v>
      </c>
      <c r="O274" s="71">
        <f>_xlfn.XLOOKUP(FMS_Ranking[[#This Row],[FMS ID]],FMS_Input[FMS_ID],FMS_Input[FARMACRE100])</f>
        <v>16.488700866699219</v>
      </c>
      <c r="P274" s="72">
        <f>_xlfn.XLOOKUP(FMS_Ranking[[#This Row],[FMS ID]],FMS_Input[FMS_ID],FMS_Input[REDSTRUCT100])</f>
        <v>0</v>
      </c>
      <c r="Q274" s="72">
        <f>_xlfn.XLOOKUP(FMS_Ranking[[#This Row],[FMS ID]],FMS_Input[FMS_ID],FMS_Input[REMSTRC100])</f>
        <v>0</v>
      </c>
      <c r="R274" s="72">
        <f>_xlfn.XLOOKUP(FMS_Ranking[[#This Row],[FMS ID]],FMS_Input[FMS_ID],FMS_Input[REMRESSTRC100])</f>
        <v>0</v>
      </c>
      <c r="S274" s="83">
        <f>_xlfn.XLOOKUP(FMS_Ranking[[#This Row],[FMS ID]],FMS_Input[FMS_ID],FMS_Input[REMPOP100])</f>
        <v>0</v>
      </c>
      <c r="T274" s="83">
        <f>_xlfn.XLOOKUP(FMS_Ranking[[#This Row],[FMS ID]],FMS_Input[FMS_ID],FMS_Input[REMCRITFAC100])</f>
        <v>0</v>
      </c>
      <c r="U274" s="83">
        <f>_xlfn.XLOOKUP(FMS_Ranking[[#This Row],[FMS ID]],FMS_Input[FMS_ID],FMS_Input[REMLWC100])</f>
        <v>0</v>
      </c>
      <c r="V274" s="83">
        <f>_xlfn.XLOOKUP(FMS_Ranking[[#This Row],[FMS ID]],FMS_Input[FMS_ID],FMS_Input[REMROADCLS])</f>
        <v>0</v>
      </c>
      <c r="W274" s="83">
        <f>_xlfn.XLOOKUP(FMS_Ranking[[#This Row],[FMS ID]],FMS_Input[FMS_ID],FMS_Input[REMFRMACRE100])</f>
        <v>0</v>
      </c>
      <c r="X274" s="72">
        <f>_xlfn.XLOOKUP(FMS_Ranking[[#This Row],[FMS ID]],FMS_Input[FMS_ID],FMS_Input[COSTSTRUCT])</f>
        <v>0</v>
      </c>
      <c r="Y274" s="72">
        <f>_xlfn.XLOOKUP(FMS_Ranking[[#This Row],[FMS ID]],FMS_Input[FMS_ID],FMS_Input[NATURE])</f>
        <v>0</v>
      </c>
      <c r="Z274" s="61">
        <f>(((FMS_Ranking[[#This Row],[Percent Nature-Based Raw]]/Y$2)*10)*Y$3)</f>
        <v>0</v>
      </c>
      <c r="AA274" s="5" t="str">
        <f>_xlfn.XLOOKUP(FMS_Ranking[[#This Row],[FMS ID]],FMS_Input[FMS_ID],FMS_Input[WATER_SUP])</f>
        <v>No</v>
      </c>
      <c r="AB274" s="8">
        <f>IF(FMS_Ranking[[#This Row],[Water Supply Raw]]="Yes",1,0)</f>
        <v>0</v>
      </c>
      <c r="AC27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5.0150785888317305E-2</v>
      </c>
      <c r="AD274" s="97">
        <f>_xlfn.RANK.EQ(AC274,$AC$6:$AC$380,0)+COUNTIF($AC$6:AC274,AC274)-1</f>
        <v>266</v>
      </c>
      <c r="AE274" s="93">
        <f>(((FMS_Ranking[[#This Row],[Structures Removed 100 Raw]]/Q$2)*100)*Q$3)+(((FMS_Ranking[[#This Row],[Removed Pop Raw]]/S$2)*100)*S$3)</f>
        <v>0</v>
      </c>
      <c r="AF27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5.0150785888317305E-2</v>
      </c>
      <c r="AG274" s="95">
        <f t="shared" si="9"/>
        <v>269</v>
      </c>
    </row>
    <row r="275" spans="1:33" ht="15" customHeight="1" x14ac:dyDescent="0.25">
      <c r="A275" s="64" t="s">
        <v>2553</v>
      </c>
      <c r="B275" s="64">
        <f>_xlfn.XLOOKUP(FMS_Ranking[[#This Row],[FMS ID]],FMS_Input[FMS_ID],FMS_Input[RFPG_NUM])</f>
        <v>3</v>
      </c>
      <c r="C275" s="63" t="str">
        <f>_xlfn.XLOOKUP(FMS_Ranking[[#This Row],[FMS ID]],FMS_Input[FMS_ID],FMS_Input[FMS_NAME])</f>
        <v>City of Combine NFIP Floodplain Ordinance</v>
      </c>
      <c r="D275" s="68" t="str">
        <f>_xlfn.XLOOKUP(FMS_Ranking[[#This Row],[FMS ID]],FMS_Input[FMS_ID],FMS_Input[FMS_DESCR])</f>
        <v>Develop a floodplain ordinance that meets or exceeds FEMA's minimum standards</v>
      </c>
      <c r="E275" s="69">
        <f>_xlfn.XLOOKUP(FMS_Ranking[[#This Row],[FMS ID]],FMS_Input[FMS_ID],FMS_Input[FMS_COST])</f>
        <v>100000</v>
      </c>
      <c r="F275" s="70" t="str">
        <f>_xlfn.XLOOKUP(FMS_Ranking[[#This Row],[FMS ID]],FMS_Input[FMS_ID],FMS_Input[EMER_NEED])</f>
        <v>No</v>
      </c>
      <c r="G275" s="4">
        <f t="shared" si="8"/>
        <v>0</v>
      </c>
      <c r="H275" s="71">
        <f>_xlfn.XLOOKUP(FMS_Ranking[[#This Row],[FMS ID]],FMS_Input[FMS_ID],FMS_Input[STRUCT_100])</f>
        <v>202</v>
      </c>
      <c r="I275" s="71">
        <f>_xlfn.XLOOKUP(FMS_Ranking[[#This Row],[FMS ID]],FMS_Input[FMS_ID],FMS_Input[RES_STRUCT100])</f>
        <v>196</v>
      </c>
      <c r="J275" s="71">
        <f>_xlfn.XLOOKUP(FMS_Ranking[[#This Row],[FMS ID]],FMS_Input[FMS_ID],FMS_Input[POP100])</f>
        <v>514</v>
      </c>
      <c r="K275" s="71">
        <f>_xlfn.XLOOKUP(FMS_Ranking[[#This Row],[FMS ID]],FMS_Input[FMS_ID],FMS_Input[CRITFAC100])</f>
        <v>0</v>
      </c>
      <c r="L275" s="71">
        <f>_xlfn.XLOOKUP(FMS_Ranking[[#This Row],[FMS ID]],FMS_Input[FMS_ID],FMS_Input[LWC])</f>
        <v>0</v>
      </c>
      <c r="M275" s="71">
        <f>_xlfn.XLOOKUP(FMS_Ranking[[#This Row],[FMS ID]],FMS_Input[FMS_ID],FMS_Input[ROADCLS])</f>
        <v>0</v>
      </c>
      <c r="N275" s="71">
        <f>_xlfn.XLOOKUP(FMS_Ranking[[#This Row],[FMS ID]],FMS_Input[FMS_ID],FMS_Input[ROAD_MILES100])</f>
        <v>3</v>
      </c>
      <c r="O275" s="71">
        <f>_xlfn.XLOOKUP(FMS_Ranking[[#This Row],[FMS ID]],FMS_Input[FMS_ID],FMS_Input[FARMACRE100])</f>
        <v>701.3402099609375</v>
      </c>
      <c r="P275" s="72">
        <f>_xlfn.XLOOKUP(FMS_Ranking[[#This Row],[FMS ID]],FMS_Input[FMS_ID],FMS_Input[REDSTRUCT100])</f>
        <v>0</v>
      </c>
      <c r="Q275" s="72">
        <f>_xlfn.XLOOKUP(FMS_Ranking[[#This Row],[FMS ID]],FMS_Input[FMS_ID],FMS_Input[REMSTRC100])</f>
        <v>0</v>
      </c>
      <c r="R275" s="72">
        <f>_xlfn.XLOOKUP(FMS_Ranking[[#This Row],[FMS ID]],FMS_Input[FMS_ID],FMS_Input[REMRESSTRC100])</f>
        <v>0</v>
      </c>
      <c r="S275" s="83">
        <f>_xlfn.XLOOKUP(FMS_Ranking[[#This Row],[FMS ID]],FMS_Input[FMS_ID],FMS_Input[REMPOP100])</f>
        <v>0</v>
      </c>
      <c r="T275" s="83">
        <f>_xlfn.XLOOKUP(FMS_Ranking[[#This Row],[FMS ID]],FMS_Input[FMS_ID],FMS_Input[REMCRITFAC100])</f>
        <v>0</v>
      </c>
      <c r="U275" s="83">
        <f>_xlfn.XLOOKUP(FMS_Ranking[[#This Row],[FMS ID]],FMS_Input[FMS_ID],FMS_Input[REMLWC100])</f>
        <v>0</v>
      </c>
      <c r="V275" s="83">
        <f>_xlfn.XLOOKUP(FMS_Ranking[[#This Row],[FMS ID]],FMS_Input[FMS_ID],FMS_Input[REMROADCLS])</f>
        <v>0</v>
      </c>
      <c r="W275" s="83">
        <f>_xlfn.XLOOKUP(FMS_Ranking[[#This Row],[FMS ID]],FMS_Input[FMS_ID],FMS_Input[REMFRMACRE100])</f>
        <v>0</v>
      </c>
      <c r="X275" s="72">
        <f>_xlfn.XLOOKUP(FMS_Ranking[[#This Row],[FMS ID]],FMS_Input[FMS_ID],FMS_Input[COSTSTRUCT])</f>
        <v>0</v>
      </c>
      <c r="Y275" s="72">
        <f>_xlfn.XLOOKUP(FMS_Ranking[[#This Row],[FMS ID]],FMS_Input[FMS_ID],FMS_Input[NATURE])</f>
        <v>0</v>
      </c>
      <c r="Z275" s="61">
        <f>(((FMS_Ranking[[#This Row],[Percent Nature-Based Raw]]/Y$2)*10)*Y$3)</f>
        <v>0</v>
      </c>
      <c r="AA275" s="5" t="str">
        <f>_xlfn.XLOOKUP(FMS_Ranking[[#This Row],[FMS ID]],FMS_Input[FMS_ID],FMS_Input[WATER_SUP])</f>
        <v>No</v>
      </c>
      <c r="AB275" s="8">
        <f>IF(FMS_Ranking[[#This Row],[Water Supply Raw]]="Yes",1,0)</f>
        <v>0</v>
      </c>
      <c r="AC27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4.6139593930688387E-2</v>
      </c>
      <c r="AD275" s="97">
        <f>_xlfn.RANK.EQ(AC275,$AC$6:$AC$380,0)+COUNTIF($AC$6:AC275,AC275)-1</f>
        <v>267</v>
      </c>
      <c r="AE275" s="93">
        <f>(((FMS_Ranking[[#This Row],[Structures Removed 100 Raw]]/Q$2)*100)*Q$3)+(((FMS_Ranking[[#This Row],[Removed Pop Raw]]/S$2)*100)*S$3)</f>
        <v>0</v>
      </c>
      <c r="AF27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4.6139593930688387E-2</v>
      </c>
      <c r="AG275" s="95">
        <f t="shared" si="9"/>
        <v>270</v>
      </c>
    </row>
    <row r="276" spans="1:33" ht="15" customHeight="1" x14ac:dyDescent="0.25">
      <c r="A276" s="64" t="s">
        <v>2239</v>
      </c>
      <c r="B276" s="64">
        <f>_xlfn.XLOOKUP(FMS_Ranking[[#This Row],[FMS ID]],FMS_Input[FMS_ID],FMS_Input[RFPG_NUM])</f>
        <v>3</v>
      </c>
      <c r="C276" s="63" t="str">
        <f>_xlfn.XLOOKUP(FMS_Ranking[[#This Row],[FMS ID]],FMS_Input[FMS_ID],FMS_Input[FMS_NAME])</f>
        <v>Hunt County Flood Warning and Public Safety</v>
      </c>
      <c r="D276" s="68" t="str">
        <f>_xlfn.XLOOKUP(FMS_Ranking[[#This Row],[FMS ID]],FMS_Input[FMS_ID],FMS_Input[FMS_DESCR])</f>
        <v>Adopt and Promote the program of “Turn Around Don’t Drown Campaign.” Implement early warning program.</v>
      </c>
      <c r="E276" s="69">
        <f>_xlfn.XLOOKUP(FMS_Ranking[[#This Row],[FMS ID]],FMS_Input[FMS_ID],FMS_Input[FMS_COST])</f>
        <v>250000</v>
      </c>
      <c r="F276" s="70" t="str">
        <f>_xlfn.XLOOKUP(FMS_Ranking[[#This Row],[FMS ID]],FMS_Input[FMS_ID],FMS_Input[EMER_NEED])</f>
        <v>No</v>
      </c>
      <c r="G276" s="4">
        <f t="shared" si="8"/>
        <v>0</v>
      </c>
      <c r="H276" s="71">
        <f>_xlfn.XLOOKUP(FMS_Ranking[[#This Row],[FMS ID]],FMS_Input[FMS_ID],FMS_Input[STRUCT_100])</f>
        <v>27</v>
      </c>
      <c r="I276" s="71">
        <f>_xlfn.XLOOKUP(FMS_Ranking[[#This Row],[FMS ID]],FMS_Input[FMS_ID],FMS_Input[RES_STRUCT100])</f>
        <v>16</v>
      </c>
      <c r="J276" s="71">
        <f>_xlfn.XLOOKUP(FMS_Ranking[[#This Row],[FMS ID]],FMS_Input[FMS_ID],FMS_Input[POP100])</f>
        <v>7</v>
      </c>
      <c r="K276" s="71">
        <f>_xlfn.XLOOKUP(FMS_Ranking[[#This Row],[FMS ID]],FMS_Input[FMS_ID],FMS_Input[CRITFAC100])</f>
        <v>0</v>
      </c>
      <c r="L276" s="71">
        <f>_xlfn.XLOOKUP(FMS_Ranking[[#This Row],[FMS ID]],FMS_Input[FMS_ID],FMS_Input[LWC])</f>
        <v>0</v>
      </c>
      <c r="M276" s="71">
        <f>_xlfn.XLOOKUP(FMS_Ranking[[#This Row],[FMS ID]],FMS_Input[FMS_ID],FMS_Input[ROADCLS])</f>
        <v>0</v>
      </c>
      <c r="N276" s="71">
        <f>_xlfn.XLOOKUP(FMS_Ranking[[#This Row],[FMS ID]],FMS_Input[FMS_ID],FMS_Input[ROAD_MILES100])</f>
        <v>4</v>
      </c>
      <c r="O276" s="71">
        <f>_xlfn.XLOOKUP(FMS_Ranking[[#This Row],[FMS ID]],FMS_Input[FMS_ID],FMS_Input[FARMACRE100])</f>
        <v>2159.169921875</v>
      </c>
      <c r="P276" s="72">
        <f>_xlfn.XLOOKUP(FMS_Ranking[[#This Row],[FMS ID]],FMS_Input[FMS_ID],FMS_Input[REDSTRUCT100])</f>
        <v>0</v>
      </c>
      <c r="Q276" s="72">
        <f>_xlfn.XLOOKUP(FMS_Ranking[[#This Row],[FMS ID]],FMS_Input[FMS_ID],FMS_Input[REMSTRC100])</f>
        <v>0</v>
      </c>
      <c r="R276" s="72">
        <f>_xlfn.XLOOKUP(FMS_Ranking[[#This Row],[FMS ID]],FMS_Input[FMS_ID],FMS_Input[REMRESSTRC100])</f>
        <v>0</v>
      </c>
      <c r="S276" s="83">
        <f>_xlfn.XLOOKUP(FMS_Ranking[[#This Row],[FMS ID]],FMS_Input[FMS_ID],FMS_Input[REMPOP100])</f>
        <v>0</v>
      </c>
      <c r="T276" s="83">
        <f>_xlfn.XLOOKUP(FMS_Ranking[[#This Row],[FMS ID]],FMS_Input[FMS_ID],FMS_Input[REMCRITFAC100])</f>
        <v>0</v>
      </c>
      <c r="U276" s="83">
        <f>_xlfn.XLOOKUP(FMS_Ranking[[#This Row],[FMS ID]],FMS_Input[FMS_ID],FMS_Input[REMLWC100])</f>
        <v>0</v>
      </c>
      <c r="V276" s="83">
        <f>_xlfn.XLOOKUP(FMS_Ranking[[#This Row],[FMS ID]],FMS_Input[FMS_ID],FMS_Input[REMROADCLS])</f>
        <v>0</v>
      </c>
      <c r="W276" s="83">
        <f>_xlfn.XLOOKUP(FMS_Ranking[[#This Row],[FMS ID]],FMS_Input[FMS_ID],FMS_Input[REMFRMACRE100])</f>
        <v>0</v>
      </c>
      <c r="X276" s="72">
        <f>_xlfn.XLOOKUP(FMS_Ranking[[#This Row],[FMS ID]],FMS_Input[FMS_ID],FMS_Input[COSTSTRUCT])</f>
        <v>0</v>
      </c>
      <c r="Y276" s="72">
        <f>_xlfn.XLOOKUP(FMS_Ranking[[#This Row],[FMS ID]],FMS_Input[FMS_ID],FMS_Input[NATURE])</f>
        <v>0</v>
      </c>
      <c r="Z276" s="61">
        <f>(((FMS_Ranking[[#This Row],[Percent Nature-Based Raw]]/Y$2)*10)*Y$3)</f>
        <v>0</v>
      </c>
      <c r="AA276" s="5" t="str">
        <f>_xlfn.XLOOKUP(FMS_Ranking[[#This Row],[FMS ID]],FMS_Input[FMS_ID],FMS_Input[WATER_SUP])</f>
        <v>No</v>
      </c>
      <c r="AB276" s="8">
        <f>IF(FMS_Ranking[[#This Row],[Water Supply Raw]]="Yes",1,0)</f>
        <v>0</v>
      </c>
      <c r="AC27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4.4539246645243571E-2</v>
      </c>
      <c r="AD276" s="97">
        <f>_xlfn.RANK.EQ(AC276,$AC$6:$AC$380,0)+COUNTIF($AC$6:AC276,AC276)-1</f>
        <v>268</v>
      </c>
      <c r="AE276" s="93">
        <f>(((FMS_Ranking[[#This Row],[Structures Removed 100 Raw]]/Q$2)*100)*Q$3)+(((FMS_Ranking[[#This Row],[Removed Pop Raw]]/S$2)*100)*S$3)</f>
        <v>0</v>
      </c>
      <c r="AF27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4.4539246645243571E-2</v>
      </c>
      <c r="AG276" s="95">
        <f t="shared" si="9"/>
        <v>271</v>
      </c>
    </row>
    <row r="277" spans="1:33" ht="15" customHeight="1" x14ac:dyDescent="0.25">
      <c r="A277" s="64" t="s">
        <v>2757</v>
      </c>
      <c r="B277" s="64">
        <f>_xlfn.XLOOKUP(FMS_Ranking[[#This Row],[FMS ID]],FMS_Input[FMS_ID],FMS_Input[RFPG_NUM])</f>
        <v>3</v>
      </c>
      <c r="C277" s="63" t="str">
        <f>_xlfn.XLOOKUP(FMS_Ranking[[#This Row],[FMS ID]],FMS_Input[FMS_ID],FMS_Input[FMS_NAME])</f>
        <v>Infrastructure improvements throughout the City of Terrell.</v>
      </c>
      <c r="D277" s="68" t="str">
        <f>_xlfn.XLOOKUP(FMS_Ranking[[#This Row],[FMS ID]],FMS_Input[FMS_ID],FMS_Input[FMS_DESCR])</f>
        <v>Infrastructure improvements throughout the City of Terrell such as storm drain updates, channel improvements, culvert improvements, railroad crossing upsizing, and street improvements.</v>
      </c>
      <c r="E277" s="69">
        <f>_xlfn.XLOOKUP(FMS_Ranking[[#This Row],[FMS ID]],FMS_Input[FMS_ID],FMS_Input[FMS_COST])</f>
        <v>29000000</v>
      </c>
      <c r="F277" s="70" t="str">
        <f>_xlfn.XLOOKUP(FMS_Ranking[[#This Row],[FMS ID]],FMS_Input[FMS_ID],FMS_Input[EMER_NEED])</f>
        <v>No</v>
      </c>
      <c r="G277" s="4">
        <f t="shared" si="8"/>
        <v>0</v>
      </c>
      <c r="H277" s="71">
        <f>_xlfn.XLOOKUP(FMS_Ranking[[#This Row],[FMS ID]],FMS_Input[FMS_ID],FMS_Input[STRUCT_100])</f>
        <v>27</v>
      </c>
      <c r="I277" s="71">
        <f>_xlfn.XLOOKUP(FMS_Ranking[[#This Row],[FMS ID]],FMS_Input[FMS_ID],FMS_Input[RES_STRUCT100])</f>
        <v>20</v>
      </c>
      <c r="J277" s="71">
        <f>_xlfn.XLOOKUP(FMS_Ranking[[#This Row],[FMS ID]],FMS_Input[FMS_ID],FMS_Input[POP100])</f>
        <v>262</v>
      </c>
      <c r="K277" s="71">
        <f>_xlfn.XLOOKUP(FMS_Ranking[[#This Row],[FMS ID]],FMS_Input[FMS_ID],FMS_Input[CRITFAC100])</f>
        <v>5</v>
      </c>
      <c r="L277" s="71">
        <f>_xlfn.XLOOKUP(FMS_Ranking[[#This Row],[FMS ID]],FMS_Input[FMS_ID],FMS_Input[LWC])</f>
        <v>0</v>
      </c>
      <c r="M277" s="71">
        <f>_xlfn.XLOOKUP(FMS_Ranking[[#This Row],[FMS ID]],FMS_Input[FMS_ID],FMS_Input[ROADCLS])</f>
        <v>0</v>
      </c>
      <c r="N277" s="71">
        <f>_xlfn.XLOOKUP(FMS_Ranking[[#This Row],[FMS ID]],FMS_Input[FMS_ID],FMS_Input[ROAD_MILES100])</f>
        <v>5</v>
      </c>
      <c r="O277" s="71">
        <f>_xlfn.XLOOKUP(FMS_Ranking[[#This Row],[FMS ID]],FMS_Input[FMS_ID],FMS_Input[FARMACRE100])</f>
        <v>118.9908981323242</v>
      </c>
      <c r="P277" s="72">
        <f>_xlfn.XLOOKUP(FMS_Ranking[[#This Row],[FMS ID]],FMS_Input[FMS_ID],FMS_Input[REDSTRUCT100])</f>
        <v>0</v>
      </c>
      <c r="Q277" s="72">
        <f>_xlfn.XLOOKUP(FMS_Ranking[[#This Row],[FMS ID]],FMS_Input[FMS_ID],FMS_Input[REMSTRC100])</f>
        <v>0</v>
      </c>
      <c r="R277" s="72">
        <f>_xlfn.XLOOKUP(FMS_Ranking[[#This Row],[FMS ID]],FMS_Input[FMS_ID],FMS_Input[REMRESSTRC100])</f>
        <v>0</v>
      </c>
      <c r="S277" s="83">
        <f>_xlfn.XLOOKUP(FMS_Ranking[[#This Row],[FMS ID]],FMS_Input[FMS_ID],FMS_Input[REMPOP100])</f>
        <v>0</v>
      </c>
      <c r="T277" s="83">
        <f>_xlfn.XLOOKUP(FMS_Ranking[[#This Row],[FMS ID]],FMS_Input[FMS_ID],FMS_Input[REMCRITFAC100])</f>
        <v>0</v>
      </c>
      <c r="U277" s="83">
        <f>_xlfn.XLOOKUP(FMS_Ranking[[#This Row],[FMS ID]],FMS_Input[FMS_ID],FMS_Input[REMLWC100])</f>
        <v>0</v>
      </c>
      <c r="V277" s="83">
        <f>_xlfn.XLOOKUP(FMS_Ranking[[#This Row],[FMS ID]],FMS_Input[FMS_ID],FMS_Input[REMROADCLS])</f>
        <v>0</v>
      </c>
      <c r="W277" s="83">
        <f>_xlfn.XLOOKUP(FMS_Ranking[[#This Row],[FMS ID]],FMS_Input[FMS_ID],FMS_Input[REMFRMACRE100])</f>
        <v>0</v>
      </c>
      <c r="X277" s="72">
        <f>_xlfn.XLOOKUP(FMS_Ranking[[#This Row],[FMS ID]],FMS_Input[FMS_ID],FMS_Input[COSTSTRUCT])</f>
        <v>0</v>
      </c>
      <c r="Y277" s="72">
        <f>_xlfn.XLOOKUP(FMS_Ranking[[#This Row],[FMS ID]],FMS_Input[FMS_ID],FMS_Input[NATURE])</f>
        <v>0</v>
      </c>
      <c r="Z277" s="61">
        <f>(((FMS_Ranking[[#This Row],[Percent Nature-Based Raw]]/Y$2)*10)*Y$3)</f>
        <v>0</v>
      </c>
      <c r="AA277" s="5" t="str">
        <f>_xlfn.XLOOKUP(FMS_Ranking[[#This Row],[FMS ID]],FMS_Input[FMS_ID],FMS_Input[WATER_SUP])</f>
        <v>No</v>
      </c>
      <c r="AB277" s="8">
        <f>IF(FMS_Ranking[[#This Row],[Water Supply Raw]]="Yes",1,0)</f>
        <v>0</v>
      </c>
      <c r="AC27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4.3429677757812625E-2</v>
      </c>
      <c r="AD277" s="97">
        <f>_xlfn.RANK.EQ(AC277,$AC$6:$AC$380,0)+COUNTIF($AC$6:AC277,AC277)-1</f>
        <v>269</v>
      </c>
      <c r="AE277" s="93">
        <f>(((FMS_Ranking[[#This Row],[Structures Removed 100 Raw]]/Q$2)*100)*Q$3)+(((FMS_Ranking[[#This Row],[Removed Pop Raw]]/S$2)*100)*S$3)</f>
        <v>0</v>
      </c>
      <c r="AF27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4.3429677757812625E-2</v>
      </c>
      <c r="AG277" s="95">
        <f t="shared" si="9"/>
        <v>272</v>
      </c>
    </row>
    <row r="278" spans="1:33" ht="15" customHeight="1" x14ac:dyDescent="0.25">
      <c r="A278" s="64" t="s">
        <v>2717</v>
      </c>
      <c r="B278" s="64">
        <f>_xlfn.XLOOKUP(FMS_Ranking[[#This Row],[FMS ID]],FMS_Input[FMS_ID],FMS_Input[RFPG_NUM])</f>
        <v>3</v>
      </c>
      <c r="C278" s="63" t="str">
        <f>_xlfn.XLOOKUP(FMS_Ranking[[#This Row],[FMS ID]],FMS_Input[FMS_ID],FMS_Input[FMS_NAME])</f>
        <v>Town of Road Runner NFIP Floodplain Ordinance</v>
      </c>
      <c r="D278" s="68" t="str">
        <f>_xlfn.XLOOKUP(FMS_Ranking[[#This Row],[FMS ID]],FMS_Input[FMS_ID],FMS_Input[FMS_DESCR])</f>
        <v>Develop a floodplain ordinance that meets or exceeds FEMA's minimum standards</v>
      </c>
      <c r="E278" s="69">
        <f>_xlfn.XLOOKUP(FMS_Ranking[[#This Row],[FMS ID]],FMS_Input[FMS_ID],FMS_Input[FMS_COST])</f>
        <v>100000</v>
      </c>
      <c r="F278" s="70" t="str">
        <f>_xlfn.XLOOKUP(FMS_Ranking[[#This Row],[FMS ID]],FMS_Input[FMS_ID],FMS_Input[EMER_NEED])</f>
        <v>No</v>
      </c>
      <c r="G278" s="4">
        <f t="shared" si="8"/>
        <v>0</v>
      </c>
      <c r="H278" s="71">
        <f>_xlfn.XLOOKUP(FMS_Ranking[[#This Row],[FMS ID]],FMS_Input[FMS_ID],FMS_Input[STRUCT_100])</f>
        <v>87</v>
      </c>
      <c r="I278" s="71">
        <f>_xlfn.XLOOKUP(FMS_Ranking[[#This Row],[FMS ID]],FMS_Input[FMS_ID],FMS_Input[RES_STRUCT100])</f>
        <v>87</v>
      </c>
      <c r="J278" s="71">
        <f>_xlfn.XLOOKUP(FMS_Ranking[[#This Row],[FMS ID]],FMS_Input[FMS_ID],FMS_Input[POP100])</f>
        <v>52</v>
      </c>
      <c r="K278" s="71">
        <f>_xlfn.XLOOKUP(FMS_Ranking[[#This Row],[FMS ID]],FMS_Input[FMS_ID],FMS_Input[CRITFAC100])</f>
        <v>0</v>
      </c>
      <c r="L278" s="71">
        <f>_xlfn.XLOOKUP(FMS_Ranking[[#This Row],[FMS ID]],FMS_Input[FMS_ID],FMS_Input[LWC])</f>
        <v>2</v>
      </c>
      <c r="M278" s="71">
        <f>_xlfn.XLOOKUP(FMS_Ranking[[#This Row],[FMS ID]],FMS_Input[FMS_ID],FMS_Input[ROADCLS])</f>
        <v>0</v>
      </c>
      <c r="N278" s="71">
        <f>_xlfn.XLOOKUP(FMS_Ranking[[#This Row],[FMS ID]],FMS_Input[FMS_ID],FMS_Input[ROAD_MILES100])</f>
        <v>0</v>
      </c>
      <c r="O278" s="71">
        <f>_xlfn.XLOOKUP(FMS_Ranking[[#This Row],[FMS ID]],FMS_Input[FMS_ID],FMS_Input[FARMACRE100])</f>
        <v>17.09623908996582</v>
      </c>
      <c r="P278" s="72">
        <f>_xlfn.XLOOKUP(FMS_Ranking[[#This Row],[FMS ID]],FMS_Input[FMS_ID],FMS_Input[REDSTRUCT100])</f>
        <v>0</v>
      </c>
      <c r="Q278" s="72">
        <f>_xlfn.XLOOKUP(FMS_Ranking[[#This Row],[FMS ID]],FMS_Input[FMS_ID],FMS_Input[REMSTRC100])</f>
        <v>0</v>
      </c>
      <c r="R278" s="72">
        <f>_xlfn.XLOOKUP(FMS_Ranking[[#This Row],[FMS ID]],FMS_Input[FMS_ID],FMS_Input[REMRESSTRC100])</f>
        <v>0</v>
      </c>
      <c r="S278" s="83">
        <f>_xlfn.XLOOKUP(FMS_Ranking[[#This Row],[FMS ID]],FMS_Input[FMS_ID],FMS_Input[REMPOP100])</f>
        <v>0</v>
      </c>
      <c r="T278" s="83">
        <f>_xlfn.XLOOKUP(FMS_Ranking[[#This Row],[FMS ID]],FMS_Input[FMS_ID],FMS_Input[REMCRITFAC100])</f>
        <v>0</v>
      </c>
      <c r="U278" s="83">
        <f>_xlfn.XLOOKUP(FMS_Ranking[[#This Row],[FMS ID]],FMS_Input[FMS_ID],FMS_Input[REMLWC100])</f>
        <v>0</v>
      </c>
      <c r="V278" s="83">
        <f>_xlfn.XLOOKUP(FMS_Ranking[[#This Row],[FMS ID]],FMS_Input[FMS_ID],FMS_Input[REMROADCLS])</f>
        <v>0</v>
      </c>
      <c r="W278" s="83">
        <f>_xlfn.XLOOKUP(FMS_Ranking[[#This Row],[FMS ID]],FMS_Input[FMS_ID],FMS_Input[REMFRMACRE100])</f>
        <v>0</v>
      </c>
      <c r="X278" s="72">
        <f>_xlfn.XLOOKUP(FMS_Ranking[[#This Row],[FMS ID]],FMS_Input[FMS_ID],FMS_Input[COSTSTRUCT])</f>
        <v>0</v>
      </c>
      <c r="Y278" s="72">
        <f>_xlfn.XLOOKUP(FMS_Ranking[[#This Row],[FMS ID]],FMS_Input[FMS_ID],FMS_Input[NATURE])</f>
        <v>0</v>
      </c>
      <c r="Z278" s="61">
        <f>(((FMS_Ranking[[#This Row],[Percent Nature-Based Raw]]/Y$2)*10)*Y$3)</f>
        <v>0</v>
      </c>
      <c r="AA278" s="5" t="str">
        <f>_xlfn.XLOOKUP(FMS_Ranking[[#This Row],[FMS ID]],FMS_Input[FMS_ID],FMS_Input[WATER_SUP])</f>
        <v>No</v>
      </c>
      <c r="AB278" s="8">
        <f>IF(FMS_Ranking[[#This Row],[Water Supply Raw]]="Yes",1,0)</f>
        <v>0</v>
      </c>
      <c r="AC27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4.0684328903958365E-2</v>
      </c>
      <c r="AD278" s="97">
        <f>_xlfn.RANK.EQ(AC278,$AC$6:$AC$380,0)+COUNTIF($AC$6:AC278,AC278)-1</f>
        <v>270</v>
      </c>
      <c r="AE278" s="93">
        <f>(((FMS_Ranking[[#This Row],[Structures Removed 100 Raw]]/Q$2)*100)*Q$3)+(((FMS_Ranking[[#This Row],[Removed Pop Raw]]/S$2)*100)*S$3)</f>
        <v>0</v>
      </c>
      <c r="AF27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4.0684328903958365E-2</v>
      </c>
      <c r="AG278" s="95">
        <f t="shared" si="9"/>
        <v>273</v>
      </c>
    </row>
    <row r="279" spans="1:33" ht="15" customHeight="1" x14ac:dyDescent="0.25">
      <c r="A279" s="64" t="s">
        <v>1935</v>
      </c>
      <c r="B279" s="64">
        <f>_xlfn.XLOOKUP(FMS_Ranking[[#This Row],[FMS ID]],FMS_Input[FMS_ID],FMS_Input[RFPG_NUM])</f>
        <v>3</v>
      </c>
      <c r="C279" s="63" t="str">
        <f>_xlfn.XLOOKUP(FMS_Ranking[[#This Row],[FMS ID]],FMS_Input[FMS_ID],FMS_Input[FMS_NAME])</f>
        <v>Valley View Floodplain Regulation Updates</v>
      </c>
      <c r="D279" s="68" t="str">
        <f>_xlfn.XLOOKUP(FMS_Ranking[[#This Row],[FMS ID]],FMS_Input[FMS_ID],FMS_Input[FMS_DESCR])</f>
        <v>Update local ordinances to include regulation of floodplain so that the community may participate in NFIP program.</v>
      </c>
      <c r="E279" s="69">
        <f>_xlfn.XLOOKUP(FMS_Ranking[[#This Row],[FMS ID]],FMS_Input[FMS_ID],FMS_Input[FMS_COST])</f>
        <v>100000</v>
      </c>
      <c r="F279" s="70" t="str">
        <f>_xlfn.XLOOKUP(FMS_Ranking[[#This Row],[FMS ID]],FMS_Input[FMS_ID],FMS_Input[EMER_NEED])</f>
        <v>No</v>
      </c>
      <c r="G279" s="4">
        <f t="shared" si="8"/>
        <v>0</v>
      </c>
      <c r="H279" s="71">
        <f>_xlfn.XLOOKUP(FMS_Ranking[[#This Row],[FMS ID]],FMS_Input[FMS_ID],FMS_Input[STRUCT_100])</f>
        <v>7</v>
      </c>
      <c r="I279" s="71">
        <f>_xlfn.XLOOKUP(FMS_Ranking[[#This Row],[FMS ID]],FMS_Input[FMS_ID],FMS_Input[RES_STRUCT100])</f>
        <v>4</v>
      </c>
      <c r="J279" s="71">
        <f>_xlfn.XLOOKUP(FMS_Ranking[[#This Row],[FMS ID]],FMS_Input[FMS_ID],FMS_Input[POP100])</f>
        <v>5</v>
      </c>
      <c r="K279" s="71">
        <f>_xlfn.XLOOKUP(FMS_Ranking[[#This Row],[FMS ID]],FMS_Input[FMS_ID],FMS_Input[CRITFAC100])</f>
        <v>0</v>
      </c>
      <c r="L279" s="71">
        <f>_xlfn.XLOOKUP(FMS_Ranking[[#This Row],[FMS ID]],FMS_Input[FMS_ID],FMS_Input[LWC])</f>
        <v>2</v>
      </c>
      <c r="M279" s="71">
        <f>_xlfn.XLOOKUP(FMS_Ranking[[#This Row],[FMS ID]],FMS_Input[FMS_ID],FMS_Input[ROADCLS])</f>
        <v>0</v>
      </c>
      <c r="N279" s="71">
        <f>_xlfn.XLOOKUP(FMS_Ranking[[#This Row],[FMS ID]],FMS_Input[FMS_ID],FMS_Input[ROAD_MILES100])</f>
        <v>1</v>
      </c>
      <c r="O279" s="71">
        <f>_xlfn.XLOOKUP(FMS_Ranking[[#This Row],[FMS ID]],FMS_Input[FMS_ID],FMS_Input[FARMACRE100])</f>
        <v>91.724601745605469</v>
      </c>
      <c r="P279" s="72">
        <f>_xlfn.XLOOKUP(FMS_Ranking[[#This Row],[FMS ID]],FMS_Input[FMS_ID],FMS_Input[REDSTRUCT100])</f>
        <v>0</v>
      </c>
      <c r="Q279" s="72">
        <f>_xlfn.XLOOKUP(FMS_Ranking[[#This Row],[FMS ID]],FMS_Input[FMS_ID],FMS_Input[REMSTRC100])</f>
        <v>0</v>
      </c>
      <c r="R279" s="72">
        <f>_xlfn.XLOOKUP(FMS_Ranking[[#This Row],[FMS ID]],FMS_Input[FMS_ID],FMS_Input[REMRESSTRC100])</f>
        <v>0</v>
      </c>
      <c r="S279" s="83">
        <f>_xlfn.XLOOKUP(FMS_Ranking[[#This Row],[FMS ID]],FMS_Input[FMS_ID],FMS_Input[REMPOP100])</f>
        <v>0</v>
      </c>
      <c r="T279" s="83">
        <f>_xlfn.XLOOKUP(FMS_Ranking[[#This Row],[FMS ID]],FMS_Input[FMS_ID],FMS_Input[REMCRITFAC100])</f>
        <v>0</v>
      </c>
      <c r="U279" s="83">
        <f>_xlfn.XLOOKUP(FMS_Ranking[[#This Row],[FMS ID]],FMS_Input[FMS_ID],FMS_Input[REMLWC100])</f>
        <v>0</v>
      </c>
      <c r="V279" s="83">
        <f>_xlfn.XLOOKUP(FMS_Ranking[[#This Row],[FMS ID]],FMS_Input[FMS_ID],FMS_Input[REMROADCLS])</f>
        <v>0</v>
      </c>
      <c r="W279" s="83">
        <f>_xlfn.XLOOKUP(FMS_Ranking[[#This Row],[FMS ID]],FMS_Input[FMS_ID],FMS_Input[REMFRMACRE100])</f>
        <v>0</v>
      </c>
      <c r="X279" s="72">
        <f>_xlfn.XLOOKUP(FMS_Ranking[[#This Row],[FMS ID]],FMS_Input[FMS_ID],FMS_Input[COSTSTRUCT])</f>
        <v>0</v>
      </c>
      <c r="Y279" s="72">
        <f>_xlfn.XLOOKUP(FMS_Ranking[[#This Row],[FMS ID]],FMS_Input[FMS_ID],FMS_Input[NATURE])</f>
        <v>0</v>
      </c>
      <c r="Z279" s="61">
        <f>(((FMS_Ranking[[#This Row],[Percent Nature-Based Raw]]/Y$2)*10)*Y$3)</f>
        <v>0</v>
      </c>
      <c r="AA279" s="5" t="str">
        <f>_xlfn.XLOOKUP(FMS_Ranking[[#This Row],[FMS ID]],FMS_Input[FMS_ID],FMS_Input[WATER_SUP])</f>
        <v>No</v>
      </c>
      <c r="AB279" s="8">
        <f>IF(FMS_Ranking[[#This Row],[Water Supply Raw]]="Yes",1,0)</f>
        <v>0</v>
      </c>
      <c r="AC27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3.522385041782175E-2</v>
      </c>
      <c r="AD279" s="97">
        <f>_xlfn.RANK.EQ(AC279,$AC$6:$AC$380,0)+COUNTIF($AC$6:AC279,AC279)-1</f>
        <v>271</v>
      </c>
      <c r="AE279" s="93">
        <f>(((FMS_Ranking[[#This Row],[Structures Removed 100 Raw]]/Q$2)*100)*Q$3)+(((FMS_Ranking[[#This Row],[Removed Pop Raw]]/S$2)*100)*S$3)</f>
        <v>0</v>
      </c>
      <c r="AF27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3.522385041782175E-2</v>
      </c>
      <c r="AG279" s="95">
        <f t="shared" si="9"/>
        <v>274</v>
      </c>
    </row>
    <row r="280" spans="1:33" ht="15" customHeight="1" x14ac:dyDescent="0.25">
      <c r="A280" s="64" t="s">
        <v>2024</v>
      </c>
      <c r="B280" s="64">
        <f>_xlfn.XLOOKUP(FMS_Ranking[[#This Row],[FMS ID]],FMS_Input[FMS_ID],FMS_Input[RFPG_NUM])</f>
        <v>3</v>
      </c>
      <c r="C280" s="63" t="str">
        <f>_xlfn.XLOOKUP(FMS_Ranking[[#This Row],[FMS ID]],FMS_Input[FMS_ID],FMS_Input[FMS_NAME])</f>
        <v>Timber Creek Flood Warning System Installation</v>
      </c>
      <c r="D280" s="68" t="str">
        <f>_xlfn.XLOOKUP(FMS_Ranking[[#This Row],[FMS ID]],FMS_Input[FMS_ID],FMS_Input[FMS_DESCR])</f>
        <v>Purchase and Install Flood Warning Systems in Key Areas Along Timber Creek</v>
      </c>
      <c r="E280" s="69">
        <f>_xlfn.XLOOKUP(FMS_Ranking[[#This Row],[FMS ID]],FMS_Input[FMS_ID],FMS_Input[FMS_COST])</f>
        <v>250000</v>
      </c>
      <c r="F280" s="70" t="str">
        <f>_xlfn.XLOOKUP(FMS_Ranking[[#This Row],[FMS ID]],FMS_Input[FMS_ID],FMS_Input[EMER_NEED])</f>
        <v>No</v>
      </c>
      <c r="G280" s="4">
        <f t="shared" si="8"/>
        <v>0</v>
      </c>
      <c r="H280" s="71">
        <f>_xlfn.XLOOKUP(FMS_Ranking[[#This Row],[FMS ID]],FMS_Input[FMS_ID],FMS_Input[STRUCT_100])</f>
        <v>140</v>
      </c>
      <c r="I280" s="71">
        <f>_xlfn.XLOOKUP(FMS_Ranking[[#This Row],[FMS ID]],FMS_Input[FMS_ID],FMS_Input[RES_STRUCT100])</f>
        <v>136</v>
      </c>
      <c r="J280" s="71">
        <f>_xlfn.XLOOKUP(FMS_Ranking[[#This Row],[FMS ID]],FMS_Input[FMS_ID],FMS_Input[POP100])</f>
        <v>475</v>
      </c>
      <c r="K280" s="71">
        <f>_xlfn.XLOOKUP(FMS_Ranking[[#This Row],[FMS ID]],FMS_Input[FMS_ID],FMS_Input[CRITFAC100])</f>
        <v>1</v>
      </c>
      <c r="L280" s="71">
        <f>_xlfn.XLOOKUP(FMS_Ranking[[#This Row],[FMS ID]],FMS_Input[FMS_ID],FMS_Input[LWC])</f>
        <v>0</v>
      </c>
      <c r="M280" s="71">
        <f>_xlfn.XLOOKUP(FMS_Ranking[[#This Row],[FMS ID]],FMS_Input[FMS_ID],FMS_Input[ROADCLS])</f>
        <v>0</v>
      </c>
      <c r="N280" s="71">
        <f>_xlfn.XLOOKUP(FMS_Ranking[[#This Row],[FMS ID]],FMS_Input[FMS_ID],FMS_Input[ROAD_MILES100])</f>
        <v>3</v>
      </c>
      <c r="O280" s="71">
        <f>_xlfn.XLOOKUP(FMS_Ranking[[#This Row],[FMS ID]],FMS_Input[FMS_ID],FMS_Input[FARMACRE100])</f>
        <v>38.144859313964837</v>
      </c>
      <c r="P280" s="72">
        <f>_xlfn.XLOOKUP(FMS_Ranking[[#This Row],[FMS ID]],FMS_Input[FMS_ID],FMS_Input[REDSTRUCT100])</f>
        <v>0</v>
      </c>
      <c r="Q280" s="72">
        <f>_xlfn.XLOOKUP(FMS_Ranking[[#This Row],[FMS ID]],FMS_Input[FMS_ID],FMS_Input[REMSTRC100])</f>
        <v>0</v>
      </c>
      <c r="R280" s="72">
        <f>_xlfn.XLOOKUP(FMS_Ranking[[#This Row],[FMS ID]],FMS_Input[FMS_ID],FMS_Input[REMRESSTRC100])</f>
        <v>0</v>
      </c>
      <c r="S280" s="83">
        <f>_xlfn.XLOOKUP(FMS_Ranking[[#This Row],[FMS ID]],FMS_Input[FMS_ID],FMS_Input[REMPOP100])</f>
        <v>0</v>
      </c>
      <c r="T280" s="83">
        <f>_xlfn.XLOOKUP(FMS_Ranking[[#This Row],[FMS ID]],FMS_Input[FMS_ID],FMS_Input[REMCRITFAC100])</f>
        <v>0</v>
      </c>
      <c r="U280" s="83">
        <f>_xlfn.XLOOKUP(FMS_Ranking[[#This Row],[FMS ID]],FMS_Input[FMS_ID],FMS_Input[REMLWC100])</f>
        <v>0</v>
      </c>
      <c r="V280" s="83">
        <f>_xlfn.XLOOKUP(FMS_Ranking[[#This Row],[FMS ID]],FMS_Input[FMS_ID],FMS_Input[REMROADCLS])</f>
        <v>0</v>
      </c>
      <c r="W280" s="83">
        <f>_xlfn.XLOOKUP(FMS_Ranking[[#This Row],[FMS ID]],FMS_Input[FMS_ID],FMS_Input[REMFRMACRE100])</f>
        <v>0</v>
      </c>
      <c r="X280" s="72">
        <f>_xlfn.XLOOKUP(FMS_Ranking[[#This Row],[FMS ID]],FMS_Input[FMS_ID],FMS_Input[COSTSTRUCT])</f>
        <v>0</v>
      </c>
      <c r="Y280" s="72">
        <f>_xlfn.XLOOKUP(FMS_Ranking[[#This Row],[FMS ID]],FMS_Input[FMS_ID],FMS_Input[NATURE])</f>
        <v>0</v>
      </c>
      <c r="Z280" s="61">
        <f>(((FMS_Ranking[[#This Row],[Percent Nature-Based Raw]]/Y$2)*10)*Y$3)</f>
        <v>0</v>
      </c>
      <c r="AA280" s="5" t="str">
        <f>_xlfn.XLOOKUP(FMS_Ranking[[#This Row],[FMS ID]],FMS_Input[FMS_ID],FMS_Input[WATER_SUP])</f>
        <v>No</v>
      </c>
      <c r="AB280" s="8">
        <f>IF(FMS_Ranking[[#This Row],[Water Supply Raw]]="Yes",1,0)</f>
        <v>0</v>
      </c>
      <c r="AC28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3.4024287867311431E-2</v>
      </c>
      <c r="AD280" s="97">
        <f>_xlfn.RANK.EQ(AC280,$AC$6:$AC$380,0)+COUNTIF($AC$6:AC280,AC280)-1</f>
        <v>272</v>
      </c>
      <c r="AE280" s="93">
        <f>(((FMS_Ranking[[#This Row],[Structures Removed 100 Raw]]/Q$2)*100)*Q$3)+(((FMS_Ranking[[#This Row],[Removed Pop Raw]]/S$2)*100)*S$3)</f>
        <v>0</v>
      </c>
      <c r="AF28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3.4024287867311431E-2</v>
      </c>
      <c r="AG280" s="95">
        <f t="shared" si="9"/>
        <v>275</v>
      </c>
    </row>
    <row r="281" spans="1:33" ht="15" customHeight="1" x14ac:dyDescent="0.25">
      <c r="A281" s="64" t="s">
        <v>2847</v>
      </c>
      <c r="B281" s="64">
        <f>_xlfn.XLOOKUP(FMS_Ranking[[#This Row],[FMS ID]],FMS_Input[FMS_ID],FMS_Input[RFPG_NUM])</f>
        <v>4</v>
      </c>
      <c r="C281" s="63" t="str">
        <f>_xlfn.XLOOKUP(FMS_Ranking[[#This Row],[FMS ID]],FMS_Input[FMS_ID],FMS_Input[FMS_NAME])</f>
        <v>City of Gladewater Flood Infrastructure Maintenance Program</v>
      </c>
      <c r="D281" s="68" t="str">
        <f>_xlfn.XLOOKUP(FMS_Ranking[[#This Row],[FMS ID]],FMS_Input[FMS_ID],FMS_Input[FMS_DESCR])</f>
        <v>Implement program to remove debris from drainage culverts when needed to alleviate potential flooding hazards</v>
      </c>
      <c r="E281" s="69">
        <f>_xlfn.XLOOKUP(FMS_Ranking[[#This Row],[FMS ID]],FMS_Input[FMS_ID],FMS_Input[FMS_COST])</f>
        <v>20000</v>
      </c>
      <c r="F281" s="70" t="str">
        <f>_xlfn.XLOOKUP(FMS_Ranking[[#This Row],[FMS ID]],FMS_Input[FMS_ID],FMS_Input[EMER_NEED])</f>
        <v>No</v>
      </c>
      <c r="G281" s="4">
        <f t="shared" si="8"/>
        <v>0</v>
      </c>
      <c r="H281" s="71">
        <f>_xlfn.XLOOKUP(FMS_Ranking[[#This Row],[FMS ID]],FMS_Input[FMS_ID],FMS_Input[STRUCT_100])</f>
        <v>146</v>
      </c>
      <c r="I281" s="71">
        <f>_xlfn.XLOOKUP(FMS_Ranking[[#This Row],[FMS ID]],FMS_Input[FMS_ID],FMS_Input[RES_STRUCT100])</f>
        <v>103</v>
      </c>
      <c r="J281" s="71">
        <f>_xlfn.XLOOKUP(FMS_Ranking[[#This Row],[FMS ID]],FMS_Input[FMS_ID],FMS_Input[POP100])</f>
        <v>300</v>
      </c>
      <c r="K281" s="71">
        <f>_xlfn.XLOOKUP(FMS_Ranking[[#This Row],[FMS ID]],FMS_Input[FMS_ID],FMS_Input[CRITFAC100])</f>
        <v>0</v>
      </c>
      <c r="L281" s="71">
        <f>_xlfn.XLOOKUP(FMS_Ranking[[#This Row],[FMS ID]],FMS_Input[FMS_ID],FMS_Input[LWC])</f>
        <v>0</v>
      </c>
      <c r="M281" s="71">
        <f>_xlfn.XLOOKUP(FMS_Ranking[[#This Row],[FMS ID]],FMS_Input[FMS_ID],FMS_Input[ROADCLS])</f>
        <v>0</v>
      </c>
      <c r="N281" s="71">
        <f>_xlfn.XLOOKUP(FMS_Ranking[[#This Row],[FMS ID]],FMS_Input[FMS_ID],FMS_Input[ROAD_MILES100])</f>
        <v>4</v>
      </c>
      <c r="O281" s="71">
        <f>_xlfn.XLOOKUP(FMS_Ranking[[#This Row],[FMS ID]],FMS_Input[FMS_ID],FMS_Input[FARMACRE100])</f>
        <v>307.5699462890625</v>
      </c>
      <c r="P281" s="72">
        <f>_xlfn.XLOOKUP(FMS_Ranking[[#This Row],[FMS ID]],FMS_Input[FMS_ID],FMS_Input[REDSTRUCT100])</f>
        <v>0</v>
      </c>
      <c r="Q281" s="72">
        <f>_xlfn.XLOOKUP(FMS_Ranking[[#This Row],[FMS ID]],FMS_Input[FMS_ID],FMS_Input[REMSTRC100])</f>
        <v>0</v>
      </c>
      <c r="R281" s="72">
        <f>_xlfn.XLOOKUP(FMS_Ranking[[#This Row],[FMS ID]],FMS_Input[FMS_ID],FMS_Input[REMRESSTRC100])</f>
        <v>0</v>
      </c>
      <c r="S281" s="83">
        <f>_xlfn.XLOOKUP(FMS_Ranking[[#This Row],[FMS ID]],FMS_Input[FMS_ID],FMS_Input[REMPOP100])</f>
        <v>0</v>
      </c>
      <c r="T281" s="83">
        <f>_xlfn.XLOOKUP(FMS_Ranking[[#This Row],[FMS ID]],FMS_Input[FMS_ID],FMS_Input[REMCRITFAC100])</f>
        <v>0</v>
      </c>
      <c r="U281" s="83">
        <f>_xlfn.XLOOKUP(FMS_Ranking[[#This Row],[FMS ID]],FMS_Input[FMS_ID],FMS_Input[REMLWC100])</f>
        <v>0</v>
      </c>
      <c r="V281" s="83">
        <f>_xlfn.XLOOKUP(FMS_Ranking[[#This Row],[FMS ID]],FMS_Input[FMS_ID],FMS_Input[REMROADCLS])</f>
        <v>0</v>
      </c>
      <c r="W281" s="83">
        <f>_xlfn.XLOOKUP(FMS_Ranking[[#This Row],[FMS ID]],FMS_Input[FMS_ID],FMS_Input[REMFRMACRE100])</f>
        <v>0</v>
      </c>
      <c r="X281" s="72">
        <f>_xlfn.XLOOKUP(FMS_Ranking[[#This Row],[FMS ID]],FMS_Input[FMS_ID],FMS_Input[COSTSTRUCT])</f>
        <v>0</v>
      </c>
      <c r="Y281" s="72">
        <f>_xlfn.XLOOKUP(FMS_Ranking[[#This Row],[FMS ID]],FMS_Input[FMS_ID],FMS_Input[NATURE])</f>
        <v>0</v>
      </c>
      <c r="Z281" s="61">
        <f>(((FMS_Ranking[[#This Row],[Percent Nature-Based Raw]]/Y$2)*10)*Y$3)</f>
        <v>0</v>
      </c>
      <c r="AA281" s="5" t="str">
        <f>_xlfn.XLOOKUP(FMS_Ranking[[#This Row],[FMS ID]],FMS_Input[FMS_ID],FMS_Input[WATER_SUP])</f>
        <v>No</v>
      </c>
      <c r="AB281" s="8">
        <f>IF(FMS_Ranking[[#This Row],[Water Supply Raw]]="Yes",1,0)</f>
        <v>0</v>
      </c>
      <c r="AC28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3.3725386751845041E-2</v>
      </c>
      <c r="AD281" s="97">
        <f>_xlfn.RANK.EQ(AC281,$AC$6:$AC$380,0)+COUNTIF($AC$6:AC281,AC281)-1</f>
        <v>273</v>
      </c>
      <c r="AE281" s="93">
        <f>(((FMS_Ranking[[#This Row],[Structures Removed 100 Raw]]/Q$2)*100)*Q$3)+(((FMS_Ranking[[#This Row],[Removed Pop Raw]]/S$2)*100)*S$3)</f>
        <v>0</v>
      </c>
      <c r="AF28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3.3725386751845041E-2</v>
      </c>
      <c r="AG281" s="95">
        <f t="shared" si="9"/>
        <v>276</v>
      </c>
    </row>
    <row r="282" spans="1:33" ht="15" customHeight="1" x14ac:dyDescent="0.25">
      <c r="A282" s="64" t="s">
        <v>2997</v>
      </c>
      <c r="B282" s="64">
        <f>_xlfn.XLOOKUP(FMS_Ranking[[#This Row],[FMS ID]],FMS_Input[FMS_ID],FMS_Input[RFPG_NUM])</f>
        <v>4</v>
      </c>
      <c r="C282" s="63" t="str">
        <f>_xlfn.XLOOKUP(FMS_Ranking[[#This Row],[FMS ID]],FMS_Input[FMS_ID],FMS_Input[FMS_NAME])</f>
        <v xml:space="preserve">City of Hideaway Dam Reliability Program_x000D_
</v>
      </c>
      <c r="D282" s="68" t="str">
        <f>_xlfn.XLOOKUP(FMS_Ranking[[#This Row],[FMS ID]],FMS_Input[FMS_ID],FMS_Input[FMS_DESCR])</f>
        <v xml:space="preserve">The city will remove trees from earthen dams on hideaway lakes #2 and #3 to mitigate erosion and assist with soil adhesion._x000D_
</v>
      </c>
      <c r="E282" s="69">
        <f>_xlfn.XLOOKUP(FMS_Ranking[[#This Row],[FMS ID]],FMS_Input[FMS_ID],FMS_Input[FMS_COST])</f>
        <v>60000</v>
      </c>
      <c r="F282" s="70" t="str">
        <f>_xlfn.XLOOKUP(FMS_Ranking[[#This Row],[FMS ID]],FMS_Input[FMS_ID],FMS_Input[EMER_NEED])</f>
        <v>No</v>
      </c>
      <c r="G282" s="4">
        <f t="shared" si="8"/>
        <v>0</v>
      </c>
      <c r="H282" s="71">
        <f>_xlfn.XLOOKUP(FMS_Ranking[[#This Row],[FMS ID]],FMS_Input[FMS_ID],FMS_Input[STRUCT_100])</f>
        <v>249</v>
      </c>
      <c r="I282" s="71">
        <f>_xlfn.XLOOKUP(FMS_Ranking[[#This Row],[FMS ID]],FMS_Input[FMS_ID],FMS_Input[RES_STRUCT100])</f>
        <v>224</v>
      </c>
      <c r="J282" s="71">
        <f>_xlfn.XLOOKUP(FMS_Ranking[[#This Row],[FMS ID]],FMS_Input[FMS_ID],FMS_Input[POP100])</f>
        <v>365</v>
      </c>
      <c r="K282" s="71">
        <f>_xlfn.XLOOKUP(FMS_Ranking[[#This Row],[FMS ID]],FMS_Input[FMS_ID],FMS_Input[CRITFAC100])</f>
        <v>0</v>
      </c>
      <c r="L282" s="71">
        <f>_xlfn.XLOOKUP(FMS_Ranking[[#This Row],[FMS ID]],FMS_Input[FMS_ID],FMS_Input[LWC])</f>
        <v>0</v>
      </c>
      <c r="M282" s="71">
        <f>_xlfn.XLOOKUP(FMS_Ranking[[#This Row],[FMS ID]],FMS_Input[FMS_ID],FMS_Input[ROADCLS])</f>
        <v>0</v>
      </c>
      <c r="N282" s="71">
        <f>_xlfn.XLOOKUP(FMS_Ranking[[#This Row],[FMS ID]],FMS_Input[FMS_ID],FMS_Input[ROAD_MILES100])</f>
        <v>1</v>
      </c>
      <c r="O282" s="71">
        <f>_xlfn.XLOOKUP(FMS_Ranking[[#This Row],[FMS ID]],FMS_Input[FMS_ID],FMS_Input[FARMACRE100])</f>
        <v>4.3455944061279297</v>
      </c>
      <c r="P282" s="72">
        <f>_xlfn.XLOOKUP(FMS_Ranking[[#This Row],[FMS ID]],FMS_Input[FMS_ID],FMS_Input[REDSTRUCT100])</f>
        <v>0</v>
      </c>
      <c r="Q282" s="72">
        <f>_xlfn.XLOOKUP(FMS_Ranking[[#This Row],[FMS ID]],FMS_Input[FMS_ID],FMS_Input[REMSTRC100])</f>
        <v>0</v>
      </c>
      <c r="R282" s="72">
        <f>_xlfn.XLOOKUP(FMS_Ranking[[#This Row],[FMS ID]],FMS_Input[FMS_ID],FMS_Input[REMRESSTRC100])</f>
        <v>0</v>
      </c>
      <c r="S282" s="83">
        <f>_xlfn.XLOOKUP(FMS_Ranking[[#This Row],[FMS ID]],FMS_Input[FMS_ID],FMS_Input[REMPOP100])</f>
        <v>0</v>
      </c>
      <c r="T282" s="83">
        <f>_xlfn.XLOOKUP(FMS_Ranking[[#This Row],[FMS ID]],FMS_Input[FMS_ID],FMS_Input[REMCRITFAC100])</f>
        <v>0</v>
      </c>
      <c r="U282" s="83">
        <f>_xlfn.XLOOKUP(FMS_Ranking[[#This Row],[FMS ID]],FMS_Input[FMS_ID],FMS_Input[REMLWC100])</f>
        <v>0</v>
      </c>
      <c r="V282" s="83">
        <f>_xlfn.XLOOKUP(FMS_Ranking[[#This Row],[FMS ID]],FMS_Input[FMS_ID],FMS_Input[REMROADCLS])</f>
        <v>0</v>
      </c>
      <c r="W282" s="83">
        <f>_xlfn.XLOOKUP(FMS_Ranking[[#This Row],[FMS ID]],FMS_Input[FMS_ID],FMS_Input[REMFRMACRE100])</f>
        <v>0</v>
      </c>
      <c r="X282" s="72">
        <f>_xlfn.XLOOKUP(FMS_Ranking[[#This Row],[FMS ID]],FMS_Input[FMS_ID],FMS_Input[COSTSTRUCT])</f>
        <v>0</v>
      </c>
      <c r="Y282" s="72">
        <f>_xlfn.XLOOKUP(FMS_Ranking[[#This Row],[FMS ID]],FMS_Input[FMS_ID],FMS_Input[NATURE])</f>
        <v>0</v>
      </c>
      <c r="Z282" s="61">
        <f>(((FMS_Ranking[[#This Row],[Percent Nature-Based Raw]]/Y$2)*10)*Y$3)</f>
        <v>0</v>
      </c>
      <c r="AA282" s="5" t="str">
        <f>_xlfn.XLOOKUP(FMS_Ranking[[#This Row],[FMS ID]],FMS_Input[FMS_ID],FMS_Input[WATER_SUP])</f>
        <v>No</v>
      </c>
      <c r="AB282" s="8">
        <f>IF(FMS_Ranking[[#This Row],[Water Supply Raw]]="Yes",1,0)</f>
        <v>0</v>
      </c>
      <c r="AC28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3.3392297649002124E-2</v>
      </c>
      <c r="AD282" s="97">
        <f>_xlfn.RANK.EQ(AC282,$AC$6:$AC$380,0)+COUNTIF($AC$6:AC282,AC282)-1</f>
        <v>274</v>
      </c>
      <c r="AE282" s="93">
        <f>(((FMS_Ranking[[#This Row],[Structures Removed 100 Raw]]/Q$2)*100)*Q$3)+(((FMS_Ranking[[#This Row],[Removed Pop Raw]]/S$2)*100)*S$3)</f>
        <v>0</v>
      </c>
      <c r="AF28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3.3392297649002124E-2</v>
      </c>
      <c r="AG282" s="95">
        <f t="shared" si="9"/>
        <v>277</v>
      </c>
    </row>
    <row r="283" spans="1:33" ht="15" customHeight="1" x14ac:dyDescent="0.25">
      <c r="A283" s="64" t="s">
        <v>2587</v>
      </c>
      <c r="B283" s="64">
        <f>_xlfn.XLOOKUP(FMS_Ranking[[#This Row],[FMS ID]],FMS_Input[FMS_ID],FMS_Input[RFPG_NUM])</f>
        <v>3</v>
      </c>
      <c r="C283" s="63" t="str">
        <f>_xlfn.XLOOKUP(FMS_Ranking[[#This Row],[FMS ID]],FMS_Input[FMS_ID],FMS_Input[FMS_NAME])</f>
        <v>City of Goodlow NFIP Floodplain Ordinance</v>
      </c>
      <c r="D283" s="68" t="str">
        <f>_xlfn.XLOOKUP(FMS_Ranking[[#This Row],[FMS ID]],FMS_Input[FMS_ID],FMS_Input[FMS_DESCR])</f>
        <v>Develop a floodplain ordinance that meets or exceeds FEMA's minimum standards</v>
      </c>
      <c r="E283" s="69">
        <f>_xlfn.XLOOKUP(FMS_Ranking[[#This Row],[FMS ID]],FMS_Input[FMS_ID],FMS_Input[FMS_COST])</f>
        <v>100000</v>
      </c>
      <c r="F283" s="70" t="str">
        <f>_xlfn.XLOOKUP(FMS_Ranking[[#This Row],[FMS ID]],FMS_Input[FMS_ID],FMS_Input[EMER_NEED])</f>
        <v>No</v>
      </c>
      <c r="G283" s="4">
        <f t="shared" si="8"/>
        <v>0</v>
      </c>
      <c r="H283" s="71">
        <f>_xlfn.XLOOKUP(FMS_Ranking[[#This Row],[FMS ID]],FMS_Input[FMS_ID],FMS_Input[STRUCT_100])</f>
        <v>12</v>
      </c>
      <c r="I283" s="71">
        <f>_xlfn.XLOOKUP(FMS_Ranking[[#This Row],[FMS ID]],FMS_Input[FMS_ID],FMS_Input[RES_STRUCT100])</f>
        <v>12</v>
      </c>
      <c r="J283" s="71">
        <f>_xlfn.XLOOKUP(FMS_Ranking[[#This Row],[FMS ID]],FMS_Input[FMS_ID],FMS_Input[POP100])</f>
        <v>11</v>
      </c>
      <c r="K283" s="71">
        <f>_xlfn.XLOOKUP(FMS_Ranking[[#This Row],[FMS ID]],FMS_Input[FMS_ID],FMS_Input[CRITFAC100])</f>
        <v>0</v>
      </c>
      <c r="L283" s="71">
        <f>_xlfn.XLOOKUP(FMS_Ranking[[#This Row],[FMS ID]],FMS_Input[FMS_ID],FMS_Input[LWC])</f>
        <v>2</v>
      </c>
      <c r="M283" s="71">
        <f>_xlfn.XLOOKUP(FMS_Ranking[[#This Row],[FMS ID]],FMS_Input[FMS_ID],FMS_Input[ROADCLS])</f>
        <v>0</v>
      </c>
      <c r="N283" s="71">
        <f>_xlfn.XLOOKUP(FMS_Ranking[[#This Row],[FMS ID]],FMS_Input[FMS_ID],FMS_Input[ROAD_MILES100])</f>
        <v>0</v>
      </c>
      <c r="O283" s="71">
        <f>_xlfn.XLOOKUP(FMS_Ranking[[#This Row],[FMS ID]],FMS_Input[FMS_ID],FMS_Input[FARMACRE100])</f>
        <v>91.799369812011719</v>
      </c>
      <c r="P283" s="72">
        <f>_xlfn.XLOOKUP(FMS_Ranking[[#This Row],[FMS ID]],FMS_Input[FMS_ID],FMS_Input[REDSTRUCT100])</f>
        <v>0</v>
      </c>
      <c r="Q283" s="72">
        <f>_xlfn.XLOOKUP(FMS_Ranking[[#This Row],[FMS ID]],FMS_Input[FMS_ID],FMS_Input[REMSTRC100])</f>
        <v>0</v>
      </c>
      <c r="R283" s="72">
        <f>_xlfn.XLOOKUP(FMS_Ranking[[#This Row],[FMS ID]],FMS_Input[FMS_ID],FMS_Input[REMRESSTRC100])</f>
        <v>0</v>
      </c>
      <c r="S283" s="83">
        <f>_xlfn.XLOOKUP(FMS_Ranking[[#This Row],[FMS ID]],FMS_Input[FMS_ID],FMS_Input[REMPOP100])</f>
        <v>0</v>
      </c>
      <c r="T283" s="83">
        <f>_xlfn.XLOOKUP(FMS_Ranking[[#This Row],[FMS ID]],FMS_Input[FMS_ID],FMS_Input[REMCRITFAC100])</f>
        <v>0</v>
      </c>
      <c r="U283" s="83">
        <f>_xlfn.XLOOKUP(FMS_Ranking[[#This Row],[FMS ID]],FMS_Input[FMS_ID],FMS_Input[REMLWC100])</f>
        <v>0</v>
      </c>
      <c r="V283" s="83">
        <f>_xlfn.XLOOKUP(FMS_Ranking[[#This Row],[FMS ID]],FMS_Input[FMS_ID],FMS_Input[REMROADCLS])</f>
        <v>0</v>
      </c>
      <c r="W283" s="83">
        <f>_xlfn.XLOOKUP(FMS_Ranking[[#This Row],[FMS ID]],FMS_Input[FMS_ID],FMS_Input[REMFRMACRE100])</f>
        <v>0</v>
      </c>
      <c r="X283" s="72">
        <f>_xlfn.XLOOKUP(FMS_Ranking[[#This Row],[FMS ID]],FMS_Input[FMS_ID],FMS_Input[COSTSTRUCT])</f>
        <v>0</v>
      </c>
      <c r="Y283" s="72">
        <f>_xlfn.XLOOKUP(FMS_Ranking[[#This Row],[FMS ID]],FMS_Input[FMS_ID],FMS_Input[NATURE])</f>
        <v>0</v>
      </c>
      <c r="Z283" s="61">
        <f>(((FMS_Ranking[[#This Row],[Percent Nature-Based Raw]]/Y$2)*10)*Y$3)</f>
        <v>0</v>
      </c>
      <c r="AA283" s="5" t="str">
        <f>_xlfn.XLOOKUP(FMS_Ranking[[#This Row],[FMS ID]],FMS_Input[FMS_ID],FMS_Input[WATER_SUP])</f>
        <v>No</v>
      </c>
      <c r="AB283" s="8">
        <f>IF(FMS_Ranking[[#This Row],[Water Supply Raw]]="Yes",1,0)</f>
        <v>0</v>
      </c>
      <c r="AC28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3.2975970951995552E-2</v>
      </c>
      <c r="AD283" s="97">
        <f>_xlfn.RANK.EQ(AC283,$AC$6:$AC$380,0)+COUNTIF($AC$6:AC283,AC283)-1</f>
        <v>275</v>
      </c>
      <c r="AE283" s="93">
        <f>(((FMS_Ranking[[#This Row],[Structures Removed 100 Raw]]/Q$2)*100)*Q$3)+(((FMS_Ranking[[#This Row],[Removed Pop Raw]]/S$2)*100)*S$3)</f>
        <v>0</v>
      </c>
      <c r="AF28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3.2975970951995552E-2</v>
      </c>
      <c r="AG283" s="95">
        <f t="shared" si="9"/>
        <v>278</v>
      </c>
    </row>
    <row r="284" spans="1:33" ht="15" customHeight="1" x14ac:dyDescent="0.25">
      <c r="A284" s="64" t="s">
        <v>2560</v>
      </c>
      <c r="B284" s="64">
        <f>_xlfn.XLOOKUP(FMS_Ranking[[#This Row],[FMS ID]],FMS_Input[FMS_ID],FMS_Input[RFPG_NUM])</f>
        <v>3</v>
      </c>
      <c r="C284" s="63" t="str">
        <f>_xlfn.XLOOKUP(FMS_Ranking[[#This Row],[FMS ID]],FMS_Input[FMS_ID],FMS_Input[FMS_NAME])</f>
        <v>Cayote Flats NFIP Floodplain Ordinance</v>
      </c>
      <c r="D284" s="68" t="str">
        <f>_xlfn.XLOOKUP(FMS_Ranking[[#This Row],[FMS ID]],FMS_Input[FMS_ID],FMS_Input[FMS_DESCR])</f>
        <v>Develop a floodplain ordinance that meets or exceeds FEMA's minimum standards</v>
      </c>
      <c r="E284" s="69">
        <f>_xlfn.XLOOKUP(FMS_Ranking[[#This Row],[FMS ID]],FMS_Input[FMS_ID],FMS_Input[FMS_COST])</f>
        <v>100000</v>
      </c>
      <c r="F284" s="70" t="str">
        <f>_xlfn.XLOOKUP(FMS_Ranking[[#This Row],[FMS ID]],FMS_Input[FMS_ID],FMS_Input[EMER_NEED])</f>
        <v>No</v>
      </c>
      <c r="G284" s="4">
        <f t="shared" si="8"/>
        <v>0</v>
      </c>
      <c r="H284" s="71">
        <f>_xlfn.XLOOKUP(FMS_Ranking[[#This Row],[FMS ID]],FMS_Input[FMS_ID],FMS_Input[STRUCT_100])</f>
        <v>7</v>
      </c>
      <c r="I284" s="71">
        <f>_xlfn.XLOOKUP(FMS_Ranking[[#This Row],[FMS ID]],FMS_Input[FMS_ID],FMS_Input[RES_STRUCT100])</f>
        <v>5</v>
      </c>
      <c r="J284" s="71">
        <f>_xlfn.XLOOKUP(FMS_Ranking[[#This Row],[FMS ID]],FMS_Input[FMS_ID],FMS_Input[POP100])</f>
        <v>16</v>
      </c>
      <c r="K284" s="71">
        <f>_xlfn.XLOOKUP(FMS_Ranking[[#This Row],[FMS ID]],FMS_Input[FMS_ID],FMS_Input[CRITFAC100])</f>
        <v>0</v>
      </c>
      <c r="L284" s="71">
        <f>_xlfn.XLOOKUP(FMS_Ranking[[#This Row],[FMS ID]],FMS_Input[FMS_ID],FMS_Input[LWC])</f>
        <v>2</v>
      </c>
      <c r="M284" s="71">
        <f>_xlfn.XLOOKUP(FMS_Ranking[[#This Row],[FMS ID]],FMS_Input[FMS_ID],FMS_Input[ROADCLS])</f>
        <v>0</v>
      </c>
      <c r="N284" s="71">
        <f>_xlfn.XLOOKUP(FMS_Ranking[[#This Row],[FMS ID]],FMS_Input[FMS_ID],FMS_Input[ROAD_MILES100])</f>
        <v>0</v>
      </c>
      <c r="O284" s="71">
        <f>_xlfn.XLOOKUP(FMS_Ranking[[#This Row],[FMS ID]],FMS_Input[FMS_ID],FMS_Input[FARMACRE100])</f>
        <v>15.780659675598139</v>
      </c>
      <c r="P284" s="72">
        <f>_xlfn.XLOOKUP(FMS_Ranking[[#This Row],[FMS ID]],FMS_Input[FMS_ID],FMS_Input[REDSTRUCT100])</f>
        <v>0</v>
      </c>
      <c r="Q284" s="72">
        <f>_xlfn.XLOOKUP(FMS_Ranking[[#This Row],[FMS ID]],FMS_Input[FMS_ID],FMS_Input[REMSTRC100])</f>
        <v>0</v>
      </c>
      <c r="R284" s="72">
        <f>_xlfn.XLOOKUP(FMS_Ranking[[#This Row],[FMS ID]],FMS_Input[FMS_ID],FMS_Input[REMRESSTRC100])</f>
        <v>0</v>
      </c>
      <c r="S284" s="83">
        <f>_xlfn.XLOOKUP(FMS_Ranking[[#This Row],[FMS ID]],FMS_Input[FMS_ID],FMS_Input[REMPOP100])</f>
        <v>0</v>
      </c>
      <c r="T284" s="83">
        <f>_xlfn.XLOOKUP(FMS_Ranking[[#This Row],[FMS ID]],FMS_Input[FMS_ID],FMS_Input[REMCRITFAC100])</f>
        <v>0</v>
      </c>
      <c r="U284" s="83">
        <f>_xlfn.XLOOKUP(FMS_Ranking[[#This Row],[FMS ID]],FMS_Input[FMS_ID],FMS_Input[REMLWC100])</f>
        <v>0</v>
      </c>
      <c r="V284" s="83">
        <f>_xlfn.XLOOKUP(FMS_Ranking[[#This Row],[FMS ID]],FMS_Input[FMS_ID],FMS_Input[REMROADCLS])</f>
        <v>0</v>
      </c>
      <c r="W284" s="83">
        <f>_xlfn.XLOOKUP(FMS_Ranking[[#This Row],[FMS ID]],FMS_Input[FMS_ID],FMS_Input[REMFRMACRE100])</f>
        <v>0</v>
      </c>
      <c r="X284" s="72">
        <f>_xlfn.XLOOKUP(FMS_Ranking[[#This Row],[FMS ID]],FMS_Input[FMS_ID],FMS_Input[COSTSTRUCT])</f>
        <v>0</v>
      </c>
      <c r="Y284" s="72">
        <f>_xlfn.XLOOKUP(FMS_Ranking[[#This Row],[FMS ID]],FMS_Input[FMS_ID],FMS_Input[NATURE])</f>
        <v>0</v>
      </c>
      <c r="Z284" s="61">
        <f>(((FMS_Ranking[[#This Row],[Percent Nature-Based Raw]]/Y$2)*10)*Y$3)</f>
        <v>0</v>
      </c>
      <c r="AA284" s="5" t="str">
        <f>_xlfn.XLOOKUP(FMS_Ranking[[#This Row],[FMS ID]],FMS_Input[FMS_ID],FMS_Input[WATER_SUP])</f>
        <v>No</v>
      </c>
      <c r="AB284" s="8">
        <f>IF(FMS_Ranking[[#This Row],[Water Supply Raw]]="Yes",1,0)</f>
        <v>0</v>
      </c>
      <c r="AC28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3.1334273812021952E-2</v>
      </c>
      <c r="AD284" s="97">
        <f>_xlfn.RANK.EQ(AC284,$AC$6:$AC$380,0)+COUNTIF($AC$6:AC284,AC284)-1</f>
        <v>276</v>
      </c>
      <c r="AE284" s="93">
        <f>(((FMS_Ranking[[#This Row],[Structures Removed 100 Raw]]/Q$2)*100)*Q$3)+(((FMS_Ranking[[#This Row],[Removed Pop Raw]]/S$2)*100)*S$3)</f>
        <v>0</v>
      </c>
      <c r="AF28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3.1334273812021952E-2</v>
      </c>
      <c r="AG284" s="95">
        <f t="shared" si="9"/>
        <v>279</v>
      </c>
    </row>
    <row r="285" spans="1:33" ht="15" customHeight="1" x14ac:dyDescent="0.25">
      <c r="A285" s="64" t="s">
        <v>2506</v>
      </c>
      <c r="B285" s="64">
        <f>_xlfn.XLOOKUP(FMS_Ranking[[#This Row],[FMS ID]],FMS_Input[FMS_ID],FMS_Input[RFPG_NUM])</f>
        <v>3</v>
      </c>
      <c r="C285" s="63" t="str">
        <f>_xlfn.XLOOKUP(FMS_Ranking[[#This Row],[FMS ID]],FMS_Input[FMS_ID],FMS_Input[FMS_NAME])</f>
        <v>City of Streetman NFIP Floodplain Ordinance</v>
      </c>
      <c r="D285" s="68" t="str">
        <f>_xlfn.XLOOKUP(FMS_Ranking[[#This Row],[FMS ID]],FMS_Input[FMS_ID],FMS_Input[FMS_DESCR])</f>
        <v>Develop a floodplain ordinance that meets or exceeds FEMA's minimum standards</v>
      </c>
      <c r="E285" s="69">
        <f>_xlfn.XLOOKUP(FMS_Ranking[[#This Row],[FMS ID]],FMS_Input[FMS_ID],FMS_Input[FMS_COST])</f>
        <v>100000</v>
      </c>
      <c r="F285" s="70" t="str">
        <f>_xlfn.XLOOKUP(FMS_Ranking[[#This Row],[FMS ID]],FMS_Input[FMS_ID],FMS_Input[EMER_NEED])</f>
        <v>No</v>
      </c>
      <c r="G285" s="4">
        <f t="shared" si="8"/>
        <v>0</v>
      </c>
      <c r="H285" s="71">
        <f>_xlfn.XLOOKUP(FMS_Ranking[[#This Row],[FMS ID]],FMS_Input[FMS_ID],FMS_Input[STRUCT_100])</f>
        <v>4</v>
      </c>
      <c r="I285" s="71">
        <f>_xlfn.XLOOKUP(FMS_Ranking[[#This Row],[FMS ID]],FMS_Input[FMS_ID],FMS_Input[RES_STRUCT100])</f>
        <v>3</v>
      </c>
      <c r="J285" s="71">
        <f>_xlfn.XLOOKUP(FMS_Ranking[[#This Row],[FMS ID]],FMS_Input[FMS_ID],FMS_Input[POP100])</f>
        <v>3</v>
      </c>
      <c r="K285" s="71">
        <f>_xlfn.XLOOKUP(FMS_Ranking[[#This Row],[FMS ID]],FMS_Input[FMS_ID],FMS_Input[CRITFAC100])</f>
        <v>1</v>
      </c>
      <c r="L285" s="71">
        <f>_xlfn.XLOOKUP(FMS_Ranking[[#This Row],[FMS ID]],FMS_Input[FMS_ID],FMS_Input[LWC])</f>
        <v>1</v>
      </c>
      <c r="M285" s="71">
        <f>_xlfn.XLOOKUP(FMS_Ranking[[#This Row],[FMS ID]],FMS_Input[FMS_ID],FMS_Input[ROADCLS])</f>
        <v>0</v>
      </c>
      <c r="N285" s="71">
        <f>_xlfn.XLOOKUP(FMS_Ranking[[#This Row],[FMS ID]],FMS_Input[FMS_ID],FMS_Input[ROAD_MILES100])</f>
        <v>3</v>
      </c>
      <c r="O285" s="71">
        <f>_xlfn.XLOOKUP(FMS_Ranking[[#This Row],[FMS ID]],FMS_Input[FMS_ID],FMS_Input[FARMACRE100])</f>
        <v>50.739658355712891</v>
      </c>
      <c r="P285" s="72">
        <f>_xlfn.XLOOKUP(FMS_Ranking[[#This Row],[FMS ID]],FMS_Input[FMS_ID],FMS_Input[REDSTRUCT100])</f>
        <v>0</v>
      </c>
      <c r="Q285" s="72">
        <f>_xlfn.XLOOKUP(FMS_Ranking[[#This Row],[FMS ID]],FMS_Input[FMS_ID],FMS_Input[REMSTRC100])</f>
        <v>0</v>
      </c>
      <c r="R285" s="72">
        <f>_xlfn.XLOOKUP(FMS_Ranking[[#This Row],[FMS ID]],FMS_Input[FMS_ID],FMS_Input[REMRESSTRC100])</f>
        <v>0</v>
      </c>
      <c r="S285" s="83">
        <f>_xlfn.XLOOKUP(FMS_Ranking[[#This Row],[FMS ID]],FMS_Input[FMS_ID],FMS_Input[REMPOP100])</f>
        <v>0</v>
      </c>
      <c r="T285" s="83">
        <f>_xlfn.XLOOKUP(FMS_Ranking[[#This Row],[FMS ID]],FMS_Input[FMS_ID],FMS_Input[REMCRITFAC100])</f>
        <v>0</v>
      </c>
      <c r="U285" s="83">
        <f>_xlfn.XLOOKUP(FMS_Ranking[[#This Row],[FMS ID]],FMS_Input[FMS_ID],FMS_Input[REMLWC100])</f>
        <v>0</v>
      </c>
      <c r="V285" s="83">
        <f>_xlfn.XLOOKUP(FMS_Ranking[[#This Row],[FMS ID]],FMS_Input[FMS_ID],FMS_Input[REMROADCLS])</f>
        <v>0</v>
      </c>
      <c r="W285" s="83">
        <f>_xlfn.XLOOKUP(FMS_Ranking[[#This Row],[FMS ID]],FMS_Input[FMS_ID],FMS_Input[REMFRMACRE100])</f>
        <v>0</v>
      </c>
      <c r="X285" s="72">
        <f>_xlfn.XLOOKUP(FMS_Ranking[[#This Row],[FMS ID]],FMS_Input[FMS_ID],FMS_Input[COSTSTRUCT])</f>
        <v>0</v>
      </c>
      <c r="Y285" s="72">
        <f>_xlfn.XLOOKUP(FMS_Ranking[[#This Row],[FMS ID]],FMS_Input[FMS_ID],FMS_Input[NATURE])</f>
        <v>0</v>
      </c>
      <c r="Z285" s="61">
        <f>(((FMS_Ranking[[#This Row],[Percent Nature-Based Raw]]/Y$2)*10)*Y$3)</f>
        <v>0</v>
      </c>
      <c r="AA285" s="5" t="str">
        <f>_xlfn.XLOOKUP(FMS_Ranking[[#This Row],[FMS ID]],FMS_Input[FMS_ID],FMS_Input[WATER_SUP])</f>
        <v>No</v>
      </c>
      <c r="AB285" s="8">
        <f>IF(FMS_Ranking[[#This Row],[Water Supply Raw]]="Yes",1,0)</f>
        <v>0</v>
      </c>
      <c r="AC28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2.9522941105161928E-2</v>
      </c>
      <c r="AD285" s="97">
        <f>_xlfn.RANK.EQ(AC285,$AC$6:$AC$380,0)+COUNTIF($AC$6:AC285,AC285)-1</f>
        <v>277</v>
      </c>
      <c r="AE285" s="93">
        <f>(((FMS_Ranking[[#This Row],[Structures Removed 100 Raw]]/Q$2)*100)*Q$3)+(((FMS_Ranking[[#This Row],[Removed Pop Raw]]/S$2)*100)*S$3)</f>
        <v>0</v>
      </c>
      <c r="AF28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2.9522941105161928E-2</v>
      </c>
      <c r="AG285" s="95">
        <f t="shared" si="9"/>
        <v>280</v>
      </c>
    </row>
    <row r="286" spans="1:33" ht="15" customHeight="1" x14ac:dyDescent="0.25">
      <c r="A286" s="64" t="s">
        <v>140</v>
      </c>
      <c r="B286" s="64">
        <f>_xlfn.XLOOKUP(FMS_Ranking[[#This Row],[FMS ID]],FMS_Input[FMS_ID],FMS_Input[RFPG_NUM])</f>
        <v>6</v>
      </c>
      <c r="C286" s="63" t="str">
        <f>_xlfn.XLOOKUP(FMS_Ranking[[#This Row],[FMS ID]],FMS_Input[FMS_ID],FMS_Input[FMS_NAME])</f>
        <v xml:space="preserve">City of Hilcrest Village Land Acquisition </v>
      </c>
      <c r="D286" s="68" t="str">
        <f>_xlfn.XLOOKUP(FMS_Ranking[[#This Row],[FMS ID]],FMS_Input[FMS_ID],FMS_Input[FMS_DESCR])</f>
        <v xml:space="preserve">Purchase additional land for retention pond construction to mitigate flooding in flood zones. </v>
      </c>
      <c r="E286" s="69">
        <f>_xlfn.XLOOKUP(FMS_Ranking[[#This Row],[FMS ID]],FMS_Input[FMS_ID],FMS_Input[FMS_COST])</f>
        <v>250000</v>
      </c>
      <c r="F286" s="70" t="str">
        <f>_xlfn.XLOOKUP(FMS_Ranking[[#This Row],[FMS ID]],FMS_Input[FMS_ID],FMS_Input[EMER_NEED])</f>
        <v>Yes</v>
      </c>
      <c r="G286" s="4">
        <f t="shared" si="8"/>
        <v>1</v>
      </c>
      <c r="H286" s="71">
        <f>_xlfn.XLOOKUP(FMS_Ranking[[#This Row],[FMS ID]],FMS_Input[FMS_ID],FMS_Input[STRUCT_100])</f>
        <v>128</v>
      </c>
      <c r="I286" s="71">
        <f>_xlfn.XLOOKUP(FMS_Ranking[[#This Row],[FMS ID]],FMS_Input[FMS_ID],FMS_Input[RES_STRUCT100])</f>
        <v>121</v>
      </c>
      <c r="J286" s="71">
        <f>_xlfn.XLOOKUP(FMS_Ranking[[#This Row],[FMS ID]],FMS_Input[FMS_ID],FMS_Input[POP100])</f>
        <v>333</v>
      </c>
      <c r="K286" s="71">
        <f>_xlfn.XLOOKUP(FMS_Ranking[[#This Row],[FMS ID]],FMS_Input[FMS_ID],FMS_Input[CRITFAC100])</f>
        <v>1</v>
      </c>
      <c r="L286" s="71">
        <f>_xlfn.XLOOKUP(FMS_Ranking[[#This Row],[FMS ID]],FMS_Input[FMS_ID],FMS_Input[LWC])</f>
        <v>0</v>
      </c>
      <c r="M286" s="71">
        <f>_xlfn.XLOOKUP(FMS_Ranking[[#This Row],[FMS ID]],FMS_Input[FMS_ID],FMS_Input[ROADCLS])</f>
        <v>0</v>
      </c>
      <c r="N286" s="71">
        <f>_xlfn.XLOOKUP(FMS_Ranking[[#This Row],[FMS ID]],FMS_Input[FMS_ID],FMS_Input[ROAD_MILES100])</f>
        <v>2</v>
      </c>
      <c r="O286" s="71">
        <f>_xlfn.XLOOKUP(FMS_Ranking[[#This Row],[FMS ID]],FMS_Input[FMS_ID],FMS_Input[FARMACRE100])</f>
        <v>0.13477399945259089</v>
      </c>
      <c r="P286" s="72">
        <f>_xlfn.XLOOKUP(FMS_Ranking[[#This Row],[FMS ID]],FMS_Input[FMS_ID],FMS_Input[REDSTRUCT100])</f>
        <v>0</v>
      </c>
      <c r="Q286" s="72">
        <f>_xlfn.XLOOKUP(FMS_Ranking[[#This Row],[FMS ID]],FMS_Input[FMS_ID],FMS_Input[REMSTRC100])</f>
        <v>0</v>
      </c>
      <c r="R286" s="72">
        <f>_xlfn.XLOOKUP(FMS_Ranking[[#This Row],[FMS ID]],FMS_Input[FMS_ID],FMS_Input[REMRESSTRC100])</f>
        <v>0</v>
      </c>
      <c r="S286" s="83">
        <f>_xlfn.XLOOKUP(FMS_Ranking[[#This Row],[FMS ID]],FMS_Input[FMS_ID],FMS_Input[REMPOP100])</f>
        <v>0</v>
      </c>
      <c r="T286" s="83">
        <f>_xlfn.XLOOKUP(FMS_Ranking[[#This Row],[FMS ID]],FMS_Input[FMS_ID],FMS_Input[REMCRITFAC100])</f>
        <v>0</v>
      </c>
      <c r="U286" s="83">
        <f>_xlfn.XLOOKUP(FMS_Ranking[[#This Row],[FMS ID]],FMS_Input[FMS_ID],FMS_Input[REMLWC100])</f>
        <v>0</v>
      </c>
      <c r="V286" s="83">
        <f>_xlfn.XLOOKUP(FMS_Ranking[[#This Row],[FMS ID]],FMS_Input[FMS_ID],FMS_Input[REMROADCLS])</f>
        <v>0</v>
      </c>
      <c r="W286" s="83">
        <f>_xlfn.XLOOKUP(FMS_Ranking[[#This Row],[FMS ID]],FMS_Input[FMS_ID],FMS_Input[REMFRMACRE100])</f>
        <v>0</v>
      </c>
      <c r="X286" s="72">
        <f>_xlfn.XLOOKUP(FMS_Ranking[[#This Row],[FMS ID]],FMS_Input[FMS_ID],FMS_Input[COSTSTRUCT])</f>
        <v>0</v>
      </c>
      <c r="Y286" s="72">
        <f>_xlfn.XLOOKUP(FMS_Ranking[[#This Row],[FMS ID]],FMS_Input[FMS_ID],FMS_Input[NATURE])</f>
        <v>0</v>
      </c>
      <c r="Z286" s="61">
        <f>(((FMS_Ranking[[#This Row],[Percent Nature-Based Raw]]/Y$2)*10)*Y$3)</f>
        <v>0</v>
      </c>
      <c r="AA286" s="5" t="str">
        <f>_xlfn.XLOOKUP(FMS_Ranking[[#This Row],[FMS ID]],FMS_Input[FMS_ID],FMS_Input[WATER_SUP])</f>
        <v>No</v>
      </c>
      <c r="AB286" s="8">
        <f>IF(FMS_Ranking[[#This Row],[Water Supply Raw]]="Yes",1,0)</f>
        <v>0</v>
      </c>
      <c r="AC28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2.7597237032636113E-2</v>
      </c>
      <c r="AD286" s="91">
        <f>_xlfn.RANK.EQ(AC286,$AC$6:$AC$380,0)+COUNTIF($AC$6:AC286,AC286)-1</f>
        <v>278</v>
      </c>
      <c r="AE286" s="93">
        <f>(((FMS_Ranking[[#This Row],[Structures Removed 100 Raw]]/Q$2)*100)*Q$3)+(((FMS_Ranking[[#This Row],[Removed Pop Raw]]/S$2)*100)*S$3)</f>
        <v>0</v>
      </c>
      <c r="AF28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2.7597237032636113E-2</v>
      </c>
      <c r="AG286" s="87">
        <f t="shared" si="9"/>
        <v>281</v>
      </c>
    </row>
    <row r="287" spans="1:33" ht="15" customHeight="1" x14ac:dyDescent="0.25">
      <c r="A287" s="64" t="s">
        <v>2032</v>
      </c>
      <c r="B287" s="64">
        <f>_xlfn.XLOOKUP(FMS_Ranking[[#This Row],[FMS ID]],FMS_Input[FMS_ID],FMS_Input[RFPG_NUM])</f>
        <v>3</v>
      </c>
      <c r="C287" s="63" t="str">
        <f>_xlfn.XLOOKUP(FMS_Ranking[[#This Row],[FMS ID]],FMS_Input[FMS_ID],FMS_Input[FMS_NAME])</f>
        <v xml:space="preserve">City of Kemp Siren Notification System </v>
      </c>
      <c r="D287" s="68" t="str">
        <f>_xlfn.XLOOKUP(FMS_Ranking[[#This Row],[FMS ID]],FMS_Input[FMS_ID],FMS_Input[FMS_DESCR])</f>
        <v>Install siren notification system for disasters, including dam failure of Kemp Lake Dam</v>
      </c>
      <c r="E287" s="69">
        <f>_xlfn.XLOOKUP(FMS_Ranking[[#This Row],[FMS ID]],FMS_Input[FMS_ID],FMS_Input[FMS_COST])</f>
        <v>250000</v>
      </c>
      <c r="F287" s="70" t="str">
        <f>_xlfn.XLOOKUP(FMS_Ranking[[#This Row],[FMS ID]],FMS_Input[FMS_ID],FMS_Input[EMER_NEED])</f>
        <v>No</v>
      </c>
      <c r="G287" s="4">
        <f t="shared" si="8"/>
        <v>0</v>
      </c>
      <c r="H287" s="71">
        <f>_xlfn.XLOOKUP(FMS_Ranking[[#This Row],[FMS ID]],FMS_Input[FMS_ID],FMS_Input[STRUCT_100])</f>
        <v>6</v>
      </c>
      <c r="I287" s="71">
        <f>_xlfn.XLOOKUP(FMS_Ranking[[#This Row],[FMS ID]],FMS_Input[FMS_ID],FMS_Input[RES_STRUCT100])</f>
        <v>6</v>
      </c>
      <c r="J287" s="71">
        <f>_xlfn.XLOOKUP(FMS_Ranking[[#This Row],[FMS ID]],FMS_Input[FMS_ID],FMS_Input[POP100])</f>
        <v>11</v>
      </c>
      <c r="K287" s="71">
        <f>_xlfn.XLOOKUP(FMS_Ranking[[#This Row],[FMS ID]],FMS_Input[FMS_ID],FMS_Input[CRITFAC100])</f>
        <v>2</v>
      </c>
      <c r="L287" s="71">
        <f>_xlfn.XLOOKUP(FMS_Ranking[[#This Row],[FMS ID]],FMS_Input[FMS_ID],FMS_Input[LWC])</f>
        <v>0</v>
      </c>
      <c r="M287" s="71">
        <f>_xlfn.XLOOKUP(FMS_Ranking[[#This Row],[FMS ID]],FMS_Input[FMS_ID],FMS_Input[ROADCLS])</f>
        <v>0</v>
      </c>
      <c r="N287" s="71">
        <f>_xlfn.XLOOKUP(FMS_Ranking[[#This Row],[FMS ID]],FMS_Input[FMS_ID],FMS_Input[ROAD_MILES100])</f>
        <v>5</v>
      </c>
      <c r="O287" s="71">
        <f>_xlfn.XLOOKUP(FMS_Ranking[[#This Row],[FMS ID]],FMS_Input[FMS_ID],FMS_Input[FARMACRE100])</f>
        <v>92.654411315917969</v>
      </c>
      <c r="P287" s="72">
        <f>_xlfn.XLOOKUP(FMS_Ranking[[#This Row],[FMS ID]],FMS_Input[FMS_ID],FMS_Input[REDSTRUCT100])</f>
        <v>0</v>
      </c>
      <c r="Q287" s="72">
        <f>_xlfn.XLOOKUP(FMS_Ranking[[#This Row],[FMS ID]],FMS_Input[FMS_ID],FMS_Input[REMSTRC100])</f>
        <v>0</v>
      </c>
      <c r="R287" s="72">
        <f>_xlfn.XLOOKUP(FMS_Ranking[[#This Row],[FMS ID]],FMS_Input[FMS_ID],FMS_Input[REMRESSTRC100])</f>
        <v>0</v>
      </c>
      <c r="S287" s="83">
        <f>_xlfn.XLOOKUP(FMS_Ranking[[#This Row],[FMS ID]],FMS_Input[FMS_ID],FMS_Input[REMPOP100])</f>
        <v>0</v>
      </c>
      <c r="T287" s="83">
        <f>_xlfn.XLOOKUP(FMS_Ranking[[#This Row],[FMS ID]],FMS_Input[FMS_ID],FMS_Input[REMCRITFAC100])</f>
        <v>0</v>
      </c>
      <c r="U287" s="83">
        <f>_xlfn.XLOOKUP(FMS_Ranking[[#This Row],[FMS ID]],FMS_Input[FMS_ID],FMS_Input[REMLWC100])</f>
        <v>0</v>
      </c>
      <c r="V287" s="83">
        <f>_xlfn.XLOOKUP(FMS_Ranking[[#This Row],[FMS ID]],FMS_Input[FMS_ID],FMS_Input[REMROADCLS])</f>
        <v>0</v>
      </c>
      <c r="W287" s="83">
        <f>_xlfn.XLOOKUP(FMS_Ranking[[#This Row],[FMS ID]],FMS_Input[FMS_ID],FMS_Input[REMFRMACRE100])</f>
        <v>0</v>
      </c>
      <c r="X287" s="72">
        <f>_xlfn.XLOOKUP(FMS_Ranking[[#This Row],[FMS ID]],FMS_Input[FMS_ID],FMS_Input[COSTSTRUCT])</f>
        <v>0</v>
      </c>
      <c r="Y287" s="72">
        <f>_xlfn.XLOOKUP(FMS_Ranking[[#This Row],[FMS ID]],FMS_Input[FMS_ID],FMS_Input[NATURE])</f>
        <v>0</v>
      </c>
      <c r="Z287" s="61">
        <f>(((FMS_Ranking[[#This Row],[Percent Nature-Based Raw]]/Y$2)*10)*Y$3)</f>
        <v>0</v>
      </c>
      <c r="AA287" s="5" t="str">
        <f>_xlfn.XLOOKUP(FMS_Ranking[[#This Row],[FMS ID]],FMS_Input[FMS_ID],FMS_Input[WATER_SUP])</f>
        <v>No</v>
      </c>
      <c r="AB287" s="8">
        <f>IF(FMS_Ranking[[#This Row],[Water Supply Raw]]="Yes",1,0)</f>
        <v>0</v>
      </c>
      <c r="AC28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2.55886294935623E-2</v>
      </c>
      <c r="AD287" s="97">
        <f>_xlfn.RANK.EQ(AC287,$AC$6:$AC$380,0)+COUNTIF($AC$6:AC287,AC287)-1</f>
        <v>279</v>
      </c>
      <c r="AE287" s="93">
        <f>(((FMS_Ranking[[#This Row],[Structures Removed 100 Raw]]/Q$2)*100)*Q$3)+(((FMS_Ranking[[#This Row],[Removed Pop Raw]]/S$2)*100)*S$3)</f>
        <v>0</v>
      </c>
      <c r="AF28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2.55886294935623E-2</v>
      </c>
      <c r="AG287" s="95">
        <f t="shared" si="9"/>
        <v>282</v>
      </c>
    </row>
    <row r="288" spans="1:33" ht="15" customHeight="1" x14ac:dyDescent="0.25">
      <c r="A288" s="64" t="s">
        <v>2484</v>
      </c>
      <c r="B288" s="64">
        <f>_xlfn.XLOOKUP(FMS_Ranking[[#This Row],[FMS ID]],FMS_Input[FMS_ID],FMS_Input[RFPG_NUM])</f>
        <v>3</v>
      </c>
      <c r="C288" s="63" t="str">
        <f>_xlfn.XLOOKUP(FMS_Ranking[[#This Row],[FMS ID]],FMS_Input[FMS_ID],FMS_Input[FMS_NAME])</f>
        <v>Krugerville waterways stabilization program</v>
      </c>
      <c r="D288" s="68" t="str">
        <f>_xlfn.XLOOKUP(FMS_Ranking[[#This Row],[FMS ID]],FMS_Input[FMS_ID],FMS_Input[FMS_DESCR])</f>
        <v>Develop waterways stabilization program</v>
      </c>
      <c r="E288" s="69">
        <f>_xlfn.XLOOKUP(FMS_Ranking[[#This Row],[FMS ID]],FMS_Input[FMS_ID],FMS_Input[FMS_COST])</f>
        <v>850000</v>
      </c>
      <c r="F288" s="70" t="str">
        <f>_xlfn.XLOOKUP(FMS_Ranking[[#This Row],[FMS ID]],FMS_Input[FMS_ID],FMS_Input[EMER_NEED])</f>
        <v>No</v>
      </c>
      <c r="G288" s="4">
        <f t="shared" si="8"/>
        <v>0</v>
      </c>
      <c r="H288" s="71">
        <f>_xlfn.XLOOKUP(FMS_Ranking[[#This Row],[FMS ID]],FMS_Input[FMS_ID],FMS_Input[STRUCT_100])</f>
        <v>28</v>
      </c>
      <c r="I288" s="71">
        <f>_xlfn.XLOOKUP(FMS_Ranking[[#This Row],[FMS ID]],FMS_Input[FMS_ID],FMS_Input[RES_STRUCT100])</f>
        <v>27</v>
      </c>
      <c r="J288" s="71">
        <f>_xlfn.XLOOKUP(FMS_Ranking[[#This Row],[FMS ID]],FMS_Input[FMS_ID],FMS_Input[POP100])</f>
        <v>89</v>
      </c>
      <c r="K288" s="71">
        <f>_xlfn.XLOOKUP(FMS_Ranking[[#This Row],[FMS ID]],FMS_Input[FMS_ID],FMS_Input[CRITFAC100])</f>
        <v>0</v>
      </c>
      <c r="L288" s="71">
        <f>_xlfn.XLOOKUP(FMS_Ranking[[#This Row],[FMS ID]],FMS_Input[FMS_ID],FMS_Input[LWC])</f>
        <v>1</v>
      </c>
      <c r="M288" s="71">
        <f>_xlfn.XLOOKUP(FMS_Ranking[[#This Row],[FMS ID]],FMS_Input[FMS_ID],FMS_Input[ROADCLS])</f>
        <v>0</v>
      </c>
      <c r="N288" s="71">
        <f>_xlfn.XLOOKUP(FMS_Ranking[[#This Row],[FMS ID]],FMS_Input[FMS_ID],FMS_Input[ROAD_MILES100])</f>
        <v>2</v>
      </c>
      <c r="O288" s="71">
        <f>_xlfn.XLOOKUP(FMS_Ranking[[#This Row],[FMS ID]],FMS_Input[FMS_ID],FMS_Input[FARMACRE100])</f>
        <v>28.490390777587891</v>
      </c>
      <c r="P288" s="72">
        <f>_xlfn.XLOOKUP(FMS_Ranking[[#This Row],[FMS ID]],FMS_Input[FMS_ID],FMS_Input[REDSTRUCT100])</f>
        <v>0</v>
      </c>
      <c r="Q288" s="72">
        <f>_xlfn.XLOOKUP(FMS_Ranking[[#This Row],[FMS ID]],FMS_Input[FMS_ID],FMS_Input[REMSTRC100])</f>
        <v>0</v>
      </c>
      <c r="R288" s="72">
        <f>_xlfn.XLOOKUP(FMS_Ranking[[#This Row],[FMS ID]],FMS_Input[FMS_ID],FMS_Input[REMRESSTRC100])</f>
        <v>0</v>
      </c>
      <c r="S288" s="83">
        <f>_xlfn.XLOOKUP(FMS_Ranking[[#This Row],[FMS ID]],FMS_Input[FMS_ID],FMS_Input[REMPOP100])</f>
        <v>0</v>
      </c>
      <c r="T288" s="83">
        <f>_xlfn.XLOOKUP(FMS_Ranking[[#This Row],[FMS ID]],FMS_Input[FMS_ID],FMS_Input[REMCRITFAC100])</f>
        <v>0</v>
      </c>
      <c r="U288" s="83">
        <f>_xlfn.XLOOKUP(FMS_Ranking[[#This Row],[FMS ID]],FMS_Input[FMS_ID],FMS_Input[REMLWC100])</f>
        <v>0</v>
      </c>
      <c r="V288" s="83">
        <f>_xlfn.XLOOKUP(FMS_Ranking[[#This Row],[FMS ID]],FMS_Input[FMS_ID],FMS_Input[REMROADCLS])</f>
        <v>0</v>
      </c>
      <c r="W288" s="83">
        <f>_xlfn.XLOOKUP(FMS_Ranking[[#This Row],[FMS ID]],FMS_Input[FMS_ID],FMS_Input[REMFRMACRE100])</f>
        <v>0</v>
      </c>
      <c r="X288" s="72">
        <f>_xlfn.XLOOKUP(FMS_Ranking[[#This Row],[FMS ID]],FMS_Input[FMS_ID],FMS_Input[COSTSTRUCT])</f>
        <v>0</v>
      </c>
      <c r="Y288" s="72">
        <f>_xlfn.XLOOKUP(FMS_Ranking[[#This Row],[FMS ID]],FMS_Input[FMS_ID],FMS_Input[NATURE])</f>
        <v>0</v>
      </c>
      <c r="Z288" s="61">
        <f>(((FMS_Ranking[[#This Row],[Percent Nature-Based Raw]]/Y$2)*10)*Y$3)</f>
        <v>0</v>
      </c>
      <c r="AA288" s="5" t="str">
        <f>_xlfn.XLOOKUP(FMS_Ranking[[#This Row],[FMS ID]],FMS_Input[FMS_ID],FMS_Input[WATER_SUP])</f>
        <v>No</v>
      </c>
      <c r="AB288" s="8">
        <f>IF(FMS_Ranking[[#This Row],[Water Supply Raw]]="Yes",1,0)</f>
        <v>0</v>
      </c>
      <c r="AC28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2.5481005902985018E-2</v>
      </c>
      <c r="AD288" s="97">
        <f>_xlfn.RANK.EQ(AC288,$AC$6:$AC$380,0)+COUNTIF($AC$6:AC288,AC288)-1</f>
        <v>280</v>
      </c>
      <c r="AE288" s="93">
        <f>(((FMS_Ranking[[#This Row],[Structures Removed 100 Raw]]/Q$2)*100)*Q$3)+(((FMS_Ranking[[#This Row],[Removed Pop Raw]]/S$2)*100)*S$3)</f>
        <v>0</v>
      </c>
      <c r="AF28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2.5481005902985018E-2</v>
      </c>
      <c r="AG288" s="95">
        <f t="shared" si="9"/>
        <v>283</v>
      </c>
    </row>
    <row r="289" spans="1:33" ht="15" customHeight="1" x14ac:dyDescent="0.25">
      <c r="A289" s="64" t="s">
        <v>3596</v>
      </c>
      <c r="B289" s="64">
        <f>_xlfn.XLOOKUP(FMS_Ranking[[#This Row],[FMS ID]],FMS_Input[FMS_ID],FMS_Input[RFPG_NUM])</f>
        <v>5</v>
      </c>
      <c r="C289" s="63" t="str">
        <f>_xlfn.XLOOKUP(FMS_Ranking[[#This Row],[FMS ID]],FMS_Input[FMS_ID],FMS_Input[FMS_NAME])</f>
        <v>City of Rose Hill Acres Voluntary Residential Structure Elevation</v>
      </c>
      <c r="D289" s="68" t="str">
        <f>_xlfn.XLOOKUP(FMS_Ranking[[#This Row],[FMS ID]],FMS_Input[FMS_ID],FMS_Input[FMS_DESCR])</f>
        <v>Voluntary elevations of flood prone properties in Rose Hill Acres.</v>
      </c>
      <c r="E289" s="69">
        <f>_xlfn.XLOOKUP(FMS_Ranking[[#This Row],[FMS ID]],FMS_Input[FMS_ID],FMS_Input[FMS_COST])</f>
        <v>6000000</v>
      </c>
      <c r="F289" s="70" t="str">
        <f>_xlfn.XLOOKUP(FMS_Ranking[[#This Row],[FMS ID]],FMS_Input[FMS_ID],FMS_Input[EMER_NEED])</f>
        <v>Yes</v>
      </c>
      <c r="G289" s="4">
        <f t="shared" si="8"/>
        <v>1</v>
      </c>
      <c r="H289" s="71">
        <f>_xlfn.XLOOKUP(FMS_Ranking[[#This Row],[FMS ID]],FMS_Input[FMS_ID],FMS_Input[STRUCT_100])</f>
        <v>134</v>
      </c>
      <c r="I289" s="71">
        <f>_xlfn.XLOOKUP(FMS_Ranking[[#This Row],[FMS ID]],FMS_Input[FMS_ID],FMS_Input[RES_STRUCT100])</f>
        <v>123</v>
      </c>
      <c r="J289" s="71">
        <f>_xlfn.XLOOKUP(FMS_Ranking[[#This Row],[FMS ID]],FMS_Input[FMS_ID],FMS_Input[POP100])</f>
        <v>278</v>
      </c>
      <c r="K289" s="71">
        <f>_xlfn.XLOOKUP(FMS_Ranking[[#This Row],[FMS ID]],FMS_Input[FMS_ID],FMS_Input[CRITFAC100])</f>
        <v>0</v>
      </c>
      <c r="L289" s="71">
        <f>_xlfn.XLOOKUP(FMS_Ranking[[#This Row],[FMS ID]],FMS_Input[FMS_ID],FMS_Input[LWC])</f>
        <v>0</v>
      </c>
      <c r="M289" s="71">
        <f>_xlfn.XLOOKUP(FMS_Ranking[[#This Row],[FMS ID]],FMS_Input[FMS_ID],FMS_Input[ROADCLS])</f>
        <v>0</v>
      </c>
      <c r="N289" s="71">
        <f>_xlfn.XLOOKUP(FMS_Ranking[[#This Row],[FMS ID]],FMS_Input[FMS_ID],FMS_Input[ROAD_MILES100])</f>
        <v>2</v>
      </c>
      <c r="O289" s="71">
        <f>_xlfn.XLOOKUP(FMS_Ranking[[#This Row],[FMS ID]],FMS_Input[FMS_ID],FMS_Input[FARMACRE100])</f>
        <v>0.2223948389291763</v>
      </c>
      <c r="P289" s="72">
        <f>_xlfn.XLOOKUP(FMS_Ranking[[#This Row],[FMS ID]],FMS_Input[FMS_ID],FMS_Input[REDSTRUCT100])</f>
        <v>0</v>
      </c>
      <c r="Q289" s="72">
        <f>_xlfn.XLOOKUP(FMS_Ranking[[#This Row],[FMS ID]],FMS_Input[FMS_ID],FMS_Input[REMSTRC100])</f>
        <v>0</v>
      </c>
      <c r="R289" s="72">
        <f>_xlfn.XLOOKUP(FMS_Ranking[[#This Row],[FMS ID]],FMS_Input[FMS_ID],FMS_Input[REMRESSTRC100])</f>
        <v>0</v>
      </c>
      <c r="S289" s="83">
        <f>_xlfn.XLOOKUP(FMS_Ranking[[#This Row],[FMS ID]],FMS_Input[FMS_ID],FMS_Input[REMPOP100])</f>
        <v>0</v>
      </c>
      <c r="T289" s="83">
        <f>_xlfn.XLOOKUP(FMS_Ranking[[#This Row],[FMS ID]],FMS_Input[FMS_ID],FMS_Input[REMCRITFAC100])</f>
        <v>0</v>
      </c>
      <c r="U289" s="83">
        <f>_xlfn.XLOOKUP(FMS_Ranking[[#This Row],[FMS ID]],FMS_Input[FMS_ID],FMS_Input[REMLWC100])</f>
        <v>0</v>
      </c>
      <c r="V289" s="83">
        <f>_xlfn.XLOOKUP(FMS_Ranking[[#This Row],[FMS ID]],FMS_Input[FMS_ID],FMS_Input[REMROADCLS])</f>
        <v>0</v>
      </c>
      <c r="W289" s="83">
        <f>_xlfn.XLOOKUP(FMS_Ranking[[#This Row],[FMS ID]],FMS_Input[FMS_ID],FMS_Input[REMFRMACRE100])</f>
        <v>0</v>
      </c>
      <c r="X289" s="72">
        <f>_xlfn.XLOOKUP(FMS_Ranking[[#This Row],[FMS ID]],FMS_Input[FMS_ID],FMS_Input[COSTSTRUCT])</f>
        <v>0</v>
      </c>
      <c r="Y289" s="72">
        <f>_xlfn.XLOOKUP(FMS_Ranking[[#This Row],[FMS ID]],FMS_Input[FMS_ID],FMS_Input[NATURE])</f>
        <v>0</v>
      </c>
      <c r="Z289" s="61">
        <f>(((FMS_Ranking[[#This Row],[Percent Nature-Based Raw]]/Y$2)*10)*Y$3)</f>
        <v>0</v>
      </c>
      <c r="AA289" s="5" t="str">
        <f>_xlfn.XLOOKUP(FMS_Ranking[[#This Row],[FMS ID]],FMS_Input[FMS_ID],FMS_Input[WATER_SUP])</f>
        <v>No</v>
      </c>
      <c r="AB289" s="8">
        <f>IF(FMS_Ranking[[#This Row],[Water Supply Raw]]="Yes",1,0)</f>
        <v>0</v>
      </c>
      <c r="AC28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2.3247706046645514E-2</v>
      </c>
      <c r="AD289" s="91">
        <f>_xlfn.RANK.EQ(AC289,$AC$6:$AC$380,0)+COUNTIF($AC$6:AC289,AC289)-1</f>
        <v>282</v>
      </c>
      <c r="AE289" s="93">
        <f>(((FMS_Ranking[[#This Row],[Structures Removed 100 Raw]]/Q$2)*100)*Q$3)+(((FMS_Ranking[[#This Row],[Removed Pop Raw]]/S$2)*100)*S$3)</f>
        <v>0</v>
      </c>
      <c r="AF28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2.3247706046645514E-2</v>
      </c>
      <c r="AG289" s="87">
        <f t="shared" si="9"/>
        <v>284</v>
      </c>
    </row>
    <row r="290" spans="1:33" ht="15" customHeight="1" x14ac:dyDescent="0.25">
      <c r="A290" s="64" t="s">
        <v>3599</v>
      </c>
      <c r="B290" s="64">
        <f>_xlfn.XLOOKUP(FMS_Ranking[[#This Row],[FMS ID]],FMS_Input[FMS_ID],FMS_Input[RFPG_NUM])</f>
        <v>5</v>
      </c>
      <c r="C290" s="63" t="str">
        <f>_xlfn.XLOOKUP(FMS_Ranking[[#This Row],[FMS ID]],FMS_Input[FMS_ID],FMS_Input[FMS_NAME])</f>
        <v>City of Rose Hill Acres General Drainage Improvements</v>
      </c>
      <c r="D290" s="68" t="str">
        <f>_xlfn.XLOOKUP(FMS_Ranking[[#This Row],[FMS ID]],FMS_Input[FMS_ID],FMS_Input[FMS_DESCR])</f>
        <v>Establish criteria to increase drainage capacity; add stormwater detention basins, box culverts and/or pipes to increase drainage capacity.</v>
      </c>
      <c r="E290" s="69">
        <f>_xlfn.XLOOKUP(FMS_Ranking[[#This Row],[FMS ID]],FMS_Input[FMS_ID],FMS_Input[FMS_COST])</f>
        <v>400000</v>
      </c>
      <c r="F290" s="70" t="str">
        <f>_xlfn.XLOOKUP(FMS_Ranking[[#This Row],[FMS ID]],FMS_Input[FMS_ID],FMS_Input[EMER_NEED])</f>
        <v>Yes</v>
      </c>
      <c r="G290" s="4">
        <f t="shared" si="8"/>
        <v>1</v>
      </c>
      <c r="H290" s="71">
        <f>_xlfn.XLOOKUP(FMS_Ranking[[#This Row],[FMS ID]],FMS_Input[FMS_ID],FMS_Input[STRUCT_100])</f>
        <v>134</v>
      </c>
      <c r="I290" s="71">
        <f>_xlfn.XLOOKUP(FMS_Ranking[[#This Row],[FMS ID]],FMS_Input[FMS_ID],FMS_Input[RES_STRUCT100])</f>
        <v>123</v>
      </c>
      <c r="J290" s="71">
        <f>_xlfn.XLOOKUP(FMS_Ranking[[#This Row],[FMS ID]],FMS_Input[FMS_ID],FMS_Input[POP100])</f>
        <v>278</v>
      </c>
      <c r="K290" s="71">
        <f>_xlfn.XLOOKUP(FMS_Ranking[[#This Row],[FMS ID]],FMS_Input[FMS_ID],FMS_Input[CRITFAC100])</f>
        <v>0</v>
      </c>
      <c r="L290" s="71">
        <f>_xlfn.XLOOKUP(FMS_Ranking[[#This Row],[FMS ID]],FMS_Input[FMS_ID],FMS_Input[LWC])</f>
        <v>0</v>
      </c>
      <c r="M290" s="71">
        <f>_xlfn.XLOOKUP(FMS_Ranking[[#This Row],[FMS ID]],FMS_Input[FMS_ID],FMS_Input[ROADCLS])</f>
        <v>0</v>
      </c>
      <c r="N290" s="71">
        <f>_xlfn.XLOOKUP(FMS_Ranking[[#This Row],[FMS ID]],FMS_Input[FMS_ID],FMS_Input[ROAD_MILES100])</f>
        <v>2</v>
      </c>
      <c r="O290" s="71">
        <f>_xlfn.XLOOKUP(FMS_Ranking[[#This Row],[FMS ID]],FMS_Input[FMS_ID],FMS_Input[FARMACRE100])</f>
        <v>0.2223948389291763</v>
      </c>
      <c r="P290" s="72">
        <f>_xlfn.XLOOKUP(FMS_Ranking[[#This Row],[FMS ID]],FMS_Input[FMS_ID],FMS_Input[REDSTRUCT100])</f>
        <v>0</v>
      </c>
      <c r="Q290" s="72">
        <f>_xlfn.XLOOKUP(FMS_Ranking[[#This Row],[FMS ID]],FMS_Input[FMS_ID],FMS_Input[REMSTRC100])</f>
        <v>0</v>
      </c>
      <c r="R290" s="72">
        <f>_xlfn.XLOOKUP(FMS_Ranking[[#This Row],[FMS ID]],FMS_Input[FMS_ID],FMS_Input[REMRESSTRC100])</f>
        <v>0</v>
      </c>
      <c r="S290" s="83">
        <f>_xlfn.XLOOKUP(FMS_Ranking[[#This Row],[FMS ID]],FMS_Input[FMS_ID],FMS_Input[REMPOP100])</f>
        <v>0</v>
      </c>
      <c r="T290" s="83">
        <f>_xlfn.XLOOKUP(FMS_Ranking[[#This Row],[FMS ID]],FMS_Input[FMS_ID],FMS_Input[REMCRITFAC100])</f>
        <v>0</v>
      </c>
      <c r="U290" s="83">
        <f>_xlfn.XLOOKUP(FMS_Ranking[[#This Row],[FMS ID]],FMS_Input[FMS_ID],FMS_Input[REMLWC100])</f>
        <v>0</v>
      </c>
      <c r="V290" s="83">
        <f>_xlfn.XLOOKUP(FMS_Ranking[[#This Row],[FMS ID]],FMS_Input[FMS_ID],FMS_Input[REMROADCLS])</f>
        <v>0</v>
      </c>
      <c r="W290" s="83">
        <f>_xlfn.XLOOKUP(FMS_Ranking[[#This Row],[FMS ID]],FMS_Input[FMS_ID],FMS_Input[REMFRMACRE100])</f>
        <v>0</v>
      </c>
      <c r="X290" s="72">
        <f>_xlfn.XLOOKUP(FMS_Ranking[[#This Row],[FMS ID]],FMS_Input[FMS_ID],FMS_Input[COSTSTRUCT])</f>
        <v>0</v>
      </c>
      <c r="Y290" s="72">
        <f>_xlfn.XLOOKUP(FMS_Ranking[[#This Row],[FMS ID]],FMS_Input[FMS_ID],FMS_Input[NATURE])</f>
        <v>0</v>
      </c>
      <c r="Z290" s="61">
        <f>(((FMS_Ranking[[#This Row],[Percent Nature-Based Raw]]/Y$2)*10)*Y$3)</f>
        <v>0</v>
      </c>
      <c r="AA290" s="5" t="str">
        <f>_xlfn.XLOOKUP(FMS_Ranking[[#This Row],[FMS ID]],FMS_Input[FMS_ID],FMS_Input[WATER_SUP])</f>
        <v>No</v>
      </c>
      <c r="AB290" s="8">
        <f>IF(FMS_Ranking[[#This Row],[Water Supply Raw]]="Yes",1,0)</f>
        <v>0</v>
      </c>
      <c r="AC29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2.3247706046645514E-2</v>
      </c>
      <c r="AD290" s="91">
        <f>_xlfn.RANK.EQ(AC290,$AC$6:$AC$380,0)+COUNTIF($AC$6:AC290,AC290)-1</f>
        <v>283</v>
      </c>
      <c r="AE290" s="93">
        <f>(((FMS_Ranking[[#This Row],[Structures Removed 100 Raw]]/Q$2)*100)*Q$3)+(((FMS_Ranking[[#This Row],[Removed Pop Raw]]/S$2)*100)*S$3)</f>
        <v>0</v>
      </c>
      <c r="AF29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2.3247706046645514E-2</v>
      </c>
      <c r="AG290" s="87">
        <f t="shared" si="9"/>
        <v>284</v>
      </c>
    </row>
    <row r="291" spans="1:33" ht="15" customHeight="1" x14ac:dyDescent="0.25">
      <c r="A291" s="64" t="s">
        <v>3602</v>
      </c>
      <c r="B291" s="64">
        <f>_xlfn.XLOOKUP(FMS_Ranking[[#This Row],[FMS ID]],FMS_Input[FMS_ID],FMS_Input[RFPG_NUM])</f>
        <v>5</v>
      </c>
      <c r="C291" s="63" t="str">
        <f>_xlfn.XLOOKUP(FMS_Ranking[[#This Row],[FMS ID]],FMS_Input[FMS_ID],FMS_Input[FMS_NAME])</f>
        <v>City of Rose Hill Acres Flood Control Improvements</v>
      </c>
      <c r="D291" s="68" t="str">
        <f>_xlfn.XLOOKUP(FMS_Ranking[[#This Row],[FMS ID]],FMS_Input[FMS_ID],FMS_Input[FMS_DESCR])</f>
        <v>Develop a program to upgrade flood control structures (barriers, berms) for the purpose of protecting critical facilities, potable water sources, and agricultural resources from water contamination and saltwater intrusion.</v>
      </c>
      <c r="E291" s="69">
        <f>_xlfn.XLOOKUP(FMS_Ranking[[#This Row],[FMS ID]],FMS_Input[FMS_ID],FMS_Input[FMS_COST])</f>
        <v>3000000</v>
      </c>
      <c r="F291" s="70" t="str">
        <f>_xlfn.XLOOKUP(FMS_Ranking[[#This Row],[FMS ID]],FMS_Input[FMS_ID],FMS_Input[EMER_NEED])</f>
        <v>Yes</v>
      </c>
      <c r="G291" s="4">
        <f t="shared" si="8"/>
        <v>1</v>
      </c>
      <c r="H291" s="71">
        <f>_xlfn.XLOOKUP(FMS_Ranking[[#This Row],[FMS ID]],FMS_Input[FMS_ID],FMS_Input[STRUCT_100])</f>
        <v>134</v>
      </c>
      <c r="I291" s="71">
        <f>_xlfn.XLOOKUP(FMS_Ranking[[#This Row],[FMS ID]],FMS_Input[FMS_ID],FMS_Input[RES_STRUCT100])</f>
        <v>123</v>
      </c>
      <c r="J291" s="71">
        <f>_xlfn.XLOOKUP(FMS_Ranking[[#This Row],[FMS ID]],FMS_Input[FMS_ID],FMS_Input[POP100])</f>
        <v>278</v>
      </c>
      <c r="K291" s="71">
        <f>_xlfn.XLOOKUP(FMS_Ranking[[#This Row],[FMS ID]],FMS_Input[FMS_ID],FMS_Input[CRITFAC100])</f>
        <v>0</v>
      </c>
      <c r="L291" s="71">
        <f>_xlfn.XLOOKUP(FMS_Ranking[[#This Row],[FMS ID]],FMS_Input[FMS_ID],FMS_Input[LWC])</f>
        <v>0</v>
      </c>
      <c r="M291" s="71">
        <f>_xlfn.XLOOKUP(FMS_Ranking[[#This Row],[FMS ID]],FMS_Input[FMS_ID],FMS_Input[ROADCLS])</f>
        <v>0</v>
      </c>
      <c r="N291" s="71">
        <f>_xlfn.XLOOKUP(FMS_Ranking[[#This Row],[FMS ID]],FMS_Input[FMS_ID],FMS_Input[ROAD_MILES100])</f>
        <v>2</v>
      </c>
      <c r="O291" s="71">
        <f>_xlfn.XLOOKUP(FMS_Ranking[[#This Row],[FMS ID]],FMS_Input[FMS_ID],FMS_Input[FARMACRE100])</f>
        <v>0.2223948389291763</v>
      </c>
      <c r="P291" s="72">
        <f>_xlfn.XLOOKUP(FMS_Ranking[[#This Row],[FMS ID]],FMS_Input[FMS_ID],FMS_Input[REDSTRUCT100])</f>
        <v>0</v>
      </c>
      <c r="Q291" s="72">
        <f>_xlfn.XLOOKUP(FMS_Ranking[[#This Row],[FMS ID]],FMS_Input[FMS_ID],FMS_Input[REMSTRC100])</f>
        <v>0</v>
      </c>
      <c r="R291" s="72">
        <f>_xlfn.XLOOKUP(FMS_Ranking[[#This Row],[FMS ID]],FMS_Input[FMS_ID],FMS_Input[REMRESSTRC100])</f>
        <v>0</v>
      </c>
      <c r="S291" s="83">
        <f>_xlfn.XLOOKUP(FMS_Ranking[[#This Row],[FMS ID]],FMS_Input[FMS_ID],FMS_Input[REMPOP100])</f>
        <v>0</v>
      </c>
      <c r="T291" s="83">
        <f>_xlfn.XLOOKUP(FMS_Ranking[[#This Row],[FMS ID]],FMS_Input[FMS_ID],FMS_Input[REMCRITFAC100])</f>
        <v>0</v>
      </c>
      <c r="U291" s="83">
        <f>_xlfn.XLOOKUP(FMS_Ranking[[#This Row],[FMS ID]],FMS_Input[FMS_ID],FMS_Input[REMLWC100])</f>
        <v>0</v>
      </c>
      <c r="V291" s="83">
        <f>_xlfn.XLOOKUP(FMS_Ranking[[#This Row],[FMS ID]],FMS_Input[FMS_ID],FMS_Input[REMROADCLS])</f>
        <v>0</v>
      </c>
      <c r="W291" s="83">
        <f>_xlfn.XLOOKUP(FMS_Ranking[[#This Row],[FMS ID]],FMS_Input[FMS_ID],FMS_Input[REMFRMACRE100])</f>
        <v>0</v>
      </c>
      <c r="X291" s="72">
        <f>_xlfn.XLOOKUP(FMS_Ranking[[#This Row],[FMS ID]],FMS_Input[FMS_ID],FMS_Input[COSTSTRUCT])</f>
        <v>0</v>
      </c>
      <c r="Y291" s="72">
        <f>_xlfn.XLOOKUP(FMS_Ranking[[#This Row],[FMS ID]],FMS_Input[FMS_ID],FMS_Input[NATURE])</f>
        <v>0</v>
      </c>
      <c r="Z291" s="61">
        <f>(((FMS_Ranking[[#This Row],[Percent Nature-Based Raw]]/Y$2)*10)*Y$3)</f>
        <v>0</v>
      </c>
      <c r="AA291" s="5" t="str">
        <f>_xlfn.XLOOKUP(FMS_Ranking[[#This Row],[FMS ID]],FMS_Input[FMS_ID],FMS_Input[WATER_SUP])</f>
        <v>No</v>
      </c>
      <c r="AB291" s="8">
        <f>IF(FMS_Ranking[[#This Row],[Water Supply Raw]]="Yes",1,0)</f>
        <v>0</v>
      </c>
      <c r="AC29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2.3247706046645514E-2</v>
      </c>
      <c r="AD291" s="91">
        <f>_xlfn.RANK.EQ(AC291,$AC$6:$AC$380,0)+COUNTIF($AC$6:AC291,AC291)-1</f>
        <v>284</v>
      </c>
      <c r="AE291" s="93">
        <f>(((FMS_Ranking[[#This Row],[Structures Removed 100 Raw]]/Q$2)*100)*Q$3)+(((FMS_Ranking[[#This Row],[Removed Pop Raw]]/S$2)*100)*S$3)</f>
        <v>0</v>
      </c>
      <c r="AF29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2.3247706046645514E-2</v>
      </c>
      <c r="AG291" s="87">
        <f t="shared" si="9"/>
        <v>284</v>
      </c>
    </row>
    <row r="292" spans="1:33" ht="15" customHeight="1" x14ac:dyDescent="0.25">
      <c r="A292" s="64" t="s">
        <v>2984</v>
      </c>
      <c r="B292" s="64">
        <f>_xlfn.XLOOKUP(FMS_Ranking[[#This Row],[FMS ID]],FMS_Input[FMS_ID],FMS_Input[RFPG_NUM])</f>
        <v>4</v>
      </c>
      <c r="C292" s="63" t="str">
        <f>_xlfn.XLOOKUP(FMS_Ranking[[#This Row],[FMS ID]],FMS_Input[FMS_ID],FMS_Input[FMS_NAME])</f>
        <v xml:space="preserve">City of Grand Saline Flood Infrastructure Maintenance_x000D_
</v>
      </c>
      <c r="D292" s="68" t="str">
        <f>_xlfn.XLOOKUP(FMS_Ranking[[#This Row],[FMS ID]],FMS_Input[FMS_ID],FMS_Input[FMS_DESCR])</f>
        <v xml:space="preserve">Adopt and implement a program for clearing debris from bridges, drains, and culverts_x000D_
</v>
      </c>
      <c r="E292" s="69">
        <f>_xlfn.XLOOKUP(FMS_Ranking[[#This Row],[FMS ID]],FMS_Input[FMS_ID],FMS_Input[FMS_COST])</f>
        <v>100000</v>
      </c>
      <c r="F292" s="70" t="str">
        <f>_xlfn.XLOOKUP(FMS_Ranking[[#This Row],[FMS ID]],FMS_Input[FMS_ID],FMS_Input[EMER_NEED])</f>
        <v>No</v>
      </c>
      <c r="G292" s="4">
        <f t="shared" si="8"/>
        <v>0</v>
      </c>
      <c r="H292" s="71">
        <f>_xlfn.XLOOKUP(FMS_Ranking[[#This Row],[FMS ID]],FMS_Input[FMS_ID],FMS_Input[STRUCT_100])</f>
        <v>82</v>
      </c>
      <c r="I292" s="71">
        <f>_xlfn.XLOOKUP(FMS_Ranking[[#This Row],[FMS ID]],FMS_Input[FMS_ID],FMS_Input[RES_STRUCT100])</f>
        <v>34</v>
      </c>
      <c r="J292" s="71">
        <f>_xlfn.XLOOKUP(FMS_Ranking[[#This Row],[FMS ID]],FMS_Input[FMS_ID],FMS_Input[POP100])</f>
        <v>225</v>
      </c>
      <c r="K292" s="71">
        <f>_xlfn.XLOOKUP(FMS_Ranking[[#This Row],[FMS ID]],FMS_Input[FMS_ID],FMS_Input[CRITFAC100])</f>
        <v>1</v>
      </c>
      <c r="L292" s="71">
        <f>_xlfn.XLOOKUP(FMS_Ranking[[#This Row],[FMS ID]],FMS_Input[FMS_ID],FMS_Input[LWC])</f>
        <v>0</v>
      </c>
      <c r="M292" s="71">
        <f>_xlfn.XLOOKUP(FMS_Ranking[[#This Row],[FMS ID]],FMS_Input[FMS_ID],FMS_Input[ROADCLS])</f>
        <v>0</v>
      </c>
      <c r="N292" s="71">
        <f>_xlfn.XLOOKUP(FMS_Ranking[[#This Row],[FMS ID]],FMS_Input[FMS_ID],FMS_Input[ROAD_MILES100])</f>
        <v>2</v>
      </c>
      <c r="O292" s="71">
        <f>_xlfn.XLOOKUP(FMS_Ranking[[#This Row],[FMS ID]],FMS_Input[FMS_ID],FMS_Input[FARMACRE100])</f>
        <v>24.295906066894531</v>
      </c>
      <c r="P292" s="72">
        <f>_xlfn.XLOOKUP(FMS_Ranking[[#This Row],[FMS ID]],FMS_Input[FMS_ID],FMS_Input[REDSTRUCT100])</f>
        <v>0</v>
      </c>
      <c r="Q292" s="72">
        <f>_xlfn.XLOOKUP(FMS_Ranking[[#This Row],[FMS ID]],FMS_Input[FMS_ID],FMS_Input[REMSTRC100])</f>
        <v>0</v>
      </c>
      <c r="R292" s="72">
        <f>_xlfn.XLOOKUP(FMS_Ranking[[#This Row],[FMS ID]],FMS_Input[FMS_ID],FMS_Input[REMRESSTRC100])</f>
        <v>0</v>
      </c>
      <c r="S292" s="83">
        <f>_xlfn.XLOOKUP(FMS_Ranking[[#This Row],[FMS ID]],FMS_Input[FMS_ID],FMS_Input[REMPOP100])</f>
        <v>0</v>
      </c>
      <c r="T292" s="83">
        <f>_xlfn.XLOOKUP(FMS_Ranking[[#This Row],[FMS ID]],FMS_Input[FMS_ID],FMS_Input[REMCRITFAC100])</f>
        <v>0</v>
      </c>
      <c r="U292" s="83">
        <f>_xlfn.XLOOKUP(FMS_Ranking[[#This Row],[FMS ID]],FMS_Input[FMS_ID],FMS_Input[REMLWC100])</f>
        <v>0</v>
      </c>
      <c r="V292" s="83">
        <f>_xlfn.XLOOKUP(FMS_Ranking[[#This Row],[FMS ID]],FMS_Input[FMS_ID],FMS_Input[REMROADCLS])</f>
        <v>0</v>
      </c>
      <c r="W292" s="83">
        <f>_xlfn.XLOOKUP(FMS_Ranking[[#This Row],[FMS ID]],FMS_Input[FMS_ID],FMS_Input[REMFRMACRE100])</f>
        <v>0</v>
      </c>
      <c r="X292" s="72">
        <f>_xlfn.XLOOKUP(FMS_Ranking[[#This Row],[FMS ID]],FMS_Input[FMS_ID],FMS_Input[COSTSTRUCT])</f>
        <v>0</v>
      </c>
      <c r="Y292" s="72">
        <f>_xlfn.XLOOKUP(FMS_Ranking[[#This Row],[FMS ID]],FMS_Input[FMS_ID],FMS_Input[NATURE])</f>
        <v>0</v>
      </c>
      <c r="Z292" s="61">
        <f>(((FMS_Ranking[[#This Row],[Percent Nature-Based Raw]]/Y$2)*10)*Y$3)</f>
        <v>0</v>
      </c>
      <c r="AA292" s="5" t="str">
        <f>_xlfn.XLOOKUP(FMS_Ranking[[#This Row],[FMS ID]],FMS_Input[FMS_ID],FMS_Input[WATER_SUP])</f>
        <v>No</v>
      </c>
      <c r="AB292" s="8">
        <f>IF(FMS_Ranking[[#This Row],[Water Supply Raw]]="Yes",1,0)</f>
        <v>0</v>
      </c>
      <c r="AC29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2.0023730141967643E-2</v>
      </c>
      <c r="AD292" s="97">
        <f>_xlfn.RANK.EQ(AC292,$AC$6:$AC$380,0)+COUNTIF($AC$6:AC292,AC292)-1</f>
        <v>285</v>
      </c>
      <c r="AE292" s="93">
        <f>(((FMS_Ranking[[#This Row],[Structures Removed 100 Raw]]/Q$2)*100)*Q$3)+(((FMS_Ranking[[#This Row],[Removed Pop Raw]]/S$2)*100)*S$3)</f>
        <v>0</v>
      </c>
      <c r="AF29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2.0023730141967643E-2</v>
      </c>
      <c r="AG292" s="95">
        <f t="shared" si="9"/>
        <v>287</v>
      </c>
    </row>
    <row r="293" spans="1:33" ht="15" customHeight="1" x14ac:dyDescent="0.25">
      <c r="A293" s="64" t="s">
        <v>4808</v>
      </c>
      <c r="B293" s="64">
        <f>_xlfn.XLOOKUP(FMS_Ranking[[#This Row],[FMS ID]],FMS_Input[FMS_ID],FMS_Input[RFPG_NUM])</f>
        <v>15</v>
      </c>
      <c r="C293" s="63" t="str">
        <f>_xlfn.XLOOKUP(FMS_Ranking[[#This Row],[FMS ID]],FMS_Input[FMS_ID],FMS_Input[FMS_NAME])</f>
        <v>Bayiew Action #19</v>
      </c>
      <c r="D293" s="68" t="str">
        <f>_xlfn.XLOOKUP(FMS_Ranking[[#This Row],[FMS ID]],FMS_Input[FMS_ID],FMS_Input[FMS_DESCR])</f>
        <v>Upgrade the Town’s website to include local information on hazards, risks, mitigation, protective actions, and applicable ordinances</v>
      </c>
      <c r="E293" s="69">
        <f>_xlfn.XLOOKUP(FMS_Ranking[[#This Row],[FMS ID]],FMS_Input[FMS_ID],FMS_Input[FMS_COST])</f>
        <v>10000</v>
      </c>
      <c r="F293" s="70" t="str">
        <f>_xlfn.XLOOKUP(FMS_Ranking[[#This Row],[FMS ID]],FMS_Input[FMS_ID],FMS_Input[EMER_NEED])</f>
        <v>Yes</v>
      </c>
      <c r="G293" s="4">
        <f t="shared" si="8"/>
        <v>1</v>
      </c>
      <c r="H293" s="71">
        <f>_xlfn.XLOOKUP(FMS_Ranking[[#This Row],[FMS ID]],FMS_Input[FMS_ID],FMS_Input[STRUCT_100])</f>
        <v>35</v>
      </c>
      <c r="I293" s="71">
        <f>_xlfn.XLOOKUP(FMS_Ranking[[#This Row],[FMS ID]],FMS_Input[FMS_ID],FMS_Input[RES_STRUCT100])</f>
        <v>27</v>
      </c>
      <c r="J293" s="71">
        <f>_xlfn.XLOOKUP(FMS_Ranking[[#This Row],[FMS ID]],FMS_Input[FMS_ID],FMS_Input[POP100])</f>
        <v>102</v>
      </c>
      <c r="K293" s="71">
        <f>_xlfn.XLOOKUP(FMS_Ranking[[#This Row],[FMS ID]],FMS_Input[FMS_ID],FMS_Input[CRITFAC100])</f>
        <v>0</v>
      </c>
      <c r="L293" s="71">
        <f>_xlfn.XLOOKUP(FMS_Ranking[[#This Row],[FMS ID]],FMS_Input[FMS_ID],FMS_Input[LWC])</f>
        <v>0</v>
      </c>
      <c r="M293" s="71">
        <f>_xlfn.XLOOKUP(FMS_Ranking[[#This Row],[FMS ID]],FMS_Input[FMS_ID],FMS_Input[ROADCLS])</f>
        <v>0</v>
      </c>
      <c r="N293" s="71">
        <f>_xlfn.XLOOKUP(FMS_Ranking[[#This Row],[FMS ID]],FMS_Input[FMS_ID],FMS_Input[ROAD_MILES100])</f>
        <v>5</v>
      </c>
      <c r="O293" s="71">
        <f>_xlfn.XLOOKUP(FMS_Ranking[[#This Row],[FMS ID]],FMS_Input[FMS_ID],FMS_Input[FARMACRE100])</f>
        <v>0</v>
      </c>
      <c r="P293" s="72">
        <f>_xlfn.XLOOKUP(FMS_Ranking[[#This Row],[FMS ID]],FMS_Input[FMS_ID],FMS_Input[REDSTRUCT100])</f>
        <v>0</v>
      </c>
      <c r="Q293" s="72">
        <f>_xlfn.XLOOKUP(FMS_Ranking[[#This Row],[FMS ID]],FMS_Input[FMS_ID],FMS_Input[REMSTRC100])</f>
        <v>0</v>
      </c>
      <c r="R293" s="72">
        <f>_xlfn.XLOOKUP(FMS_Ranking[[#This Row],[FMS ID]],FMS_Input[FMS_ID],FMS_Input[REMRESSTRC100])</f>
        <v>0</v>
      </c>
      <c r="S293" s="83">
        <f>_xlfn.XLOOKUP(FMS_Ranking[[#This Row],[FMS ID]],FMS_Input[FMS_ID],FMS_Input[REMPOP100])</f>
        <v>0</v>
      </c>
      <c r="T293" s="83">
        <f>_xlfn.XLOOKUP(FMS_Ranking[[#This Row],[FMS ID]],FMS_Input[FMS_ID],FMS_Input[REMCRITFAC100])</f>
        <v>0</v>
      </c>
      <c r="U293" s="83">
        <f>_xlfn.XLOOKUP(FMS_Ranking[[#This Row],[FMS ID]],FMS_Input[FMS_ID],FMS_Input[REMLWC100])</f>
        <v>0</v>
      </c>
      <c r="V293" s="83">
        <f>_xlfn.XLOOKUP(FMS_Ranking[[#This Row],[FMS ID]],FMS_Input[FMS_ID],FMS_Input[REMROADCLS])</f>
        <v>0</v>
      </c>
      <c r="W293" s="83">
        <f>_xlfn.XLOOKUP(FMS_Ranking[[#This Row],[FMS ID]],FMS_Input[FMS_ID],FMS_Input[REMFRMACRE100])</f>
        <v>0</v>
      </c>
      <c r="X293" s="72">
        <f>_xlfn.XLOOKUP(FMS_Ranking[[#This Row],[FMS ID]],FMS_Input[FMS_ID],FMS_Input[COSTSTRUCT])</f>
        <v>0</v>
      </c>
      <c r="Y293" s="72">
        <f>_xlfn.XLOOKUP(FMS_Ranking[[#This Row],[FMS ID]],FMS_Input[FMS_ID],FMS_Input[NATURE])</f>
        <v>0</v>
      </c>
      <c r="Z293" s="61">
        <f>(((FMS_Ranking[[#This Row],[Percent Nature-Based Raw]]/Y$2)*10)*Y$3)</f>
        <v>0</v>
      </c>
      <c r="AA293" s="5" t="str">
        <f>_xlfn.XLOOKUP(FMS_Ranking[[#This Row],[FMS ID]],FMS_Input[FMS_ID],FMS_Input[WATER_SUP])</f>
        <v>No</v>
      </c>
      <c r="AB293" s="8">
        <f>IF(FMS_Ranking[[#This Row],[Water Supply Raw]]="Yes",1,0)</f>
        <v>0</v>
      </c>
      <c r="AC29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1.9546009452179096E-2</v>
      </c>
      <c r="AD293" s="91">
        <f>_xlfn.RANK.EQ(AC293,$AC$6:$AC$380,0)+COUNTIF($AC$6:AC293,AC293)-1</f>
        <v>286</v>
      </c>
      <c r="AE293" s="93">
        <f>(((FMS_Ranking[[#This Row],[Structures Removed 100 Raw]]/Q$2)*100)*Q$3)+(((FMS_Ranking[[#This Row],[Removed Pop Raw]]/S$2)*100)*S$3)</f>
        <v>0</v>
      </c>
      <c r="AF29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1.9546009452179096E-2</v>
      </c>
      <c r="AG293" s="87">
        <f t="shared" si="9"/>
        <v>288</v>
      </c>
    </row>
    <row r="294" spans="1:33" ht="15" customHeight="1" x14ac:dyDescent="0.25">
      <c r="A294" s="64" t="s">
        <v>4818</v>
      </c>
      <c r="B294" s="64">
        <f>_xlfn.XLOOKUP(FMS_Ranking[[#This Row],[FMS ID]],FMS_Input[FMS_ID],FMS_Input[RFPG_NUM])</f>
        <v>15</v>
      </c>
      <c r="C294" s="63" t="str">
        <f>_xlfn.XLOOKUP(FMS_Ranking[[#This Row],[FMS ID]],FMS_Input[FMS_ID],FMS_Input[FMS_NAME])</f>
        <v>Bayiew Action #7</v>
      </c>
      <c r="D294" s="68" t="str">
        <f>_xlfn.XLOOKUP(FMS_Ranking[[#This Row],[FMS ID]],FMS_Input[FMS_ID],FMS_Input[FMS_DESCR])</f>
        <v>Approve and Adopt FEMA Flood Insurance Rate Maps</v>
      </c>
      <c r="E294" s="69">
        <f>_xlfn.XLOOKUP(FMS_Ranking[[#This Row],[FMS ID]],FMS_Input[FMS_ID],FMS_Input[FMS_COST])</f>
        <v>1000</v>
      </c>
      <c r="F294" s="70" t="str">
        <f>_xlfn.XLOOKUP(FMS_Ranking[[#This Row],[FMS ID]],FMS_Input[FMS_ID],FMS_Input[EMER_NEED])</f>
        <v>Yes</v>
      </c>
      <c r="G294" s="4">
        <f t="shared" si="8"/>
        <v>1</v>
      </c>
      <c r="H294" s="71">
        <f>_xlfn.XLOOKUP(FMS_Ranking[[#This Row],[FMS ID]],FMS_Input[FMS_ID],FMS_Input[STRUCT_100])</f>
        <v>35</v>
      </c>
      <c r="I294" s="71">
        <f>_xlfn.XLOOKUP(FMS_Ranking[[#This Row],[FMS ID]],FMS_Input[FMS_ID],FMS_Input[RES_STRUCT100])</f>
        <v>27</v>
      </c>
      <c r="J294" s="71">
        <f>_xlfn.XLOOKUP(FMS_Ranking[[#This Row],[FMS ID]],FMS_Input[FMS_ID],FMS_Input[POP100])</f>
        <v>102</v>
      </c>
      <c r="K294" s="71">
        <f>_xlfn.XLOOKUP(FMS_Ranking[[#This Row],[FMS ID]],FMS_Input[FMS_ID],FMS_Input[CRITFAC100])</f>
        <v>0</v>
      </c>
      <c r="L294" s="71">
        <f>_xlfn.XLOOKUP(FMS_Ranking[[#This Row],[FMS ID]],FMS_Input[FMS_ID],FMS_Input[LWC])</f>
        <v>0</v>
      </c>
      <c r="M294" s="71">
        <f>_xlfn.XLOOKUP(FMS_Ranking[[#This Row],[FMS ID]],FMS_Input[FMS_ID],FMS_Input[ROADCLS])</f>
        <v>0</v>
      </c>
      <c r="N294" s="71">
        <f>_xlfn.XLOOKUP(FMS_Ranking[[#This Row],[FMS ID]],FMS_Input[FMS_ID],FMS_Input[ROAD_MILES100])</f>
        <v>5</v>
      </c>
      <c r="O294" s="71">
        <f>_xlfn.XLOOKUP(FMS_Ranking[[#This Row],[FMS ID]],FMS_Input[FMS_ID],FMS_Input[FARMACRE100])</f>
        <v>0</v>
      </c>
      <c r="P294" s="72">
        <f>_xlfn.XLOOKUP(FMS_Ranking[[#This Row],[FMS ID]],FMS_Input[FMS_ID],FMS_Input[REDSTRUCT100])</f>
        <v>0</v>
      </c>
      <c r="Q294" s="72">
        <f>_xlfn.XLOOKUP(FMS_Ranking[[#This Row],[FMS ID]],FMS_Input[FMS_ID],FMS_Input[REMSTRC100])</f>
        <v>0</v>
      </c>
      <c r="R294" s="72">
        <f>_xlfn.XLOOKUP(FMS_Ranking[[#This Row],[FMS ID]],FMS_Input[FMS_ID],FMS_Input[REMRESSTRC100])</f>
        <v>0</v>
      </c>
      <c r="S294" s="83">
        <f>_xlfn.XLOOKUP(FMS_Ranking[[#This Row],[FMS ID]],FMS_Input[FMS_ID],FMS_Input[REMPOP100])</f>
        <v>0</v>
      </c>
      <c r="T294" s="83">
        <f>_xlfn.XLOOKUP(FMS_Ranking[[#This Row],[FMS ID]],FMS_Input[FMS_ID],FMS_Input[REMCRITFAC100])</f>
        <v>0</v>
      </c>
      <c r="U294" s="83">
        <f>_xlfn.XLOOKUP(FMS_Ranking[[#This Row],[FMS ID]],FMS_Input[FMS_ID],FMS_Input[REMLWC100])</f>
        <v>0</v>
      </c>
      <c r="V294" s="83">
        <f>_xlfn.XLOOKUP(FMS_Ranking[[#This Row],[FMS ID]],FMS_Input[FMS_ID],FMS_Input[REMROADCLS])</f>
        <v>0</v>
      </c>
      <c r="W294" s="83">
        <f>_xlfn.XLOOKUP(FMS_Ranking[[#This Row],[FMS ID]],FMS_Input[FMS_ID],FMS_Input[REMFRMACRE100])</f>
        <v>0</v>
      </c>
      <c r="X294" s="72">
        <f>_xlfn.XLOOKUP(FMS_Ranking[[#This Row],[FMS ID]],FMS_Input[FMS_ID],FMS_Input[COSTSTRUCT])</f>
        <v>0</v>
      </c>
      <c r="Y294" s="72">
        <f>_xlfn.XLOOKUP(FMS_Ranking[[#This Row],[FMS ID]],FMS_Input[FMS_ID],FMS_Input[NATURE])</f>
        <v>0</v>
      </c>
      <c r="Z294" s="61">
        <f>(((FMS_Ranking[[#This Row],[Percent Nature-Based Raw]]/Y$2)*10)*Y$3)</f>
        <v>0</v>
      </c>
      <c r="AA294" s="5" t="str">
        <f>_xlfn.XLOOKUP(FMS_Ranking[[#This Row],[FMS ID]],FMS_Input[FMS_ID],FMS_Input[WATER_SUP])</f>
        <v>No</v>
      </c>
      <c r="AB294" s="8">
        <f>IF(FMS_Ranking[[#This Row],[Water Supply Raw]]="Yes",1,0)</f>
        <v>0</v>
      </c>
      <c r="AC29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1.9546009452179096E-2</v>
      </c>
      <c r="AD294" s="91">
        <f>_xlfn.RANK.EQ(AC294,$AC$6:$AC$380,0)+COUNTIF($AC$6:AC294,AC294)-1</f>
        <v>287</v>
      </c>
      <c r="AE294" s="93">
        <f>(((FMS_Ranking[[#This Row],[Structures Removed 100 Raw]]/Q$2)*100)*Q$3)+(((FMS_Ranking[[#This Row],[Removed Pop Raw]]/S$2)*100)*S$3)</f>
        <v>0</v>
      </c>
      <c r="AF29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1.9546009452179096E-2</v>
      </c>
      <c r="AG294" s="87">
        <f t="shared" si="9"/>
        <v>288</v>
      </c>
    </row>
    <row r="295" spans="1:33" ht="15" customHeight="1" x14ac:dyDescent="0.25">
      <c r="A295" s="64" t="s">
        <v>4823</v>
      </c>
      <c r="B295" s="64">
        <f>_xlfn.XLOOKUP(FMS_Ranking[[#This Row],[FMS ID]],FMS_Input[FMS_ID],FMS_Input[RFPG_NUM])</f>
        <v>15</v>
      </c>
      <c r="C295" s="63" t="str">
        <f>_xlfn.XLOOKUP(FMS_Ranking[[#This Row],[FMS ID]],FMS_Input[FMS_ID],FMS_Input[FMS_NAME])</f>
        <v>Bayiew Action #8</v>
      </c>
      <c r="D295" s="68" t="str">
        <f>_xlfn.XLOOKUP(FMS_Ranking[[#This Row],[FMS ID]],FMS_Input[FMS_ID],FMS_Input[FMS_DESCR])</f>
        <v>Develop cooperative agreement with state and county to address flood risk to roadways leading in and out of town – outside of jurisdictional boundaries</v>
      </c>
      <c r="E295" s="69">
        <f>_xlfn.XLOOKUP(FMS_Ranking[[#This Row],[FMS ID]],FMS_Input[FMS_ID],FMS_Input[FMS_COST])</f>
        <v>1000</v>
      </c>
      <c r="F295" s="70" t="str">
        <f>_xlfn.XLOOKUP(FMS_Ranking[[#This Row],[FMS ID]],FMS_Input[FMS_ID],FMS_Input[EMER_NEED])</f>
        <v>Yes</v>
      </c>
      <c r="G295" s="4">
        <f t="shared" si="8"/>
        <v>1</v>
      </c>
      <c r="H295" s="71">
        <f>_xlfn.XLOOKUP(FMS_Ranking[[#This Row],[FMS ID]],FMS_Input[FMS_ID],FMS_Input[STRUCT_100])</f>
        <v>35</v>
      </c>
      <c r="I295" s="71">
        <f>_xlfn.XLOOKUP(FMS_Ranking[[#This Row],[FMS ID]],FMS_Input[FMS_ID],FMS_Input[RES_STRUCT100])</f>
        <v>27</v>
      </c>
      <c r="J295" s="71">
        <f>_xlfn.XLOOKUP(FMS_Ranking[[#This Row],[FMS ID]],FMS_Input[FMS_ID],FMS_Input[POP100])</f>
        <v>102</v>
      </c>
      <c r="K295" s="71">
        <f>_xlfn.XLOOKUP(FMS_Ranking[[#This Row],[FMS ID]],FMS_Input[FMS_ID],FMS_Input[CRITFAC100])</f>
        <v>0</v>
      </c>
      <c r="L295" s="71">
        <f>_xlfn.XLOOKUP(FMS_Ranking[[#This Row],[FMS ID]],FMS_Input[FMS_ID],FMS_Input[LWC])</f>
        <v>0</v>
      </c>
      <c r="M295" s="71">
        <f>_xlfn.XLOOKUP(FMS_Ranking[[#This Row],[FMS ID]],FMS_Input[FMS_ID],FMS_Input[ROADCLS])</f>
        <v>0</v>
      </c>
      <c r="N295" s="71">
        <f>_xlfn.XLOOKUP(FMS_Ranking[[#This Row],[FMS ID]],FMS_Input[FMS_ID],FMS_Input[ROAD_MILES100])</f>
        <v>5</v>
      </c>
      <c r="O295" s="71">
        <f>_xlfn.XLOOKUP(FMS_Ranking[[#This Row],[FMS ID]],FMS_Input[FMS_ID],FMS_Input[FARMACRE100])</f>
        <v>0</v>
      </c>
      <c r="P295" s="72">
        <f>_xlfn.XLOOKUP(FMS_Ranking[[#This Row],[FMS ID]],FMS_Input[FMS_ID],FMS_Input[REDSTRUCT100])</f>
        <v>0</v>
      </c>
      <c r="Q295" s="72">
        <f>_xlfn.XLOOKUP(FMS_Ranking[[#This Row],[FMS ID]],FMS_Input[FMS_ID],FMS_Input[REMSTRC100])</f>
        <v>0</v>
      </c>
      <c r="R295" s="72">
        <f>_xlfn.XLOOKUP(FMS_Ranking[[#This Row],[FMS ID]],FMS_Input[FMS_ID],FMS_Input[REMRESSTRC100])</f>
        <v>0</v>
      </c>
      <c r="S295" s="83">
        <f>_xlfn.XLOOKUP(FMS_Ranking[[#This Row],[FMS ID]],FMS_Input[FMS_ID],FMS_Input[REMPOP100])</f>
        <v>0</v>
      </c>
      <c r="T295" s="83">
        <f>_xlfn.XLOOKUP(FMS_Ranking[[#This Row],[FMS ID]],FMS_Input[FMS_ID],FMS_Input[REMCRITFAC100])</f>
        <v>0</v>
      </c>
      <c r="U295" s="83">
        <f>_xlfn.XLOOKUP(FMS_Ranking[[#This Row],[FMS ID]],FMS_Input[FMS_ID],FMS_Input[REMLWC100])</f>
        <v>0</v>
      </c>
      <c r="V295" s="83">
        <f>_xlfn.XLOOKUP(FMS_Ranking[[#This Row],[FMS ID]],FMS_Input[FMS_ID],FMS_Input[REMROADCLS])</f>
        <v>0</v>
      </c>
      <c r="W295" s="83">
        <f>_xlfn.XLOOKUP(FMS_Ranking[[#This Row],[FMS ID]],FMS_Input[FMS_ID],FMS_Input[REMFRMACRE100])</f>
        <v>0</v>
      </c>
      <c r="X295" s="72">
        <f>_xlfn.XLOOKUP(FMS_Ranking[[#This Row],[FMS ID]],FMS_Input[FMS_ID],FMS_Input[COSTSTRUCT])</f>
        <v>0</v>
      </c>
      <c r="Y295" s="72">
        <f>_xlfn.XLOOKUP(FMS_Ranking[[#This Row],[FMS ID]],FMS_Input[FMS_ID],FMS_Input[NATURE])</f>
        <v>0</v>
      </c>
      <c r="Z295" s="61">
        <f>(((FMS_Ranking[[#This Row],[Percent Nature-Based Raw]]/Y$2)*10)*Y$3)</f>
        <v>0</v>
      </c>
      <c r="AA295" s="5" t="str">
        <f>_xlfn.XLOOKUP(FMS_Ranking[[#This Row],[FMS ID]],FMS_Input[FMS_ID],FMS_Input[WATER_SUP])</f>
        <v>No</v>
      </c>
      <c r="AB295" s="8">
        <f>IF(FMS_Ranking[[#This Row],[Water Supply Raw]]="Yes",1,0)</f>
        <v>0</v>
      </c>
      <c r="AC29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1.9546009452179096E-2</v>
      </c>
      <c r="AD295" s="91">
        <f>_xlfn.RANK.EQ(AC295,$AC$6:$AC$380,0)+COUNTIF($AC$6:AC295,AC295)-1</f>
        <v>288</v>
      </c>
      <c r="AE295" s="93">
        <f>(((FMS_Ranking[[#This Row],[Structures Removed 100 Raw]]/Q$2)*100)*Q$3)+(((FMS_Ranking[[#This Row],[Removed Pop Raw]]/S$2)*100)*S$3)</f>
        <v>0</v>
      </c>
      <c r="AF29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1.9546009452179096E-2</v>
      </c>
      <c r="AG295" s="87">
        <f t="shared" si="9"/>
        <v>288</v>
      </c>
    </row>
    <row r="296" spans="1:33" ht="15" customHeight="1" x14ac:dyDescent="0.25">
      <c r="A296" s="64" t="s">
        <v>4827</v>
      </c>
      <c r="B296" s="64">
        <f>_xlfn.XLOOKUP(FMS_Ranking[[#This Row],[FMS ID]],FMS_Input[FMS_ID],FMS_Input[RFPG_NUM])</f>
        <v>15</v>
      </c>
      <c r="C296" s="63" t="str">
        <f>_xlfn.XLOOKUP(FMS_Ranking[[#This Row],[FMS ID]],FMS_Input[FMS_ID],FMS_Input[FMS_NAME])</f>
        <v>Bayiew Action #9</v>
      </c>
      <c r="D296" s="68" t="str">
        <f>_xlfn.XLOOKUP(FMS_Ranking[[#This Row],[FMS ID]],FMS_Input[FMS_ID],FMS_Input[FMS_DESCR])</f>
        <v>Participate in the National Flood Insurance Program</v>
      </c>
      <c r="E296" s="69">
        <f>_xlfn.XLOOKUP(FMS_Ranking[[#This Row],[FMS ID]],FMS_Input[FMS_ID],FMS_Input[FMS_COST])</f>
        <v>1000</v>
      </c>
      <c r="F296" s="70" t="str">
        <f>_xlfn.XLOOKUP(FMS_Ranking[[#This Row],[FMS ID]],FMS_Input[FMS_ID],FMS_Input[EMER_NEED])</f>
        <v>Yes</v>
      </c>
      <c r="G296" s="4">
        <f t="shared" si="8"/>
        <v>1</v>
      </c>
      <c r="H296" s="71">
        <f>_xlfn.XLOOKUP(FMS_Ranking[[#This Row],[FMS ID]],FMS_Input[FMS_ID],FMS_Input[STRUCT_100])</f>
        <v>35</v>
      </c>
      <c r="I296" s="71">
        <f>_xlfn.XLOOKUP(FMS_Ranking[[#This Row],[FMS ID]],FMS_Input[FMS_ID],FMS_Input[RES_STRUCT100])</f>
        <v>27</v>
      </c>
      <c r="J296" s="71">
        <f>_xlfn.XLOOKUP(FMS_Ranking[[#This Row],[FMS ID]],FMS_Input[FMS_ID],FMS_Input[POP100])</f>
        <v>102</v>
      </c>
      <c r="K296" s="71">
        <f>_xlfn.XLOOKUP(FMS_Ranking[[#This Row],[FMS ID]],FMS_Input[FMS_ID],FMS_Input[CRITFAC100])</f>
        <v>0</v>
      </c>
      <c r="L296" s="71">
        <f>_xlfn.XLOOKUP(FMS_Ranking[[#This Row],[FMS ID]],FMS_Input[FMS_ID],FMS_Input[LWC])</f>
        <v>0</v>
      </c>
      <c r="M296" s="71">
        <f>_xlfn.XLOOKUP(FMS_Ranking[[#This Row],[FMS ID]],FMS_Input[FMS_ID],FMS_Input[ROADCLS])</f>
        <v>0</v>
      </c>
      <c r="N296" s="71">
        <f>_xlfn.XLOOKUP(FMS_Ranking[[#This Row],[FMS ID]],FMS_Input[FMS_ID],FMS_Input[ROAD_MILES100])</f>
        <v>5</v>
      </c>
      <c r="O296" s="71">
        <f>_xlfn.XLOOKUP(FMS_Ranking[[#This Row],[FMS ID]],FMS_Input[FMS_ID],FMS_Input[FARMACRE100])</f>
        <v>0</v>
      </c>
      <c r="P296" s="72">
        <f>_xlfn.XLOOKUP(FMS_Ranking[[#This Row],[FMS ID]],FMS_Input[FMS_ID],FMS_Input[REDSTRUCT100])</f>
        <v>0</v>
      </c>
      <c r="Q296" s="72">
        <f>_xlfn.XLOOKUP(FMS_Ranking[[#This Row],[FMS ID]],FMS_Input[FMS_ID],FMS_Input[REMSTRC100])</f>
        <v>0</v>
      </c>
      <c r="R296" s="72">
        <f>_xlfn.XLOOKUP(FMS_Ranking[[#This Row],[FMS ID]],FMS_Input[FMS_ID],FMS_Input[REMRESSTRC100])</f>
        <v>0</v>
      </c>
      <c r="S296" s="83">
        <f>_xlfn.XLOOKUP(FMS_Ranking[[#This Row],[FMS ID]],FMS_Input[FMS_ID],FMS_Input[REMPOP100])</f>
        <v>0</v>
      </c>
      <c r="T296" s="83">
        <f>_xlfn.XLOOKUP(FMS_Ranking[[#This Row],[FMS ID]],FMS_Input[FMS_ID],FMS_Input[REMCRITFAC100])</f>
        <v>0</v>
      </c>
      <c r="U296" s="83">
        <f>_xlfn.XLOOKUP(FMS_Ranking[[#This Row],[FMS ID]],FMS_Input[FMS_ID],FMS_Input[REMLWC100])</f>
        <v>0</v>
      </c>
      <c r="V296" s="83">
        <f>_xlfn.XLOOKUP(FMS_Ranking[[#This Row],[FMS ID]],FMS_Input[FMS_ID],FMS_Input[REMROADCLS])</f>
        <v>0</v>
      </c>
      <c r="W296" s="83">
        <f>_xlfn.XLOOKUP(FMS_Ranking[[#This Row],[FMS ID]],FMS_Input[FMS_ID],FMS_Input[REMFRMACRE100])</f>
        <v>0</v>
      </c>
      <c r="X296" s="72">
        <f>_xlfn.XLOOKUP(FMS_Ranking[[#This Row],[FMS ID]],FMS_Input[FMS_ID],FMS_Input[COSTSTRUCT])</f>
        <v>0</v>
      </c>
      <c r="Y296" s="72">
        <f>_xlfn.XLOOKUP(FMS_Ranking[[#This Row],[FMS ID]],FMS_Input[FMS_ID],FMS_Input[NATURE])</f>
        <v>0</v>
      </c>
      <c r="Z296" s="61">
        <f>(((FMS_Ranking[[#This Row],[Percent Nature-Based Raw]]/Y$2)*10)*Y$3)</f>
        <v>0</v>
      </c>
      <c r="AA296" s="5" t="str">
        <f>_xlfn.XLOOKUP(FMS_Ranking[[#This Row],[FMS ID]],FMS_Input[FMS_ID],FMS_Input[WATER_SUP])</f>
        <v>No</v>
      </c>
      <c r="AB296" s="8">
        <f>IF(FMS_Ranking[[#This Row],[Water Supply Raw]]="Yes",1,0)</f>
        <v>0</v>
      </c>
      <c r="AC29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1.9546009452179096E-2</v>
      </c>
      <c r="AD296" s="91">
        <f>_xlfn.RANK.EQ(AC296,$AC$6:$AC$380,0)+COUNTIF($AC$6:AC296,AC296)-1</f>
        <v>289</v>
      </c>
      <c r="AE296" s="93">
        <f>(((FMS_Ranking[[#This Row],[Structures Removed 100 Raw]]/Q$2)*100)*Q$3)+(((FMS_Ranking[[#This Row],[Removed Pop Raw]]/S$2)*100)*S$3)</f>
        <v>0</v>
      </c>
      <c r="AF29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1.9546009452179096E-2</v>
      </c>
      <c r="AG296" s="87">
        <f t="shared" si="9"/>
        <v>288</v>
      </c>
    </row>
    <row r="297" spans="1:33" ht="15" customHeight="1" x14ac:dyDescent="0.25">
      <c r="A297" s="64" t="s">
        <v>2214</v>
      </c>
      <c r="B297" s="64">
        <f>_xlfn.XLOOKUP(FMS_Ranking[[#This Row],[FMS ID]],FMS_Input[FMS_ID],FMS_Input[RFPG_NUM])</f>
        <v>3</v>
      </c>
      <c r="C297" s="63" t="str">
        <f>_xlfn.XLOOKUP(FMS_Ranking[[#This Row],[FMS ID]],FMS_Input[FMS_ID],FMS_Input[FMS_NAME])</f>
        <v>Lavon Warning System</v>
      </c>
      <c r="D297" s="68" t="str">
        <f>_xlfn.XLOOKUP(FMS_Ranking[[#This Row],[FMS ID]],FMS_Input[FMS_ID],FMS_Input[FMS_DESCR])</f>
        <v>Expand the Early Warning Sirens and Local Warning System to notify new populations of impending severe weather or imminent hazards to reduce the loss of life and mitigate the effects of the hazards</v>
      </c>
      <c r="E297" s="69">
        <f>_xlfn.XLOOKUP(FMS_Ranking[[#This Row],[FMS ID]],FMS_Input[FMS_ID],FMS_Input[FMS_COST])</f>
        <v>250000</v>
      </c>
      <c r="F297" s="70" t="str">
        <f>_xlfn.XLOOKUP(FMS_Ranking[[#This Row],[FMS ID]],FMS_Input[FMS_ID],FMS_Input[EMER_NEED])</f>
        <v>No</v>
      </c>
      <c r="G297" s="4">
        <f t="shared" si="8"/>
        <v>0</v>
      </c>
      <c r="H297" s="71">
        <f>_xlfn.XLOOKUP(FMS_Ranking[[#This Row],[FMS ID]],FMS_Input[FMS_ID],FMS_Input[STRUCT_100])</f>
        <v>4</v>
      </c>
      <c r="I297" s="71">
        <f>_xlfn.XLOOKUP(FMS_Ranking[[#This Row],[FMS ID]],FMS_Input[FMS_ID],FMS_Input[RES_STRUCT100])</f>
        <v>4</v>
      </c>
      <c r="J297" s="71">
        <f>_xlfn.XLOOKUP(FMS_Ranking[[#This Row],[FMS ID]],FMS_Input[FMS_ID],FMS_Input[POP100])</f>
        <v>4</v>
      </c>
      <c r="K297" s="71">
        <f>_xlfn.XLOOKUP(FMS_Ranking[[#This Row],[FMS ID]],FMS_Input[FMS_ID],FMS_Input[CRITFAC100])</f>
        <v>0</v>
      </c>
      <c r="L297" s="71">
        <f>_xlfn.XLOOKUP(FMS_Ranking[[#This Row],[FMS ID]],FMS_Input[FMS_ID],FMS_Input[LWC])</f>
        <v>1</v>
      </c>
      <c r="M297" s="71">
        <f>_xlfn.XLOOKUP(FMS_Ranking[[#This Row],[FMS ID]],FMS_Input[FMS_ID],FMS_Input[ROADCLS])</f>
        <v>0</v>
      </c>
      <c r="N297" s="71">
        <f>_xlfn.XLOOKUP(FMS_Ranking[[#This Row],[FMS ID]],FMS_Input[FMS_ID],FMS_Input[ROAD_MILES100])</f>
        <v>1</v>
      </c>
      <c r="O297" s="71">
        <f>_xlfn.XLOOKUP(FMS_Ranking[[#This Row],[FMS ID]],FMS_Input[FMS_ID],FMS_Input[FARMACRE100])</f>
        <v>31.52216911315918</v>
      </c>
      <c r="P297" s="72">
        <f>_xlfn.XLOOKUP(FMS_Ranking[[#This Row],[FMS ID]],FMS_Input[FMS_ID],FMS_Input[REDSTRUCT100])</f>
        <v>0</v>
      </c>
      <c r="Q297" s="72">
        <f>_xlfn.XLOOKUP(FMS_Ranking[[#This Row],[FMS ID]],FMS_Input[FMS_ID],FMS_Input[REMSTRC100])</f>
        <v>0</v>
      </c>
      <c r="R297" s="72">
        <f>_xlfn.XLOOKUP(FMS_Ranking[[#This Row],[FMS ID]],FMS_Input[FMS_ID],FMS_Input[REMRESSTRC100])</f>
        <v>0</v>
      </c>
      <c r="S297" s="83">
        <f>_xlfn.XLOOKUP(FMS_Ranking[[#This Row],[FMS ID]],FMS_Input[FMS_ID],FMS_Input[REMPOP100])</f>
        <v>0</v>
      </c>
      <c r="T297" s="83">
        <f>_xlfn.XLOOKUP(FMS_Ranking[[#This Row],[FMS ID]],FMS_Input[FMS_ID],FMS_Input[REMCRITFAC100])</f>
        <v>0</v>
      </c>
      <c r="U297" s="83">
        <f>_xlfn.XLOOKUP(FMS_Ranking[[#This Row],[FMS ID]],FMS_Input[FMS_ID],FMS_Input[REMLWC100])</f>
        <v>0</v>
      </c>
      <c r="V297" s="83">
        <f>_xlfn.XLOOKUP(FMS_Ranking[[#This Row],[FMS ID]],FMS_Input[FMS_ID],FMS_Input[REMROADCLS])</f>
        <v>0</v>
      </c>
      <c r="W297" s="83">
        <f>_xlfn.XLOOKUP(FMS_Ranking[[#This Row],[FMS ID]],FMS_Input[FMS_ID],FMS_Input[REMFRMACRE100])</f>
        <v>0</v>
      </c>
      <c r="X297" s="72">
        <f>_xlfn.XLOOKUP(FMS_Ranking[[#This Row],[FMS ID]],FMS_Input[FMS_ID],FMS_Input[COSTSTRUCT])</f>
        <v>0</v>
      </c>
      <c r="Y297" s="72">
        <f>_xlfn.XLOOKUP(FMS_Ranking[[#This Row],[FMS ID]],FMS_Input[FMS_ID],FMS_Input[NATURE])</f>
        <v>0</v>
      </c>
      <c r="Z297" s="61">
        <f>(((FMS_Ranking[[#This Row],[Percent Nature-Based Raw]]/Y$2)*10)*Y$3)</f>
        <v>0</v>
      </c>
      <c r="AA297" s="5" t="str">
        <f>_xlfn.XLOOKUP(FMS_Ranking[[#This Row],[FMS ID]],FMS_Input[FMS_ID],FMS_Input[WATER_SUP])</f>
        <v>No</v>
      </c>
      <c r="AB297" s="8">
        <f>IF(FMS_Ranking[[#This Row],[Water Supply Raw]]="Yes",1,0)</f>
        <v>0</v>
      </c>
      <c r="AC29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1.9040605681519111E-2</v>
      </c>
      <c r="AD297" s="97">
        <f>_xlfn.RANK.EQ(AC297,$AC$6:$AC$380,0)+COUNTIF($AC$6:AC297,AC297)-1</f>
        <v>290</v>
      </c>
      <c r="AE297" s="93">
        <f>(((FMS_Ranking[[#This Row],[Structures Removed 100 Raw]]/Q$2)*100)*Q$3)+(((FMS_Ranking[[#This Row],[Removed Pop Raw]]/S$2)*100)*S$3)</f>
        <v>0</v>
      </c>
      <c r="AF29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1.9040605681519111E-2</v>
      </c>
      <c r="AG297" s="95">
        <f t="shared" si="9"/>
        <v>292</v>
      </c>
    </row>
    <row r="298" spans="1:33" ht="15" customHeight="1" x14ac:dyDescent="0.25">
      <c r="A298" s="64" t="s">
        <v>4985</v>
      </c>
      <c r="B298" s="64">
        <f>_xlfn.XLOOKUP(FMS_Ranking[[#This Row],[FMS ID]],FMS_Input[FMS_ID],FMS_Input[RFPG_NUM])</f>
        <v>15</v>
      </c>
      <c r="C298" s="63" t="str">
        <f>_xlfn.XLOOKUP(FMS_Ranking[[#This Row],[FMS ID]],FMS_Input[FMS_ID],FMS_Input[FMS_NAME])</f>
        <v>Rancho Viejo Action #3</v>
      </c>
      <c r="D298" s="68" t="str">
        <f>_xlfn.XLOOKUP(FMS_Ranking[[#This Row],[FMS ID]],FMS_Input[FMS_ID],FMS_Input[FMS_DESCR])</f>
        <v>Adopt the International Building Code (IBC) and International Residential Code (IRC); revise and update regulatory floodplain maps; adopt higher standards in floodplain ordinances including freeboard, no-rise in the floodplain, cumulative substantial dam</v>
      </c>
      <c r="E298" s="69">
        <f>_xlfn.XLOOKUP(FMS_Ranking[[#This Row],[FMS ID]],FMS_Input[FMS_ID],FMS_Input[FMS_COST])</f>
        <v>5000</v>
      </c>
      <c r="F298" s="70" t="str">
        <f>_xlfn.XLOOKUP(FMS_Ranking[[#This Row],[FMS ID]],FMS_Input[FMS_ID],FMS_Input[EMER_NEED])</f>
        <v>Yes</v>
      </c>
      <c r="G298" s="4">
        <f t="shared" si="8"/>
        <v>1</v>
      </c>
      <c r="H298" s="71">
        <f>_xlfn.XLOOKUP(FMS_Ranking[[#This Row],[FMS ID]],FMS_Input[FMS_ID],FMS_Input[STRUCT_100])</f>
        <v>5</v>
      </c>
      <c r="I298" s="71">
        <f>_xlfn.XLOOKUP(FMS_Ranking[[#This Row],[FMS ID]],FMS_Input[FMS_ID],FMS_Input[RES_STRUCT100])</f>
        <v>5</v>
      </c>
      <c r="J298" s="71">
        <f>_xlfn.XLOOKUP(FMS_Ranking[[#This Row],[FMS ID]],FMS_Input[FMS_ID],FMS_Input[POP100])</f>
        <v>23</v>
      </c>
      <c r="K298" s="71">
        <f>_xlfn.XLOOKUP(FMS_Ranking[[#This Row],[FMS ID]],FMS_Input[FMS_ID],FMS_Input[CRITFAC100])</f>
        <v>0</v>
      </c>
      <c r="L298" s="71">
        <f>_xlfn.XLOOKUP(FMS_Ranking[[#This Row],[FMS ID]],FMS_Input[FMS_ID],FMS_Input[LWC])</f>
        <v>0</v>
      </c>
      <c r="M298" s="71">
        <f>_xlfn.XLOOKUP(FMS_Ranking[[#This Row],[FMS ID]],FMS_Input[FMS_ID],FMS_Input[ROADCLS])</f>
        <v>0</v>
      </c>
      <c r="N298" s="71">
        <f>_xlfn.XLOOKUP(FMS_Ranking[[#This Row],[FMS ID]],FMS_Input[FMS_ID],FMS_Input[ROAD_MILES100])</f>
        <v>6</v>
      </c>
      <c r="O298" s="71">
        <f>_xlfn.XLOOKUP(FMS_Ranking[[#This Row],[FMS ID]],FMS_Input[FMS_ID],FMS_Input[FARMACRE100])</f>
        <v>0</v>
      </c>
      <c r="P298" s="72">
        <f>_xlfn.XLOOKUP(FMS_Ranking[[#This Row],[FMS ID]],FMS_Input[FMS_ID],FMS_Input[REDSTRUCT100])</f>
        <v>0</v>
      </c>
      <c r="Q298" s="72">
        <f>_xlfn.XLOOKUP(FMS_Ranking[[#This Row],[FMS ID]],FMS_Input[FMS_ID],FMS_Input[REMSTRC100])</f>
        <v>0</v>
      </c>
      <c r="R298" s="72">
        <f>_xlfn.XLOOKUP(FMS_Ranking[[#This Row],[FMS ID]],FMS_Input[FMS_ID],FMS_Input[REMRESSTRC100])</f>
        <v>0</v>
      </c>
      <c r="S298" s="83">
        <f>_xlfn.XLOOKUP(FMS_Ranking[[#This Row],[FMS ID]],FMS_Input[FMS_ID],FMS_Input[REMPOP100])</f>
        <v>0</v>
      </c>
      <c r="T298" s="83">
        <f>_xlfn.XLOOKUP(FMS_Ranking[[#This Row],[FMS ID]],FMS_Input[FMS_ID],FMS_Input[REMCRITFAC100])</f>
        <v>0</v>
      </c>
      <c r="U298" s="83">
        <f>_xlfn.XLOOKUP(FMS_Ranking[[#This Row],[FMS ID]],FMS_Input[FMS_ID],FMS_Input[REMLWC100])</f>
        <v>0</v>
      </c>
      <c r="V298" s="83">
        <f>_xlfn.XLOOKUP(FMS_Ranking[[#This Row],[FMS ID]],FMS_Input[FMS_ID],FMS_Input[REMROADCLS])</f>
        <v>0</v>
      </c>
      <c r="W298" s="83">
        <f>_xlfn.XLOOKUP(FMS_Ranking[[#This Row],[FMS ID]],FMS_Input[FMS_ID],FMS_Input[REMFRMACRE100])</f>
        <v>0</v>
      </c>
      <c r="X298" s="72">
        <f>_xlfn.XLOOKUP(FMS_Ranking[[#This Row],[FMS ID]],FMS_Input[FMS_ID],FMS_Input[COSTSTRUCT])</f>
        <v>0</v>
      </c>
      <c r="Y298" s="72">
        <f>_xlfn.XLOOKUP(FMS_Ranking[[#This Row],[FMS ID]],FMS_Input[FMS_ID],FMS_Input[NATURE])</f>
        <v>0</v>
      </c>
      <c r="Z298" s="61">
        <f>(((FMS_Ranking[[#This Row],[Percent Nature-Based Raw]]/Y$2)*10)*Y$3)</f>
        <v>0</v>
      </c>
      <c r="AA298" s="5" t="str">
        <f>_xlfn.XLOOKUP(FMS_Ranking[[#This Row],[FMS ID]],FMS_Input[FMS_ID],FMS_Input[WATER_SUP])</f>
        <v>No</v>
      </c>
      <c r="AB298" s="8">
        <f>IF(FMS_Ranking[[#This Row],[Water Supply Raw]]="Yes",1,0)</f>
        <v>0</v>
      </c>
      <c r="AC29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1.8727712205936869E-2</v>
      </c>
      <c r="AD298" s="91">
        <f>_xlfn.RANK.EQ(AC298,$AC$6:$AC$380,0)+COUNTIF($AC$6:AC298,AC298)-1</f>
        <v>291</v>
      </c>
      <c r="AE298" s="93">
        <f>(((FMS_Ranking[[#This Row],[Structures Removed 100 Raw]]/Q$2)*100)*Q$3)+(((FMS_Ranking[[#This Row],[Removed Pop Raw]]/S$2)*100)*S$3)</f>
        <v>0</v>
      </c>
      <c r="AF29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1.8727712205936869E-2</v>
      </c>
      <c r="AG298" s="87">
        <f t="shared" si="9"/>
        <v>293</v>
      </c>
    </row>
    <row r="299" spans="1:33" ht="15" customHeight="1" x14ac:dyDescent="0.25">
      <c r="A299" s="64" t="s">
        <v>4988</v>
      </c>
      <c r="B299" s="64">
        <f>_xlfn.XLOOKUP(FMS_Ranking[[#This Row],[FMS ID]],FMS_Input[FMS_ID],FMS_Input[RFPG_NUM])</f>
        <v>15</v>
      </c>
      <c r="C299" s="63" t="str">
        <f>_xlfn.XLOOKUP(FMS_Ranking[[#This Row],[FMS ID]],FMS_Input[FMS_ID],FMS_Input[FMS_NAME])</f>
        <v>Rancho Viejo Action #11</v>
      </c>
      <c r="D299" s="68" t="str">
        <f>_xlfn.XLOOKUP(FMS_Ranking[[#This Row],[FMS ID]],FMS_Input[FMS_ID],FMS_Input[FMS_DESCR])</f>
        <v>Update website with maps and information including StormReady data and links; Mail educational brochures to residents in hazard-prone areas on mitigation measures to reduce damages</v>
      </c>
      <c r="E299" s="69">
        <f>_xlfn.XLOOKUP(FMS_Ranking[[#This Row],[FMS ID]],FMS_Input[FMS_ID],FMS_Input[FMS_COST])</f>
        <v>5000</v>
      </c>
      <c r="F299" s="70" t="str">
        <f>_xlfn.XLOOKUP(FMS_Ranking[[#This Row],[FMS ID]],FMS_Input[FMS_ID],FMS_Input[EMER_NEED])</f>
        <v>Yes</v>
      </c>
      <c r="G299" s="4">
        <f t="shared" si="8"/>
        <v>1</v>
      </c>
      <c r="H299" s="71">
        <f>_xlfn.XLOOKUP(FMS_Ranking[[#This Row],[FMS ID]],FMS_Input[FMS_ID],FMS_Input[STRUCT_100])</f>
        <v>5</v>
      </c>
      <c r="I299" s="71">
        <f>_xlfn.XLOOKUP(FMS_Ranking[[#This Row],[FMS ID]],FMS_Input[FMS_ID],FMS_Input[RES_STRUCT100])</f>
        <v>5</v>
      </c>
      <c r="J299" s="71">
        <f>_xlfn.XLOOKUP(FMS_Ranking[[#This Row],[FMS ID]],FMS_Input[FMS_ID],FMS_Input[POP100])</f>
        <v>23</v>
      </c>
      <c r="K299" s="71">
        <f>_xlfn.XLOOKUP(FMS_Ranking[[#This Row],[FMS ID]],FMS_Input[FMS_ID],FMS_Input[CRITFAC100])</f>
        <v>0</v>
      </c>
      <c r="L299" s="71">
        <f>_xlfn.XLOOKUP(FMS_Ranking[[#This Row],[FMS ID]],FMS_Input[FMS_ID],FMS_Input[LWC])</f>
        <v>0</v>
      </c>
      <c r="M299" s="71">
        <f>_xlfn.XLOOKUP(FMS_Ranking[[#This Row],[FMS ID]],FMS_Input[FMS_ID],FMS_Input[ROADCLS])</f>
        <v>0</v>
      </c>
      <c r="N299" s="71">
        <f>_xlfn.XLOOKUP(FMS_Ranking[[#This Row],[FMS ID]],FMS_Input[FMS_ID],FMS_Input[ROAD_MILES100])</f>
        <v>6</v>
      </c>
      <c r="O299" s="71">
        <f>_xlfn.XLOOKUP(FMS_Ranking[[#This Row],[FMS ID]],FMS_Input[FMS_ID],FMS_Input[FARMACRE100])</f>
        <v>0</v>
      </c>
      <c r="P299" s="72">
        <f>_xlfn.XLOOKUP(FMS_Ranking[[#This Row],[FMS ID]],FMS_Input[FMS_ID],FMS_Input[REDSTRUCT100])</f>
        <v>0</v>
      </c>
      <c r="Q299" s="72">
        <f>_xlfn.XLOOKUP(FMS_Ranking[[#This Row],[FMS ID]],FMS_Input[FMS_ID],FMS_Input[REMSTRC100])</f>
        <v>0</v>
      </c>
      <c r="R299" s="72">
        <f>_xlfn.XLOOKUP(FMS_Ranking[[#This Row],[FMS ID]],FMS_Input[FMS_ID],FMS_Input[REMRESSTRC100])</f>
        <v>0</v>
      </c>
      <c r="S299" s="83">
        <f>_xlfn.XLOOKUP(FMS_Ranking[[#This Row],[FMS ID]],FMS_Input[FMS_ID],FMS_Input[REMPOP100])</f>
        <v>0</v>
      </c>
      <c r="T299" s="83">
        <f>_xlfn.XLOOKUP(FMS_Ranking[[#This Row],[FMS ID]],FMS_Input[FMS_ID],FMS_Input[REMCRITFAC100])</f>
        <v>0</v>
      </c>
      <c r="U299" s="83">
        <f>_xlfn.XLOOKUP(FMS_Ranking[[#This Row],[FMS ID]],FMS_Input[FMS_ID],FMS_Input[REMLWC100])</f>
        <v>0</v>
      </c>
      <c r="V299" s="83">
        <f>_xlfn.XLOOKUP(FMS_Ranking[[#This Row],[FMS ID]],FMS_Input[FMS_ID],FMS_Input[REMROADCLS])</f>
        <v>0</v>
      </c>
      <c r="W299" s="83">
        <f>_xlfn.XLOOKUP(FMS_Ranking[[#This Row],[FMS ID]],FMS_Input[FMS_ID],FMS_Input[REMFRMACRE100])</f>
        <v>0</v>
      </c>
      <c r="X299" s="72">
        <f>_xlfn.XLOOKUP(FMS_Ranking[[#This Row],[FMS ID]],FMS_Input[FMS_ID],FMS_Input[COSTSTRUCT])</f>
        <v>0</v>
      </c>
      <c r="Y299" s="72">
        <f>_xlfn.XLOOKUP(FMS_Ranking[[#This Row],[FMS ID]],FMS_Input[FMS_ID],FMS_Input[NATURE])</f>
        <v>0</v>
      </c>
      <c r="Z299" s="61">
        <f>(((FMS_Ranking[[#This Row],[Percent Nature-Based Raw]]/Y$2)*10)*Y$3)</f>
        <v>0</v>
      </c>
      <c r="AA299" s="5" t="str">
        <f>_xlfn.XLOOKUP(FMS_Ranking[[#This Row],[FMS ID]],FMS_Input[FMS_ID],FMS_Input[WATER_SUP])</f>
        <v>No</v>
      </c>
      <c r="AB299" s="8">
        <f>IF(FMS_Ranking[[#This Row],[Water Supply Raw]]="Yes",1,0)</f>
        <v>0</v>
      </c>
      <c r="AC29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1.8727712205936869E-2</v>
      </c>
      <c r="AD299" s="91">
        <f>_xlfn.RANK.EQ(AC299,$AC$6:$AC$380,0)+COUNTIF($AC$6:AC299,AC299)-1</f>
        <v>292</v>
      </c>
      <c r="AE299" s="93">
        <f>(((FMS_Ranking[[#This Row],[Structures Removed 100 Raw]]/Q$2)*100)*Q$3)+(((FMS_Ranking[[#This Row],[Removed Pop Raw]]/S$2)*100)*S$3)</f>
        <v>0</v>
      </c>
      <c r="AF29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1.8727712205936869E-2</v>
      </c>
      <c r="AG299" s="87">
        <f t="shared" si="9"/>
        <v>293</v>
      </c>
    </row>
    <row r="300" spans="1:33" ht="15" customHeight="1" x14ac:dyDescent="0.25">
      <c r="A300" s="64" t="s">
        <v>2424</v>
      </c>
      <c r="B300" s="64">
        <f>_xlfn.XLOOKUP(FMS_Ranking[[#This Row],[FMS ID]],FMS_Input[FMS_ID],FMS_Input[RFPG_NUM])</f>
        <v>3</v>
      </c>
      <c r="C300" s="63" t="str">
        <f>_xlfn.XLOOKUP(FMS_Ranking[[#This Row],[FMS ID]],FMS_Input[FMS_ID],FMS_Input[FMS_NAME])</f>
        <v>City of Chico Property Acquisition Program</v>
      </c>
      <c r="D300" s="68" t="str">
        <f>_xlfn.XLOOKUP(FMS_Ranking[[#This Row],[FMS ID]],FMS_Input[FMS_ID],FMS_Input[FMS_DESCR])</f>
        <v>City will acquire property and structures in the flood zone along Dry Creek and its tributaries and remove structures to prevent loss of life and property during flooding events.</v>
      </c>
      <c r="E300" s="69">
        <f>_xlfn.XLOOKUP(FMS_Ranking[[#This Row],[FMS ID]],FMS_Input[FMS_ID],FMS_Input[FMS_COST])</f>
        <v>5000000</v>
      </c>
      <c r="F300" s="70" t="str">
        <f>_xlfn.XLOOKUP(FMS_Ranking[[#This Row],[FMS ID]],FMS_Input[FMS_ID],FMS_Input[EMER_NEED])</f>
        <v>No</v>
      </c>
      <c r="G300" s="4">
        <f t="shared" si="8"/>
        <v>0</v>
      </c>
      <c r="H300" s="71">
        <f>_xlfn.XLOOKUP(FMS_Ranking[[#This Row],[FMS ID]],FMS_Input[FMS_ID],FMS_Input[STRUCT_100])</f>
        <v>0</v>
      </c>
      <c r="I300" s="71">
        <f>_xlfn.XLOOKUP(FMS_Ranking[[#This Row],[FMS ID]],FMS_Input[FMS_ID],FMS_Input[RES_STRUCT100])</f>
        <v>0</v>
      </c>
      <c r="J300" s="71">
        <f>_xlfn.XLOOKUP(FMS_Ranking[[#This Row],[FMS ID]],FMS_Input[FMS_ID],FMS_Input[POP100])</f>
        <v>0</v>
      </c>
      <c r="K300" s="71">
        <f>_xlfn.XLOOKUP(FMS_Ranking[[#This Row],[FMS ID]],FMS_Input[FMS_ID],FMS_Input[CRITFAC100])</f>
        <v>2</v>
      </c>
      <c r="L300" s="71">
        <f>_xlfn.XLOOKUP(FMS_Ranking[[#This Row],[FMS ID]],FMS_Input[FMS_ID],FMS_Input[LWC])</f>
        <v>0</v>
      </c>
      <c r="M300" s="71">
        <f>_xlfn.XLOOKUP(FMS_Ranking[[#This Row],[FMS ID]],FMS_Input[FMS_ID],FMS_Input[ROADCLS])</f>
        <v>0</v>
      </c>
      <c r="N300" s="71">
        <f>_xlfn.XLOOKUP(FMS_Ranking[[#This Row],[FMS ID]],FMS_Input[FMS_ID],FMS_Input[ROAD_MILES100])</f>
        <v>2</v>
      </c>
      <c r="O300" s="71">
        <f>_xlfn.XLOOKUP(FMS_Ranking[[#This Row],[FMS ID]],FMS_Input[FMS_ID],FMS_Input[FARMACRE100])</f>
        <v>0</v>
      </c>
      <c r="P300" s="72">
        <f>_xlfn.XLOOKUP(FMS_Ranking[[#This Row],[FMS ID]],FMS_Input[FMS_ID],FMS_Input[REDSTRUCT100])</f>
        <v>0</v>
      </c>
      <c r="Q300" s="72">
        <f>_xlfn.XLOOKUP(FMS_Ranking[[#This Row],[FMS ID]],FMS_Input[FMS_ID],FMS_Input[REMSTRC100])</f>
        <v>0</v>
      </c>
      <c r="R300" s="72">
        <f>_xlfn.XLOOKUP(FMS_Ranking[[#This Row],[FMS ID]],FMS_Input[FMS_ID],FMS_Input[REMRESSTRC100])</f>
        <v>0</v>
      </c>
      <c r="S300" s="83">
        <f>_xlfn.XLOOKUP(FMS_Ranking[[#This Row],[FMS ID]],FMS_Input[FMS_ID],FMS_Input[REMPOP100])</f>
        <v>0</v>
      </c>
      <c r="T300" s="83">
        <f>_xlfn.XLOOKUP(FMS_Ranking[[#This Row],[FMS ID]],FMS_Input[FMS_ID],FMS_Input[REMCRITFAC100])</f>
        <v>0</v>
      </c>
      <c r="U300" s="83">
        <f>_xlfn.XLOOKUP(FMS_Ranking[[#This Row],[FMS ID]],FMS_Input[FMS_ID],FMS_Input[REMLWC100])</f>
        <v>0</v>
      </c>
      <c r="V300" s="83">
        <f>_xlfn.XLOOKUP(FMS_Ranking[[#This Row],[FMS ID]],FMS_Input[FMS_ID],FMS_Input[REMROADCLS])</f>
        <v>0</v>
      </c>
      <c r="W300" s="83">
        <f>_xlfn.XLOOKUP(FMS_Ranking[[#This Row],[FMS ID]],FMS_Input[FMS_ID],FMS_Input[REMFRMACRE100])</f>
        <v>0</v>
      </c>
      <c r="X300" s="72">
        <f>_xlfn.XLOOKUP(FMS_Ranking[[#This Row],[FMS ID]],FMS_Input[FMS_ID],FMS_Input[COSTSTRUCT])</f>
        <v>0</v>
      </c>
      <c r="Y300" s="72">
        <f>_xlfn.XLOOKUP(FMS_Ranking[[#This Row],[FMS ID]],FMS_Input[FMS_ID],FMS_Input[NATURE])</f>
        <v>0</v>
      </c>
      <c r="Z300" s="61">
        <f>(((FMS_Ranking[[#This Row],[Percent Nature-Based Raw]]/Y$2)*10)*Y$3)</f>
        <v>0</v>
      </c>
      <c r="AA300" s="5" t="str">
        <f>_xlfn.XLOOKUP(FMS_Ranking[[#This Row],[FMS ID]],FMS_Input[FMS_ID],FMS_Input[WATER_SUP])</f>
        <v>No</v>
      </c>
      <c r="AB300" s="8">
        <f>IF(FMS_Ranking[[#This Row],[Water Supply Raw]]="Yes",1,0)</f>
        <v>0</v>
      </c>
      <c r="AC30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1.4555402574693548E-2</v>
      </c>
      <c r="AD300" s="97">
        <f>_xlfn.RANK.EQ(AC300,$AC$6:$AC$380,0)+COUNTIF($AC$6:AC300,AC300)-1</f>
        <v>293</v>
      </c>
      <c r="AE300" s="93">
        <f>(((FMS_Ranking[[#This Row],[Structures Removed 100 Raw]]/Q$2)*100)*Q$3)+(((FMS_Ranking[[#This Row],[Removed Pop Raw]]/S$2)*100)*S$3)</f>
        <v>0</v>
      </c>
      <c r="AF30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1.4555402574693548E-2</v>
      </c>
      <c r="AG300" s="95">
        <f t="shared" si="9"/>
        <v>295</v>
      </c>
    </row>
    <row r="301" spans="1:33" ht="15" customHeight="1" x14ac:dyDescent="0.25">
      <c r="A301" s="64" t="s">
        <v>2481</v>
      </c>
      <c r="B301" s="64">
        <f>_xlfn.XLOOKUP(FMS_Ranking[[#This Row],[FMS ID]],FMS_Input[FMS_ID],FMS_Input[RFPG_NUM])</f>
        <v>3</v>
      </c>
      <c r="C301" s="63" t="str">
        <f>_xlfn.XLOOKUP(FMS_Ranking[[#This Row],[FMS ID]],FMS_Input[FMS_ID],FMS_Input[FMS_NAME])</f>
        <v>City of Chico NFIP Education Program</v>
      </c>
      <c r="D301" s="68" t="str">
        <f>_xlfn.XLOOKUP(FMS_Ranking[[#This Row],[FMS ID]],FMS_Input[FMS_ID],FMS_Input[FMS_DESCR])</f>
        <v>Distribute information to downstream property owners educating homeowners about the National Flood Insurance Program.</v>
      </c>
      <c r="E301" s="69">
        <f>_xlfn.XLOOKUP(FMS_Ranking[[#This Row],[FMS ID]],FMS_Input[FMS_ID],FMS_Input[FMS_COST])</f>
        <v>50000</v>
      </c>
      <c r="F301" s="70" t="str">
        <f>_xlfn.XLOOKUP(FMS_Ranking[[#This Row],[FMS ID]],FMS_Input[FMS_ID],FMS_Input[EMER_NEED])</f>
        <v>No</v>
      </c>
      <c r="G301" s="4">
        <f t="shared" si="8"/>
        <v>0</v>
      </c>
      <c r="H301" s="71">
        <f>_xlfn.XLOOKUP(FMS_Ranking[[#This Row],[FMS ID]],FMS_Input[FMS_ID],FMS_Input[STRUCT_100])</f>
        <v>0</v>
      </c>
      <c r="I301" s="71">
        <f>_xlfn.XLOOKUP(FMS_Ranking[[#This Row],[FMS ID]],FMS_Input[FMS_ID],FMS_Input[RES_STRUCT100])</f>
        <v>0</v>
      </c>
      <c r="J301" s="71">
        <f>_xlfn.XLOOKUP(FMS_Ranking[[#This Row],[FMS ID]],FMS_Input[FMS_ID],FMS_Input[POP100])</f>
        <v>0</v>
      </c>
      <c r="K301" s="71">
        <f>_xlfn.XLOOKUP(FMS_Ranking[[#This Row],[FMS ID]],FMS_Input[FMS_ID],FMS_Input[CRITFAC100])</f>
        <v>2</v>
      </c>
      <c r="L301" s="71">
        <f>_xlfn.XLOOKUP(FMS_Ranking[[#This Row],[FMS ID]],FMS_Input[FMS_ID],FMS_Input[LWC])</f>
        <v>0</v>
      </c>
      <c r="M301" s="71">
        <f>_xlfn.XLOOKUP(FMS_Ranking[[#This Row],[FMS ID]],FMS_Input[FMS_ID],FMS_Input[ROADCLS])</f>
        <v>0</v>
      </c>
      <c r="N301" s="71">
        <f>_xlfn.XLOOKUP(FMS_Ranking[[#This Row],[FMS ID]],FMS_Input[FMS_ID],FMS_Input[ROAD_MILES100])</f>
        <v>2</v>
      </c>
      <c r="O301" s="71">
        <f>_xlfn.XLOOKUP(FMS_Ranking[[#This Row],[FMS ID]],FMS_Input[FMS_ID],FMS_Input[FARMACRE100])</f>
        <v>0</v>
      </c>
      <c r="P301" s="72">
        <f>_xlfn.XLOOKUP(FMS_Ranking[[#This Row],[FMS ID]],FMS_Input[FMS_ID],FMS_Input[REDSTRUCT100])</f>
        <v>0</v>
      </c>
      <c r="Q301" s="72">
        <f>_xlfn.XLOOKUP(FMS_Ranking[[#This Row],[FMS ID]],FMS_Input[FMS_ID],FMS_Input[REMSTRC100])</f>
        <v>0</v>
      </c>
      <c r="R301" s="72">
        <f>_xlfn.XLOOKUP(FMS_Ranking[[#This Row],[FMS ID]],FMS_Input[FMS_ID],FMS_Input[REMRESSTRC100])</f>
        <v>0</v>
      </c>
      <c r="S301" s="83">
        <f>_xlfn.XLOOKUP(FMS_Ranking[[#This Row],[FMS ID]],FMS_Input[FMS_ID],FMS_Input[REMPOP100])</f>
        <v>0</v>
      </c>
      <c r="T301" s="83">
        <f>_xlfn.XLOOKUP(FMS_Ranking[[#This Row],[FMS ID]],FMS_Input[FMS_ID],FMS_Input[REMCRITFAC100])</f>
        <v>0</v>
      </c>
      <c r="U301" s="83">
        <f>_xlfn.XLOOKUP(FMS_Ranking[[#This Row],[FMS ID]],FMS_Input[FMS_ID],FMS_Input[REMLWC100])</f>
        <v>0</v>
      </c>
      <c r="V301" s="83">
        <f>_xlfn.XLOOKUP(FMS_Ranking[[#This Row],[FMS ID]],FMS_Input[FMS_ID],FMS_Input[REMROADCLS])</f>
        <v>0</v>
      </c>
      <c r="W301" s="83">
        <f>_xlfn.XLOOKUP(FMS_Ranking[[#This Row],[FMS ID]],FMS_Input[FMS_ID],FMS_Input[REMFRMACRE100])</f>
        <v>0</v>
      </c>
      <c r="X301" s="72">
        <f>_xlfn.XLOOKUP(FMS_Ranking[[#This Row],[FMS ID]],FMS_Input[FMS_ID],FMS_Input[COSTSTRUCT])</f>
        <v>0</v>
      </c>
      <c r="Y301" s="72">
        <f>_xlfn.XLOOKUP(FMS_Ranking[[#This Row],[FMS ID]],FMS_Input[FMS_ID],FMS_Input[NATURE])</f>
        <v>0</v>
      </c>
      <c r="Z301" s="61">
        <f>(((FMS_Ranking[[#This Row],[Percent Nature-Based Raw]]/Y$2)*10)*Y$3)</f>
        <v>0</v>
      </c>
      <c r="AA301" s="5" t="str">
        <f>_xlfn.XLOOKUP(FMS_Ranking[[#This Row],[FMS ID]],FMS_Input[FMS_ID],FMS_Input[WATER_SUP])</f>
        <v>No</v>
      </c>
      <c r="AB301" s="8">
        <f>IF(FMS_Ranking[[#This Row],[Water Supply Raw]]="Yes",1,0)</f>
        <v>0</v>
      </c>
      <c r="AC30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1.4555402574693548E-2</v>
      </c>
      <c r="AD301" s="97">
        <f>_xlfn.RANK.EQ(AC301,$AC$6:$AC$380,0)+COUNTIF($AC$6:AC301,AC301)-1</f>
        <v>294</v>
      </c>
      <c r="AE301" s="93">
        <f>(((FMS_Ranking[[#This Row],[Structures Removed 100 Raw]]/Q$2)*100)*Q$3)+(((FMS_Ranking[[#This Row],[Removed Pop Raw]]/S$2)*100)*S$3)</f>
        <v>0</v>
      </c>
      <c r="AF30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1.4555402574693548E-2</v>
      </c>
      <c r="AG301" s="95">
        <f t="shared" si="9"/>
        <v>295</v>
      </c>
    </row>
    <row r="302" spans="1:33" ht="15" customHeight="1" x14ac:dyDescent="0.25">
      <c r="A302" s="64" t="s">
        <v>3497</v>
      </c>
      <c r="B302" s="64">
        <f>_xlfn.XLOOKUP(FMS_Ranking[[#This Row],[FMS ID]],FMS_Input[FMS_ID],FMS_Input[RFPG_NUM])</f>
        <v>5</v>
      </c>
      <c r="C302" s="63" t="str">
        <f>_xlfn.XLOOKUP(FMS_Ranking[[#This Row],[FMS ID]],FMS_Input[FMS_ID],FMS_Input[FMS_NAME])</f>
        <v>City of Rusk Culvert Improvements</v>
      </c>
      <c r="D302" s="68" t="str">
        <f>_xlfn.XLOOKUP(FMS_Ranking[[#This Row],[FMS ID]],FMS_Input[FMS_ID],FMS_Input[FMS_DESCR])</f>
        <v>Establish plan to increase drainage capacity in sites that are prone to flooding.</v>
      </c>
      <c r="E302" s="69">
        <f>_xlfn.XLOOKUP(FMS_Ranking[[#This Row],[FMS ID]],FMS_Input[FMS_ID],FMS_Input[FMS_COST])</f>
        <v>1000000</v>
      </c>
      <c r="F302" s="70" t="str">
        <f>_xlfn.XLOOKUP(FMS_Ranking[[#This Row],[FMS ID]],FMS_Input[FMS_ID],FMS_Input[EMER_NEED])</f>
        <v>Yes</v>
      </c>
      <c r="G302" s="4">
        <f t="shared" si="8"/>
        <v>1</v>
      </c>
      <c r="H302" s="71">
        <f>_xlfn.XLOOKUP(FMS_Ranking[[#This Row],[FMS ID]],FMS_Input[FMS_ID],FMS_Input[STRUCT_100])</f>
        <v>41</v>
      </c>
      <c r="I302" s="71">
        <f>_xlfn.XLOOKUP(FMS_Ranking[[#This Row],[FMS ID]],FMS_Input[FMS_ID],FMS_Input[RES_STRUCT100])</f>
        <v>9</v>
      </c>
      <c r="J302" s="71">
        <f>_xlfn.XLOOKUP(FMS_Ranking[[#This Row],[FMS ID]],FMS_Input[FMS_ID],FMS_Input[POP100])</f>
        <v>462</v>
      </c>
      <c r="K302" s="71">
        <f>_xlfn.XLOOKUP(FMS_Ranking[[#This Row],[FMS ID]],FMS_Input[FMS_ID],FMS_Input[CRITFAC100])</f>
        <v>0</v>
      </c>
      <c r="L302" s="71">
        <f>_xlfn.XLOOKUP(FMS_Ranking[[#This Row],[FMS ID]],FMS_Input[FMS_ID],FMS_Input[LWC])</f>
        <v>0</v>
      </c>
      <c r="M302" s="71">
        <f>_xlfn.XLOOKUP(FMS_Ranking[[#This Row],[FMS ID]],FMS_Input[FMS_ID],FMS_Input[ROADCLS])</f>
        <v>0</v>
      </c>
      <c r="N302" s="71">
        <f>_xlfn.XLOOKUP(FMS_Ranking[[#This Row],[FMS ID]],FMS_Input[FMS_ID],FMS_Input[ROAD_MILES100])</f>
        <v>2</v>
      </c>
      <c r="O302" s="71">
        <f>_xlfn.XLOOKUP(FMS_Ranking[[#This Row],[FMS ID]],FMS_Input[FMS_ID],FMS_Input[FARMACRE100])</f>
        <v>1.2863245010375981</v>
      </c>
      <c r="P302" s="72">
        <f>_xlfn.XLOOKUP(FMS_Ranking[[#This Row],[FMS ID]],FMS_Input[FMS_ID],FMS_Input[REDSTRUCT100])</f>
        <v>0</v>
      </c>
      <c r="Q302" s="72">
        <f>_xlfn.XLOOKUP(FMS_Ranking[[#This Row],[FMS ID]],FMS_Input[FMS_ID],FMS_Input[REMSTRC100])</f>
        <v>0</v>
      </c>
      <c r="R302" s="72">
        <f>_xlfn.XLOOKUP(FMS_Ranking[[#This Row],[FMS ID]],FMS_Input[FMS_ID],FMS_Input[REMRESSTRC100])</f>
        <v>0</v>
      </c>
      <c r="S302" s="83">
        <f>_xlfn.XLOOKUP(FMS_Ranking[[#This Row],[FMS ID]],FMS_Input[FMS_ID],FMS_Input[REMPOP100])</f>
        <v>0</v>
      </c>
      <c r="T302" s="83">
        <f>_xlfn.XLOOKUP(FMS_Ranking[[#This Row],[FMS ID]],FMS_Input[FMS_ID],FMS_Input[REMCRITFAC100])</f>
        <v>0</v>
      </c>
      <c r="U302" s="83">
        <f>_xlfn.XLOOKUP(FMS_Ranking[[#This Row],[FMS ID]],FMS_Input[FMS_ID],FMS_Input[REMLWC100])</f>
        <v>0</v>
      </c>
      <c r="V302" s="83">
        <f>_xlfn.XLOOKUP(FMS_Ranking[[#This Row],[FMS ID]],FMS_Input[FMS_ID],FMS_Input[REMROADCLS])</f>
        <v>0</v>
      </c>
      <c r="W302" s="83">
        <f>_xlfn.XLOOKUP(FMS_Ranking[[#This Row],[FMS ID]],FMS_Input[FMS_ID],FMS_Input[REMFRMACRE100])</f>
        <v>0</v>
      </c>
      <c r="X302" s="72">
        <f>_xlfn.XLOOKUP(FMS_Ranking[[#This Row],[FMS ID]],FMS_Input[FMS_ID],FMS_Input[COSTSTRUCT])</f>
        <v>0</v>
      </c>
      <c r="Y302" s="72">
        <f>_xlfn.XLOOKUP(FMS_Ranking[[#This Row],[FMS ID]],FMS_Input[FMS_ID],FMS_Input[NATURE])</f>
        <v>0</v>
      </c>
      <c r="Z302" s="61">
        <f>(((FMS_Ranking[[#This Row],[Percent Nature-Based Raw]]/Y$2)*10)*Y$3)</f>
        <v>0</v>
      </c>
      <c r="AA302" s="5" t="str">
        <f>_xlfn.XLOOKUP(FMS_Ranking[[#This Row],[FMS ID]],FMS_Input[FMS_ID],FMS_Input[WATER_SUP])</f>
        <v>No</v>
      </c>
      <c r="AB302" s="8">
        <f>IF(FMS_Ranking[[#This Row],[Water Supply Raw]]="Yes",1,0)</f>
        <v>0</v>
      </c>
      <c r="AC30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1.3953479158650632E-2</v>
      </c>
      <c r="AD302" s="97">
        <f>_xlfn.RANK.EQ(AC302,$AC$6:$AC$380,0)+COUNTIF($AC$6:AC302,AC302)-1</f>
        <v>295</v>
      </c>
      <c r="AE302" s="93">
        <f>(((FMS_Ranking[[#This Row],[Structures Removed 100 Raw]]/Q$2)*100)*Q$3)+(((FMS_Ranking[[#This Row],[Removed Pop Raw]]/S$2)*100)*S$3)</f>
        <v>0</v>
      </c>
      <c r="AF30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1.3953479158650632E-2</v>
      </c>
      <c r="AG302" s="95">
        <f t="shared" si="9"/>
        <v>297</v>
      </c>
    </row>
    <row r="303" spans="1:33" ht="15" customHeight="1" x14ac:dyDescent="0.25">
      <c r="A303" s="64" t="s">
        <v>2675</v>
      </c>
      <c r="B303" s="64">
        <f>_xlfn.XLOOKUP(FMS_Ranking[[#This Row],[FMS ID]],FMS_Input[FMS_ID],FMS_Input[RFPG_NUM])</f>
        <v>3</v>
      </c>
      <c r="C303" s="63" t="str">
        <f>_xlfn.XLOOKUP(FMS_Ranking[[#This Row],[FMS ID]],FMS_Input[FMS_ID],FMS_Input[FMS_NAME])</f>
        <v>Providence Village NFIP Floodplain Ordinance</v>
      </c>
      <c r="D303" s="68" t="str">
        <f>_xlfn.XLOOKUP(FMS_Ranking[[#This Row],[FMS ID]],FMS_Input[FMS_ID],FMS_Input[FMS_DESCR])</f>
        <v>Develop a floodplain ordinance that meets or exceeds FEMA's minimum standards</v>
      </c>
      <c r="E303" s="69">
        <f>_xlfn.XLOOKUP(FMS_Ranking[[#This Row],[FMS ID]],FMS_Input[FMS_ID],FMS_Input[FMS_COST])</f>
        <v>100000</v>
      </c>
      <c r="F303" s="70" t="str">
        <f>_xlfn.XLOOKUP(FMS_Ranking[[#This Row],[FMS ID]],FMS_Input[FMS_ID],FMS_Input[EMER_NEED])</f>
        <v>No</v>
      </c>
      <c r="G303" s="4">
        <f t="shared" si="8"/>
        <v>0</v>
      </c>
      <c r="H303" s="71">
        <f>_xlfn.XLOOKUP(FMS_Ranking[[#This Row],[FMS ID]],FMS_Input[FMS_ID],FMS_Input[STRUCT_100])</f>
        <v>35</v>
      </c>
      <c r="I303" s="71">
        <f>_xlfn.XLOOKUP(FMS_Ranking[[#This Row],[FMS ID]],FMS_Input[FMS_ID],FMS_Input[RES_STRUCT100])</f>
        <v>35</v>
      </c>
      <c r="J303" s="71">
        <f>_xlfn.XLOOKUP(FMS_Ranking[[#This Row],[FMS ID]],FMS_Input[FMS_ID],FMS_Input[POP100])</f>
        <v>184</v>
      </c>
      <c r="K303" s="71">
        <f>_xlfn.XLOOKUP(FMS_Ranking[[#This Row],[FMS ID]],FMS_Input[FMS_ID],FMS_Input[CRITFAC100])</f>
        <v>1</v>
      </c>
      <c r="L303" s="71">
        <f>_xlfn.XLOOKUP(FMS_Ranking[[#This Row],[FMS ID]],FMS_Input[FMS_ID],FMS_Input[LWC])</f>
        <v>0</v>
      </c>
      <c r="M303" s="71">
        <f>_xlfn.XLOOKUP(FMS_Ranking[[#This Row],[FMS ID]],FMS_Input[FMS_ID],FMS_Input[ROADCLS])</f>
        <v>0</v>
      </c>
      <c r="N303" s="71">
        <f>_xlfn.XLOOKUP(FMS_Ranking[[#This Row],[FMS ID]],FMS_Input[FMS_ID],FMS_Input[ROAD_MILES100])</f>
        <v>1</v>
      </c>
      <c r="O303" s="71">
        <f>_xlfn.XLOOKUP(FMS_Ranking[[#This Row],[FMS ID]],FMS_Input[FMS_ID],FMS_Input[FARMACRE100])</f>
        <v>30.07267951965332</v>
      </c>
      <c r="P303" s="72">
        <f>_xlfn.XLOOKUP(FMS_Ranking[[#This Row],[FMS ID]],FMS_Input[FMS_ID],FMS_Input[REDSTRUCT100])</f>
        <v>0</v>
      </c>
      <c r="Q303" s="72">
        <f>_xlfn.XLOOKUP(FMS_Ranking[[#This Row],[FMS ID]],FMS_Input[FMS_ID],FMS_Input[REMSTRC100])</f>
        <v>0</v>
      </c>
      <c r="R303" s="72">
        <f>_xlfn.XLOOKUP(FMS_Ranking[[#This Row],[FMS ID]],FMS_Input[FMS_ID],FMS_Input[REMRESSTRC100])</f>
        <v>0</v>
      </c>
      <c r="S303" s="83">
        <f>_xlfn.XLOOKUP(FMS_Ranking[[#This Row],[FMS ID]],FMS_Input[FMS_ID],FMS_Input[REMPOP100])</f>
        <v>0</v>
      </c>
      <c r="T303" s="83">
        <f>_xlfn.XLOOKUP(FMS_Ranking[[#This Row],[FMS ID]],FMS_Input[FMS_ID],FMS_Input[REMCRITFAC100])</f>
        <v>0</v>
      </c>
      <c r="U303" s="83">
        <f>_xlfn.XLOOKUP(FMS_Ranking[[#This Row],[FMS ID]],FMS_Input[FMS_ID],FMS_Input[REMLWC100])</f>
        <v>0</v>
      </c>
      <c r="V303" s="83">
        <f>_xlfn.XLOOKUP(FMS_Ranking[[#This Row],[FMS ID]],FMS_Input[FMS_ID],FMS_Input[REMROADCLS])</f>
        <v>0</v>
      </c>
      <c r="W303" s="83">
        <f>_xlfn.XLOOKUP(FMS_Ranking[[#This Row],[FMS ID]],FMS_Input[FMS_ID],FMS_Input[REMFRMACRE100])</f>
        <v>0</v>
      </c>
      <c r="X303" s="72">
        <f>_xlfn.XLOOKUP(FMS_Ranking[[#This Row],[FMS ID]],FMS_Input[FMS_ID],FMS_Input[COSTSTRUCT])</f>
        <v>0</v>
      </c>
      <c r="Y303" s="72">
        <f>_xlfn.XLOOKUP(FMS_Ranking[[#This Row],[FMS ID]],FMS_Input[FMS_ID],FMS_Input[NATURE])</f>
        <v>0</v>
      </c>
      <c r="Z303" s="61">
        <f>(((FMS_Ranking[[#This Row],[Percent Nature-Based Raw]]/Y$2)*10)*Y$3)</f>
        <v>0</v>
      </c>
      <c r="AA303" s="5" t="str">
        <f>_xlfn.XLOOKUP(FMS_Ranking[[#This Row],[FMS ID]],FMS_Input[FMS_ID],FMS_Input[WATER_SUP])</f>
        <v>No</v>
      </c>
      <c r="AB303" s="8">
        <f>IF(FMS_Ranking[[#This Row],[Water Supply Raw]]="Yes",1,0)</f>
        <v>0</v>
      </c>
      <c r="AC30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1.3463996562103073E-2</v>
      </c>
      <c r="AD303" s="97">
        <f>_xlfn.RANK.EQ(AC303,$AC$6:$AC$380,0)+COUNTIF($AC$6:AC303,AC303)-1</f>
        <v>296</v>
      </c>
      <c r="AE303" s="93">
        <f>(((FMS_Ranking[[#This Row],[Structures Removed 100 Raw]]/Q$2)*100)*Q$3)+(((FMS_Ranking[[#This Row],[Removed Pop Raw]]/S$2)*100)*S$3)</f>
        <v>0</v>
      </c>
      <c r="AF30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1.3463996562103073E-2</v>
      </c>
      <c r="AG303" s="95">
        <f t="shared" si="9"/>
        <v>298</v>
      </c>
    </row>
    <row r="304" spans="1:33" ht="15" customHeight="1" x14ac:dyDescent="0.25">
      <c r="A304" s="64" t="s">
        <v>1810</v>
      </c>
      <c r="B304" s="64">
        <f>_xlfn.XLOOKUP(FMS_Ranking[[#This Row],[FMS ID]],FMS_Input[FMS_ID],FMS_Input[RFPG_NUM])</f>
        <v>2</v>
      </c>
      <c r="C304" s="63" t="str">
        <f>_xlfn.XLOOKUP(FMS_Ranking[[#This Row],[FMS ID]],FMS_Input[FMS_ID],FMS_Input[FMS_NAME])</f>
        <v>City of Whitewright CRS Involvement</v>
      </c>
      <c r="D304" s="68" t="str">
        <f>_xlfn.XLOOKUP(FMS_Ranking[[#This Row],[FMS ID]],FMS_Input[FMS_ID],FMS_Input[FMS_DESCR])</f>
        <v>Become an NFIP Community Rating System (CRS) Community</v>
      </c>
      <c r="E304" s="69">
        <f>_xlfn.XLOOKUP(FMS_Ranking[[#This Row],[FMS ID]],FMS_Input[FMS_ID],FMS_Input[FMS_COST])</f>
        <v>100000</v>
      </c>
      <c r="F304" s="70" t="str">
        <f>_xlfn.XLOOKUP(FMS_Ranking[[#This Row],[FMS ID]],FMS_Input[FMS_ID],FMS_Input[EMER_NEED])</f>
        <v>No</v>
      </c>
      <c r="G304" s="4">
        <f t="shared" si="8"/>
        <v>0</v>
      </c>
      <c r="H304" s="71">
        <f>_xlfn.XLOOKUP(FMS_Ranking[[#This Row],[FMS ID]],FMS_Input[FMS_ID],FMS_Input[STRUCT_100])</f>
        <v>17</v>
      </c>
      <c r="I304" s="71">
        <f>_xlfn.XLOOKUP(FMS_Ranking[[#This Row],[FMS ID]],FMS_Input[FMS_ID],FMS_Input[RES_STRUCT100])</f>
        <v>13</v>
      </c>
      <c r="J304" s="71">
        <f>_xlfn.XLOOKUP(FMS_Ranking[[#This Row],[FMS ID]],FMS_Input[FMS_ID],FMS_Input[POP100])</f>
        <v>299</v>
      </c>
      <c r="K304" s="71">
        <f>_xlfn.XLOOKUP(FMS_Ranking[[#This Row],[FMS ID]],FMS_Input[FMS_ID],FMS_Input[CRITFAC100])</f>
        <v>1</v>
      </c>
      <c r="L304" s="71">
        <f>_xlfn.XLOOKUP(FMS_Ranking[[#This Row],[FMS ID]],FMS_Input[FMS_ID],FMS_Input[LWC])</f>
        <v>0</v>
      </c>
      <c r="M304" s="71">
        <f>_xlfn.XLOOKUP(FMS_Ranking[[#This Row],[FMS ID]],FMS_Input[FMS_ID],FMS_Input[ROADCLS])</f>
        <v>0</v>
      </c>
      <c r="N304" s="71">
        <f>_xlfn.XLOOKUP(FMS_Ranking[[#This Row],[FMS ID]],FMS_Input[FMS_ID],FMS_Input[ROAD_MILES100])</f>
        <v>1</v>
      </c>
      <c r="O304" s="71">
        <f>_xlfn.XLOOKUP(FMS_Ranking[[#This Row],[FMS ID]],FMS_Input[FMS_ID],FMS_Input[FARMACRE100])</f>
        <v>6.1368775367736816</v>
      </c>
      <c r="P304" s="72">
        <f>_xlfn.XLOOKUP(FMS_Ranking[[#This Row],[FMS ID]],FMS_Input[FMS_ID],FMS_Input[REDSTRUCT100])</f>
        <v>0</v>
      </c>
      <c r="Q304" s="72">
        <f>_xlfn.XLOOKUP(FMS_Ranking[[#This Row],[FMS ID]],FMS_Input[FMS_ID],FMS_Input[REMSTRC100])</f>
        <v>0</v>
      </c>
      <c r="R304" s="72">
        <f>_xlfn.XLOOKUP(FMS_Ranking[[#This Row],[FMS ID]],FMS_Input[FMS_ID],FMS_Input[REMRESSTRC100])</f>
        <v>0</v>
      </c>
      <c r="S304" s="83">
        <f>_xlfn.XLOOKUP(FMS_Ranking[[#This Row],[FMS ID]],FMS_Input[FMS_ID],FMS_Input[REMPOP100])</f>
        <v>0</v>
      </c>
      <c r="T304" s="83">
        <f>_xlfn.XLOOKUP(FMS_Ranking[[#This Row],[FMS ID]],FMS_Input[FMS_ID],FMS_Input[REMCRITFAC100])</f>
        <v>0</v>
      </c>
      <c r="U304" s="83">
        <f>_xlfn.XLOOKUP(FMS_Ranking[[#This Row],[FMS ID]],FMS_Input[FMS_ID],FMS_Input[REMLWC100])</f>
        <v>0</v>
      </c>
      <c r="V304" s="83">
        <f>_xlfn.XLOOKUP(FMS_Ranking[[#This Row],[FMS ID]],FMS_Input[FMS_ID],FMS_Input[REMROADCLS])</f>
        <v>0</v>
      </c>
      <c r="W304" s="83">
        <f>_xlfn.XLOOKUP(FMS_Ranking[[#This Row],[FMS ID]],FMS_Input[FMS_ID],FMS_Input[REMFRMACRE100])</f>
        <v>0</v>
      </c>
      <c r="X304" s="72">
        <f>_xlfn.XLOOKUP(FMS_Ranking[[#This Row],[FMS ID]],FMS_Input[FMS_ID],FMS_Input[COSTSTRUCT])</f>
        <v>0</v>
      </c>
      <c r="Y304" s="72">
        <f>_xlfn.XLOOKUP(FMS_Ranking[[#This Row],[FMS ID]],FMS_Input[FMS_ID],FMS_Input[NATURE])</f>
        <v>0</v>
      </c>
      <c r="Z304" s="61">
        <f>(((FMS_Ranking[[#This Row],[Percent Nature-Based Raw]]/Y$2)*10)*Y$3)</f>
        <v>0</v>
      </c>
      <c r="AA304" s="5" t="str">
        <f>_xlfn.XLOOKUP(FMS_Ranking[[#This Row],[FMS ID]],FMS_Input[FMS_ID],FMS_Input[WATER_SUP])</f>
        <v>No</v>
      </c>
      <c r="AB304" s="8">
        <f>IF(FMS_Ranking[[#This Row],[Water Supply Raw]]="Yes",1,0)</f>
        <v>0</v>
      </c>
      <c r="AC30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1.214544422088467E-2</v>
      </c>
      <c r="AD304" s="97">
        <f>_xlfn.RANK.EQ(AC304,$AC$6:$AC$380,0)+COUNTIF($AC$6:AC304,AC304)-1</f>
        <v>297</v>
      </c>
      <c r="AE304" s="93">
        <f>(((FMS_Ranking[[#This Row],[Structures Removed 100 Raw]]/Q$2)*100)*Q$3)+(((FMS_Ranking[[#This Row],[Removed Pop Raw]]/S$2)*100)*S$3)</f>
        <v>0</v>
      </c>
      <c r="AF30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1.214544422088467E-2</v>
      </c>
      <c r="AG304" s="95">
        <f t="shared" si="9"/>
        <v>299</v>
      </c>
    </row>
    <row r="305" spans="1:33" ht="15" customHeight="1" x14ac:dyDescent="0.25">
      <c r="A305" s="64" t="s">
        <v>2449</v>
      </c>
      <c r="B305" s="64">
        <f>_xlfn.XLOOKUP(FMS_Ranking[[#This Row],[FMS ID]],FMS_Input[FMS_ID],FMS_Input[RFPG_NUM])</f>
        <v>3</v>
      </c>
      <c r="C305" s="63" t="str">
        <f>_xlfn.XLOOKUP(FMS_Ranking[[#This Row],[FMS ID]],FMS_Input[FMS_ID],FMS_Input[FMS_NAME])</f>
        <v>Krum "Turn Around Don't Drown" Campaign</v>
      </c>
      <c r="D305" s="68" t="str">
        <f>_xlfn.XLOOKUP(FMS_Ranking[[#This Row],[FMS ID]],FMS_Input[FMS_ID],FMS_Input[FMS_DESCR])</f>
        <v>Implement "Turn Around, Don't Drown" campaign.</v>
      </c>
      <c r="E305" s="69">
        <f>_xlfn.XLOOKUP(FMS_Ranking[[#This Row],[FMS ID]],FMS_Input[FMS_ID],FMS_Input[FMS_COST])</f>
        <v>50000</v>
      </c>
      <c r="F305" s="70" t="str">
        <f>_xlfn.XLOOKUP(FMS_Ranking[[#This Row],[FMS ID]],FMS_Input[FMS_ID],FMS_Input[EMER_NEED])</f>
        <v>No</v>
      </c>
      <c r="G305" s="4">
        <f t="shared" si="8"/>
        <v>0</v>
      </c>
      <c r="H305" s="71">
        <f>_xlfn.XLOOKUP(FMS_Ranking[[#This Row],[FMS ID]],FMS_Input[FMS_ID],FMS_Input[STRUCT_100])</f>
        <v>31</v>
      </c>
      <c r="I305" s="71">
        <f>_xlfn.XLOOKUP(FMS_Ranking[[#This Row],[FMS ID]],FMS_Input[FMS_ID],FMS_Input[RES_STRUCT100])</f>
        <v>28</v>
      </c>
      <c r="J305" s="71">
        <f>_xlfn.XLOOKUP(FMS_Ranking[[#This Row],[FMS ID]],FMS_Input[FMS_ID],FMS_Input[POP100])</f>
        <v>72</v>
      </c>
      <c r="K305" s="71">
        <f>_xlfn.XLOOKUP(FMS_Ranking[[#This Row],[FMS ID]],FMS_Input[FMS_ID],FMS_Input[CRITFAC100])</f>
        <v>0</v>
      </c>
      <c r="L305" s="71">
        <f>_xlfn.XLOOKUP(FMS_Ranking[[#This Row],[FMS ID]],FMS_Input[FMS_ID],FMS_Input[LWC])</f>
        <v>0</v>
      </c>
      <c r="M305" s="71">
        <f>_xlfn.XLOOKUP(FMS_Ranking[[#This Row],[FMS ID]],FMS_Input[FMS_ID],FMS_Input[ROADCLS])</f>
        <v>0</v>
      </c>
      <c r="N305" s="71">
        <f>_xlfn.XLOOKUP(FMS_Ranking[[#This Row],[FMS ID]],FMS_Input[FMS_ID],FMS_Input[ROAD_MILES100])</f>
        <v>2</v>
      </c>
      <c r="O305" s="71">
        <f>_xlfn.XLOOKUP(FMS_Ranking[[#This Row],[FMS ID]],FMS_Input[FMS_ID],FMS_Input[FARMACRE100])</f>
        <v>126.7267990112305</v>
      </c>
      <c r="P305" s="72">
        <f>_xlfn.XLOOKUP(FMS_Ranking[[#This Row],[FMS ID]],FMS_Input[FMS_ID],FMS_Input[REDSTRUCT100])</f>
        <v>0</v>
      </c>
      <c r="Q305" s="72">
        <f>_xlfn.XLOOKUP(FMS_Ranking[[#This Row],[FMS ID]],FMS_Input[FMS_ID],FMS_Input[REMSTRC100])</f>
        <v>0</v>
      </c>
      <c r="R305" s="72">
        <f>_xlfn.XLOOKUP(FMS_Ranking[[#This Row],[FMS ID]],FMS_Input[FMS_ID],FMS_Input[REMRESSTRC100])</f>
        <v>0</v>
      </c>
      <c r="S305" s="83">
        <f>_xlfn.XLOOKUP(FMS_Ranking[[#This Row],[FMS ID]],FMS_Input[FMS_ID],FMS_Input[REMPOP100])</f>
        <v>0</v>
      </c>
      <c r="T305" s="83">
        <f>_xlfn.XLOOKUP(FMS_Ranking[[#This Row],[FMS ID]],FMS_Input[FMS_ID],FMS_Input[REMCRITFAC100])</f>
        <v>0</v>
      </c>
      <c r="U305" s="83">
        <f>_xlfn.XLOOKUP(FMS_Ranking[[#This Row],[FMS ID]],FMS_Input[FMS_ID],FMS_Input[REMLWC100])</f>
        <v>0</v>
      </c>
      <c r="V305" s="83">
        <f>_xlfn.XLOOKUP(FMS_Ranking[[#This Row],[FMS ID]],FMS_Input[FMS_ID],FMS_Input[REMROADCLS])</f>
        <v>0</v>
      </c>
      <c r="W305" s="83">
        <f>_xlfn.XLOOKUP(FMS_Ranking[[#This Row],[FMS ID]],FMS_Input[FMS_ID],FMS_Input[REMFRMACRE100])</f>
        <v>0</v>
      </c>
      <c r="X305" s="72">
        <f>_xlfn.XLOOKUP(FMS_Ranking[[#This Row],[FMS ID]],FMS_Input[FMS_ID],FMS_Input[COSTSTRUCT])</f>
        <v>0</v>
      </c>
      <c r="Y305" s="72">
        <f>_xlfn.XLOOKUP(FMS_Ranking[[#This Row],[FMS ID]],FMS_Input[FMS_ID],FMS_Input[NATURE])</f>
        <v>0</v>
      </c>
      <c r="Z305" s="61">
        <f>(((FMS_Ranking[[#This Row],[Percent Nature-Based Raw]]/Y$2)*10)*Y$3)</f>
        <v>0</v>
      </c>
      <c r="AA305" s="5" t="str">
        <f>_xlfn.XLOOKUP(FMS_Ranking[[#This Row],[FMS ID]],FMS_Input[FMS_ID],FMS_Input[WATER_SUP])</f>
        <v>No</v>
      </c>
      <c r="AB305" s="8">
        <f>IF(FMS_Ranking[[#This Row],[Water Supply Raw]]="Yes",1,0)</f>
        <v>0</v>
      </c>
      <c r="AC30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1.1792058478587305E-2</v>
      </c>
      <c r="AD305" s="97">
        <f>_xlfn.RANK.EQ(AC305,$AC$6:$AC$380,0)+COUNTIF($AC$6:AC305,AC305)-1</f>
        <v>298</v>
      </c>
      <c r="AE305" s="93">
        <f>(((FMS_Ranking[[#This Row],[Structures Removed 100 Raw]]/Q$2)*100)*Q$3)+(((FMS_Ranking[[#This Row],[Removed Pop Raw]]/S$2)*100)*S$3)</f>
        <v>0</v>
      </c>
      <c r="AF30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1.1792058478587305E-2</v>
      </c>
      <c r="AG305" s="95">
        <f t="shared" si="9"/>
        <v>300</v>
      </c>
    </row>
    <row r="306" spans="1:33" ht="15" customHeight="1" x14ac:dyDescent="0.25">
      <c r="A306" s="64" t="s">
        <v>2222</v>
      </c>
      <c r="B306" s="64">
        <f>_xlfn.XLOOKUP(FMS_Ranking[[#This Row],[FMS ID]],FMS_Input[FMS_ID],FMS_Input[RFPG_NUM])</f>
        <v>3</v>
      </c>
      <c r="C306" s="63" t="str">
        <f>_xlfn.XLOOKUP(FMS_Ranking[[#This Row],[FMS ID]],FMS_Input[FMS_ID],FMS_Input[FMS_NAME])</f>
        <v>Lindsay Flood Warning and Public Safety Improvements</v>
      </c>
      <c r="D306" s="68" t="str">
        <f>_xlfn.XLOOKUP(FMS_Ranking[[#This Row],[FMS ID]],FMS_Input[FMS_ID],FMS_Input[FMS_DESCR])</f>
        <v>Citywide “reverse 911” to enable local emergency officials to notify emergency information pertaining to flood advisories, flood warnings, and flood evacuations.</v>
      </c>
      <c r="E306" s="69">
        <f>_xlfn.XLOOKUP(FMS_Ranking[[#This Row],[FMS ID]],FMS_Input[FMS_ID],FMS_Input[FMS_COST])</f>
        <v>250000</v>
      </c>
      <c r="F306" s="70" t="str">
        <f>_xlfn.XLOOKUP(FMS_Ranking[[#This Row],[FMS ID]],FMS_Input[FMS_ID],FMS_Input[EMER_NEED])</f>
        <v>No</v>
      </c>
      <c r="G306" s="4">
        <f t="shared" si="8"/>
        <v>0</v>
      </c>
      <c r="H306" s="71">
        <f>_xlfn.XLOOKUP(FMS_Ranking[[#This Row],[FMS ID]],FMS_Input[FMS_ID],FMS_Input[STRUCT_100])</f>
        <v>36</v>
      </c>
      <c r="I306" s="71">
        <f>_xlfn.XLOOKUP(FMS_Ranking[[#This Row],[FMS ID]],FMS_Input[FMS_ID],FMS_Input[RES_STRUCT100])</f>
        <v>24</v>
      </c>
      <c r="J306" s="71">
        <f>_xlfn.XLOOKUP(FMS_Ranking[[#This Row],[FMS ID]],FMS_Input[FMS_ID],FMS_Input[POP100])</f>
        <v>39</v>
      </c>
      <c r="K306" s="71">
        <f>_xlfn.XLOOKUP(FMS_Ranking[[#This Row],[FMS ID]],FMS_Input[FMS_ID],FMS_Input[CRITFAC100])</f>
        <v>0</v>
      </c>
      <c r="L306" s="71">
        <f>_xlfn.XLOOKUP(FMS_Ranking[[#This Row],[FMS ID]],FMS_Input[FMS_ID],FMS_Input[LWC])</f>
        <v>0</v>
      </c>
      <c r="M306" s="71">
        <f>_xlfn.XLOOKUP(FMS_Ranking[[#This Row],[FMS ID]],FMS_Input[FMS_ID],FMS_Input[ROADCLS])</f>
        <v>0</v>
      </c>
      <c r="N306" s="71">
        <f>_xlfn.XLOOKUP(FMS_Ranking[[#This Row],[FMS ID]],FMS_Input[FMS_ID],FMS_Input[ROAD_MILES100])</f>
        <v>2</v>
      </c>
      <c r="O306" s="71">
        <f>_xlfn.XLOOKUP(FMS_Ranking[[#This Row],[FMS ID]],FMS_Input[FMS_ID],FMS_Input[FARMACRE100])</f>
        <v>135.67970275878909</v>
      </c>
      <c r="P306" s="72">
        <f>_xlfn.XLOOKUP(FMS_Ranking[[#This Row],[FMS ID]],FMS_Input[FMS_ID],FMS_Input[REDSTRUCT100])</f>
        <v>0</v>
      </c>
      <c r="Q306" s="72">
        <f>_xlfn.XLOOKUP(FMS_Ranking[[#This Row],[FMS ID]],FMS_Input[FMS_ID],FMS_Input[REMSTRC100])</f>
        <v>0</v>
      </c>
      <c r="R306" s="72">
        <f>_xlfn.XLOOKUP(FMS_Ranking[[#This Row],[FMS ID]],FMS_Input[FMS_ID],FMS_Input[REMRESSTRC100])</f>
        <v>0</v>
      </c>
      <c r="S306" s="83">
        <f>_xlfn.XLOOKUP(FMS_Ranking[[#This Row],[FMS ID]],FMS_Input[FMS_ID],FMS_Input[REMPOP100])</f>
        <v>0</v>
      </c>
      <c r="T306" s="83">
        <f>_xlfn.XLOOKUP(FMS_Ranking[[#This Row],[FMS ID]],FMS_Input[FMS_ID],FMS_Input[REMCRITFAC100])</f>
        <v>0</v>
      </c>
      <c r="U306" s="83">
        <f>_xlfn.XLOOKUP(FMS_Ranking[[#This Row],[FMS ID]],FMS_Input[FMS_ID],FMS_Input[REMLWC100])</f>
        <v>0</v>
      </c>
      <c r="V306" s="83">
        <f>_xlfn.XLOOKUP(FMS_Ranking[[#This Row],[FMS ID]],FMS_Input[FMS_ID],FMS_Input[REMROADCLS])</f>
        <v>0</v>
      </c>
      <c r="W306" s="83">
        <f>_xlfn.XLOOKUP(FMS_Ranking[[#This Row],[FMS ID]],FMS_Input[FMS_ID],FMS_Input[REMFRMACRE100])</f>
        <v>0</v>
      </c>
      <c r="X306" s="72">
        <f>_xlfn.XLOOKUP(FMS_Ranking[[#This Row],[FMS ID]],FMS_Input[FMS_ID],FMS_Input[COSTSTRUCT])</f>
        <v>0</v>
      </c>
      <c r="Y306" s="72">
        <f>_xlfn.XLOOKUP(FMS_Ranking[[#This Row],[FMS ID]],FMS_Input[FMS_ID],FMS_Input[NATURE])</f>
        <v>0</v>
      </c>
      <c r="Z306" s="61">
        <f>(((FMS_Ranking[[#This Row],[Percent Nature-Based Raw]]/Y$2)*10)*Y$3)</f>
        <v>0</v>
      </c>
      <c r="AA306" s="5" t="str">
        <f>_xlfn.XLOOKUP(FMS_Ranking[[#This Row],[FMS ID]],FMS_Input[FMS_ID],FMS_Input[WATER_SUP])</f>
        <v>No</v>
      </c>
      <c r="AB306" s="8">
        <f>IF(FMS_Ranking[[#This Row],[Water Supply Raw]]="Yes",1,0)</f>
        <v>0</v>
      </c>
      <c r="AC30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1.176101337641181E-2</v>
      </c>
      <c r="AD306" s="97">
        <f>_xlfn.RANK.EQ(AC306,$AC$6:$AC$380,0)+COUNTIF($AC$6:AC306,AC306)-1</f>
        <v>299</v>
      </c>
      <c r="AE306" s="93">
        <f>(((FMS_Ranking[[#This Row],[Structures Removed 100 Raw]]/Q$2)*100)*Q$3)+(((FMS_Ranking[[#This Row],[Removed Pop Raw]]/S$2)*100)*S$3)</f>
        <v>0</v>
      </c>
      <c r="AF30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1.176101337641181E-2</v>
      </c>
      <c r="AG306" s="95">
        <f t="shared" si="9"/>
        <v>301</v>
      </c>
    </row>
    <row r="307" spans="1:33" ht="15" customHeight="1" x14ac:dyDescent="0.25">
      <c r="A307" s="64" t="s">
        <v>2713</v>
      </c>
      <c r="B307" s="64">
        <f>_xlfn.XLOOKUP(FMS_Ranking[[#This Row],[FMS ID]],FMS_Input[FMS_ID],FMS_Input[RFPG_NUM])</f>
        <v>3</v>
      </c>
      <c r="C307" s="63" t="str">
        <f>_xlfn.XLOOKUP(FMS_Ranking[[#This Row],[FMS ID]],FMS_Input[FMS_ID],FMS_Input[FMS_NAME])</f>
        <v>City of Lindsay Flood Monitoring System</v>
      </c>
      <c r="D307" s="68" t="str">
        <f>_xlfn.XLOOKUP(FMS_Ranking[[#This Row],[FMS ID]],FMS_Input[FMS_ID],FMS_Input[FMS_DESCR])</f>
        <v>Install flood monitoring equipment throughout the City of Lindsay.</v>
      </c>
      <c r="E307" s="69">
        <f>_xlfn.XLOOKUP(FMS_Ranking[[#This Row],[FMS ID]],FMS_Input[FMS_ID],FMS_Input[FMS_COST])</f>
        <v>250000</v>
      </c>
      <c r="F307" s="70" t="str">
        <f>_xlfn.XLOOKUP(FMS_Ranking[[#This Row],[FMS ID]],FMS_Input[FMS_ID],FMS_Input[EMER_NEED])</f>
        <v>No</v>
      </c>
      <c r="G307" s="4">
        <f t="shared" si="8"/>
        <v>0</v>
      </c>
      <c r="H307" s="71">
        <f>_xlfn.XLOOKUP(FMS_Ranking[[#This Row],[FMS ID]],FMS_Input[FMS_ID],FMS_Input[STRUCT_100])</f>
        <v>36</v>
      </c>
      <c r="I307" s="71">
        <f>_xlfn.XLOOKUP(FMS_Ranking[[#This Row],[FMS ID]],FMS_Input[FMS_ID],FMS_Input[RES_STRUCT100])</f>
        <v>24</v>
      </c>
      <c r="J307" s="71">
        <f>_xlfn.XLOOKUP(FMS_Ranking[[#This Row],[FMS ID]],FMS_Input[FMS_ID],FMS_Input[POP100])</f>
        <v>39</v>
      </c>
      <c r="K307" s="71">
        <f>_xlfn.XLOOKUP(FMS_Ranking[[#This Row],[FMS ID]],FMS_Input[FMS_ID],FMS_Input[CRITFAC100])</f>
        <v>0</v>
      </c>
      <c r="L307" s="71">
        <f>_xlfn.XLOOKUP(FMS_Ranking[[#This Row],[FMS ID]],FMS_Input[FMS_ID],FMS_Input[LWC])</f>
        <v>0</v>
      </c>
      <c r="M307" s="71">
        <f>_xlfn.XLOOKUP(FMS_Ranking[[#This Row],[FMS ID]],FMS_Input[FMS_ID],FMS_Input[ROADCLS])</f>
        <v>0</v>
      </c>
      <c r="N307" s="71">
        <f>_xlfn.XLOOKUP(FMS_Ranking[[#This Row],[FMS ID]],FMS_Input[FMS_ID],FMS_Input[ROAD_MILES100])</f>
        <v>2</v>
      </c>
      <c r="O307" s="71">
        <f>_xlfn.XLOOKUP(FMS_Ranking[[#This Row],[FMS ID]],FMS_Input[FMS_ID],FMS_Input[FARMACRE100])</f>
        <v>135.67970275878909</v>
      </c>
      <c r="P307" s="72">
        <f>_xlfn.XLOOKUP(FMS_Ranking[[#This Row],[FMS ID]],FMS_Input[FMS_ID],FMS_Input[REDSTRUCT100])</f>
        <v>0</v>
      </c>
      <c r="Q307" s="72">
        <f>_xlfn.XLOOKUP(FMS_Ranking[[#This Row],[FMS ID]],FMS_Input[FMS_ID],FMS_Input[REMSTRC100])</f>
        <v>0</v>
      </c>
      <c r="R307" s="72">
        <f>_xlfn.XLOOKUP(FMS_Ranking[[#This Row],[FMS ID]],FMS_Input[FMS_ID],FMS_Input[REMRESSTRC100])</f>
        <v>0</v>
      </c>
      <c r="S307" s="83">
        <f>_xlfn.XLOOKUP(FMS_Ranking[[#This Row],[FMS ID]],FMS_Input[FMS_ID],FMS_Input[REMPOP100])</f>
        <v>0</v>
      </c>
      <c r="T307" s="83">
        <f>_xlfn.XLOOKUP(FMS_Ranking[[#This Row],[FMS ID]],FMS_Input[FMS_ID],FMS_Input[REMCRITFAC100])</f>
        <v>0</v>
      </c>
      <c r="U307" s="83">
        <f>_xlfn.XLOOKUP(FMS_Ranking[[#This Row],[FMS ID]],FMS_Input[FMS_ID],FMS_Input[REMLWC100])</f>
        <v>0</v>
      </c>
      <c r="V307" s="83">
        <f>_xlfn.XLOOKUP(FMS_Ranking[[#This Row],[FMS ID]],FMS_Input[FMS_ID],FMS_Input[REMROADCLS])</f>
        <v>0</v>
      </c>
      <c r="W307" s="83">
        <f>_xlfn.XLOOKUP(FMS_Ranking[[#This Row],[FMS ID]],FMS_Input[FMS_ID],FMS_Input[REMFRMACRE100])</f>
        <v>0</v>
      </c>
      <c r="X307" s="72">
        <f>_xlfn.XLOOKUP(FMS_Ranking[[#This Row],[FMS ID]],FMS_Input[FMS_ID],FMS_Input[COSTSTRUCT])</f>
        <v>0</v>
      </c>
      <c r="Y307" s="72">
        <f>_xlfn.XLOOKUP(FMS_Ranking[[#This Row],[FMS ID]],FMS_Input[FMS_ID],FMS_Input[NATURE])</f>
        <v>0</v>
      </c>
      <c r="Z307" s="61">
        <f>(((FMS_Ranking[[#This Row],[Percent Nature-Based Raw]]/Y$2)*10)*Y$3)</f>
        <v>0</v>
      </c>
      <c r="AA307" s="5" t="str">
        <f>_xlfn.XLOOKUP(FMS_Ranking[[#This Row],[FMS ID]],FMS_Input[FMS_ID],FMS_Input[WATER_SUP])</f>
        <v>No</v>
      </c>
      <c r="AB307" s="8">
        <f>IF(FMS_Ranking[[#This Row],[Water Supply Raw]]="Yes",1,0)</f>
        <v>0</v>
      </c>
      <c r="AC30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1.176101337641181E-2</v>
      </c>
      <c r="AD307" s="97">
        <f>_xlfn.RANK.EQ(AC307,$AC$6:$AC$380,0)+COUNTIF($AC$6:AC307,AC307)-1</f>
        <v>300</v>
      </c>
      <c r="AE307" s="93">
        <f>(((FMS_Ranking[[#This Row],[Structures Removed 100 Raw]]/Q$2)*100)*Q$3)+(((FMS_Ranking[[#This Row],[Removed Pop Raw]]/S$2)*100)*S$3)</f>
        <v>0</v>
      </c>
      <c r="AF30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1.176101337641181E-2</v>
      </c>
      <c r="AG307" s="95">
        <f t="shared" si="9"/>
        <v>301</v>
      </c>
    </row>
    <row r="308" spans="1:33" ht="15" customHeight="1" x14ac:dyDescent="0.25">
      <c r="A308" s="64" t="s">
        <v>2514</v>
      </c>
      <c r="B308" s="64">
        <f>_xlfn.XLOOKUP(FMS_Ranking[[#This Row],[FMS ID]],FMS_Input[FMS_ID],FMS_Input[RFPG_NUM])</f>
        <v>3</v>
      </c>
      <c r="C308" s="63" t="str">
        <f>_xlfn.XLOOKUP(FMS_Ranking[[#This Row],[FMS ID]],FMS_Input[FMS_ID],FMS_Input[FMS_NAME])</f>
        <v>City of Alma NFIP Floodplain Ordinance</v>
      </c>
      <c r="D308" s="68" t="str">
        <f>_xlfn.XLOOKUP(FMS_Ranking[[#This Row],[FMS ID]],FMS_Input[FMS_ID],FMS_Input[FMS_DESCR])</f>
        <v>Develop a floodplain ordinance that meets or exceeds FEMA's minimum standards</v>
      </c>
      <c r="E308" s="69">
        <f>_xlfn.XLOOKUP(FMS_Ranking[[#This Row],[FMS ID]],FMS_Input[FMS_ID],FMS_Input[FMS_COST])</f>
        <v>100000</v>
      </c>
      <c r="F308" s="70" t="str">
        <f>_xlfn.XLOOKUP(FMS_Ranking[[#This Row],[FMS ID]],FMS_Input[FMS_ID],FMS_Input[EMER_NEED])</f>
        <v>No</v>
      </c>
      <c r="G308" s="4">
        <f t="shared" si="8"/>
        <v>0</v>
      </c>
      <c r="H308" s="71">
        <f>_xlfn.XLOOKUP(FMS_Ranking[[#This Row],[FMS ID]],FMS_Input[FMS_ID],FMS_Input[STRUCT_100])</f>
        <v>6</v>
      </c>
      <c r="I308" s="71">
        <f>_xlfn.XLOOKUP(FMS_Ranking[[#This Row],[FMS ID]],FMS_Input[FMS_ID],FMS_Input[RES_STRUCT100])</f>
        <v>4</v>
      </c>
      <c r="J308" s="71">
        <f>_xlfn.XLOOKUP(FMS_Ranking[[#This Row],[FMS ID]],FMS_Input[FMS_ID],FMS_Input[POP100])</f>
        <v>14</v>
      </c>
      <c r="K308" s="71">
        <f>_xlfn.XLOOKUP(FMS_Ranking[[#This Row],[FMS ID]],FMS_Input[FMS_ID],FMS_Input[CRITFAC100])</f>
        <v>0</v>
      </c>
      <c r="L308" s="71">
        <f>_xlfn.XLOOKUP(FMS_Ranking[[#This Row],[FMS ID]],FMS_Input[FMS_ID],FMS_Input[LWC])</f>
        <v>0</v>
      </c>
      <c r="M308" s="71">
        <f>_xlfn.XLOOKUP(FMS_Ranking[[#This Row],[FMS ID]],FMS_Input[FMS_ID],FMS_Input[ROADCLS])</f>
        <v>0</v>
      </c>
      <c r="N308" s="71">
        <f>_xlfn.XLOOKUP(FMS_Ranking[[#This Row],[FMS ID]],FMS_Input[FMS_ID],FMS_Input[ROAD_MILES100])</f>
        <v>2</v>
      </c>
      <c r="O308" s="71">
        <f>_xlfn.XLOOKUP(FMS_Ranking[[#This Row],[FMS ID]],FMS_Input[FMS_ID],FMS_Input[FARMACRE100])</f>
        <v>363.41070556640619</v>
      </c>
      <c r="P308" s="72">
        <f>_xlfn.XLOOKUP(FMS_Ranking[[#This Row],[FMS ID]],FMS_Input[FMS_ID],FMS_Input[REDSTRUCT100])</f>
        <v>0</v>
      </c>
      <c r="Q308" s="72">
        <f>_xlfn.XLOOKUP(FMS_Ranking[[#This Row],[FMS ID]],FMS_Input[FMS_ID],FMS_Input[REMSTRC100])</f>
        <v>0</v>
      </c>
      <c r="R308" s="72">
        <f>_xlfn.XLOOKUP(FMS_Ranking[[#This Row],[FMS ID]],FMS_Input[FMS_ID],FMS_Input[REMRESSTRC100])</f>
        <v>0</v>
      </c>
      <c r="S308" s="83">
        <f>_xlfn.XLOOKUP(FMS_Ranking[[#This Row],[FMS ID]],FMS_Input[FMS_ID],FMS_Input[REMPOP100])</f>
        <v>0</v>
      </c>
      <c r="T308" s="83">
        <f>_xlfn.XLOOKUP(FMS_Ranking[[#This Row],[FMS ID]],FMS_Input[FMS_ID],FMS_Input[REMCRITFAC100])</f>
        <v>0</v>
      </c>
      <c r="U308" s="83">
        <f>_xlfn.XLOOKUP(FMS_Ranking[[#This Row],[FMS ID]],FMS_Input[FMS_ID],FMS_Input[REMLWC100])</f>
        <v>0</v>
      </c>
      <c r="V308" s="83">
        <f>_xlfn.XLOOKUP(FMS_Ranking[[#This Row],[FMS ID]],FMS_Input[FMS_ID],FMS_Input[REMROADCLS])</f>
        <v>0</v>
      </c>
      <c r="W308" s="83">
        <f>_xlfn.XLOOKUP(FMS_Ranking[[#This Row],[FMS ID]],FMS_Input[FMS_ID],FMS_Input[REMFRMACRE100])</f>
        <v>0</v>
      </c>
      <c r="X308" s="72">
        <f>_xlfn.XLOOKUP(FMS_Ranking[[#This Row],[FMS ID]],FMS_Input[FMS_ID],FMS_Input[COSTSTRUCT])</f>
        <v>0</v>
      </c>
      <c r="Y308" s="72">
        <f>_xlfn.XLOOKUP(FMS_Ranking[[#This Row],[FMS ID]],FMS_Input[FMS_ID],FMS_Input[NATURE])</f>
        <v>0</v>
      </c>
      <c r="Z308" s="61">
        <f>(((FMS_Ranking[[#This Row],[Percent Nature-Based Raw]]/Y$2)*10)*Y$3)</f>
        <v>0</v>
      </c>
      <c r="AA308" s="5" t="str">
        <f>_xlfn.XLOOKUP(FMS_Ranking[[#This Row],[FMS ID]],FMS_Input[FMS_ID],FMS_Input[WATER_SUP])</f>
        <v>No</v>
      </c>
      <c r="AB308" s="8">
        <f>IF(FMS_Ranking[[#This Row],[Water Supply Raw]]="Yes",1,0)</f>
        <v>0</v>
      </c>
      <c r="AC30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1.1749506977146853E-2</v>
      </c>
      <c r="AD308" s="97">
        <f>_xlfn.RANK.EQ(AC308,$AC$6:$AC$380,0)+COUNTIF($AC$6:AC308,AC308)-1</f>
        <v>301</v>
      </c>
      <c r="AE308" s="93">
        <f>(((FMS_Ranking[[#This Row],[Structures Removed 100 Raw]]/Q$2)*100)*Q$3)+(((FMS_Ranking[[#This Row],[Removed Pop Raw]]/S$2)*100)*S$3)</f>
        <v>0</v>
      </c>
      <c r="AF30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1.1749506977146853E-2</v>
      </c>
      <c r="AG308" s="95">
        <f t="shared" si="9"/>
        <v>303</v>
      </c>
    </row>
    <row r="309" spans="1:33" ht="15" customHeight="1" x14ac:dyDescent="0.25">
      <c r="A309" s="64" t="s">
        <v>2320</v>
      </c>
      <c r="B309" s="64">
        <f>_xlfn.XLOOKUP(FMS_Ranking[[#This Row],[FMS ID]],FMS_Input[FMS_ID],FMS_Input[RFPG_NUM])</f>
        <v>3</v>
      </c>
      <c r="C309" s="63" t="str">
        <f>_xlfn.XLOOKUP(FMS_Ranking[[#This Row],[FMS ID]],FMS_Input[FMS_ID],FMS_Input[FMS_NAME])</f>
        <v>Wills Point Structure Permitting Requirement Update</v>
      </c>
      <c r="D309" s="68" t="str">
        <f>_xlfn.XLOOKUP(FMS_Ranking[[#This Row],[FMS ID]],FMS_Input[FMS_ID],FMS_Input[FMS_DESCR])</f>
        <v>Increase freeboard requirements for permitting structures in the SFHA; Adopt a “no-rise” in BFE in the 100-year floodplain; Update local flood ordinance</v>
      </c>
      <c r="E309" s="69">
        <f>_xlfn.XLOOKUP(FMS_Ranking[[#This Row],[FMS ID]],FMS_Input[FMS_ID],FMS_Input[FMS_COST])</f>
        <v>100000</v>
      </c>
      <c r="F309" s="70" t="str">
        <f>_xlfn.XLOOKUP(FMS_Ranking[[#This Row],[FMS ID]],FMS_Input[FMS_ID],FMS_Input[EMER_NEED])</f>
        <v>No</v>
      </c>
      <c r="G309" s="4">
        <f t="shared" si="8"/>
        <v>0</v>
      </c>
      <c r="H309" s="71">
        <f>_xlfn.XLOOKUP(FMS_Ranking[[#This Row],[FMS ID]],FMS_Input[FMS_ID],FMS_Input[STRUCT_100])</f>
        <v>25</v>
      </c>
      <c r="I309" s="71">
        <f>_xlfn.XLOOKUP(FMS_Ranking[[#This Row],[FMS ID]],FMS_Input[FMS_ID],FMS_Input[RES_STRUCT100])</f>
        <v>12</v>
      </c>
      <c r="J309" s="71">
        <f>_xlfn.XLOOKUP(FMS_Ranking[[#This Row],[FMS ID]],FMS_Input[FMS_ID],FMS_Input[POP100])</f>
        <v>91</v>
      </c>
      <c r="K309" s="71">
        <f>_xlfn.XLOOKUP(FMS_Ranking[[#This Row],[FMS ID]],FMS_Input[FMS_ID],FMS_Input[CRITFAC100])</f>
        <v>1</v>
      </c>
      <c r="L309" s="71">
        <f>_xlfn.XLOOKUP(FMS_Ranking[[#This Row],[FMS ID]],FMS_Input[FMS_ID],FMS_Input[LWC])</f>
        <v>0</v>
      </c>
      <c r="M309" s="71">
        <f>_xlfn.XLOOKUP(FMS_Ranking[[#This Row],[FMS ID]],FMS_Input[FMS_ID],FMS_Input[ROADCLS])</f>
        <v>0</v>
      </c>
      <c r="N309" s="71">
        <f>_xlfn.XLOOKUP(FMS_Ranking[[#This Row],[FMS ID]],FMS_Input[FMS_ID],FMS_Input[ROAD_MILES100])</f>
        <v>1</v>
      </c>
      <c r="O309" s="71">
        <f>_xlfn.XLOOKUP(FMS_Ranking[[#This Row],[FMS ID]],FMS_Input[FMS_ID],FMS_Input[FARMACRE100])</f>
        <v>24.06868934631348</v>
      </c>
      <c r="P309" s="72">
        <f>_xlfn.XLOOKUP(FMS_Ranking[[#This Row],[FMS ID]],FMS_Input[FMS_ID],FMS_Input[REDSTRUCT100])</f>
        <v>0</v>
      </c>
      <c r="Q309" s="72">
        <f>_xlfn.XLOOKUP(FMS_Ranking[[#This Row],[FMS ID]],FMS_Input[FMS_ID],FMS_Input[REMSTRC100])</f>
        <v>0</v>
      </c>
      <c r="R309" s="72">
        <f>_xlfn.XLOOKUP(FMS_Ranking[[#This Row],[FMS ID]],FMS_Input[FMS_ID],FMS_Input[REMRESSTRC100])</f>
        <v>0</v>
      </c>
      <c r="S309" s="83">
        <f>_xlfn.XLOOKUP(FMS_Ranking[[#This Row],[FMS ID]],FMS_Input[FMS_ID],FMS_Input[REMPOP100])</f>
        <v>0</v>
      </c>
      <c r="T309" s="83">
        <f>_xlfn.XLOOKUP(FMS_Ranking[[#This Row],[FMS ID]],FMS_Input[FMS_ID],FMS_Input[REMCRITFAC100])</f>
        <v>0</v>
      </c>
      <c r="U309" s="83">
        <f>_xlfn.XLOOKUP(FMS_Ranking[[#This Row],[FMS ID]],FMS_Input[FMS_ID],FMS_Input[REMLWC100])</f>
        <v>0</v>
      </c>
      <c r="V309" s="83">
        <f>_xlfn.XLOOKUP(FMS_Ranking[[#This Row],[FMS ID]],FMS_Input[FMS_ID],FMS_Input[REMROADCLS])</f>
        <v>0</v>
      </c>
      <c r="W309" s="83">
        <f>_xlfn.XLOOKUP(FMS_Ranking[[#This Row],[FMS ID]],FMS_Input[FMS_ID],FMS_Input[REMFRMACRE100])</f>
        <v>0</v>
      </c>
      <c r="X309" s="72">
        <f>_xlfn.XLOOKUP(FMS_Ranking[[#This Row],[FMS ID]],FMS_Input[FMS_ID],FMS_Input[COSTSTRUCT])</f>
        <v>0</v>
      </c>
      <c r="Y309" s="72">
        <f>_xlfn.XLOOKUP(FMS_Ranking[[#This Row],[FMS ID]],FMS_Input[FMS_ID],FMS_Input[NATURE])</f>
        <v>0</v>
      </c>
      <c r="Z309" s="61">
        <f>(((FMS_Ranking[[#This Row],[Percent Nature-Based Raw]]/Y$2)*10)*Y$3)</f>
        <v>0</v>
      </c>
      <c r="AA309" s="5" t="str">
        <f>_xlfn.XLOOKUP(FMS_Ranking[[#This Row],[FMS ID]],FMS_Input[FMS_ID],FMS_Input[WATER_SUP])</f>
        <v>No</v>
      </c>
      <c r="AB309" s="8">
        <f>IF(FMS_Ranking[[#This Row],[Water Supply Raw]]="Yes",1,0)</f>
        <v>0</v>
      </c>
      <c r="AC30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1.0780468773722277E-2</v>
      </c>
      <c r="AD309" s="97">
        <f>_xlfn.RANK.EQ(AC309,$AC$6:$AC$380,0)+COUNTIF($AC$6:AC309,AC309)-1</f>
        <v>302</v>
      </c>
      <c r="AE309" s="93">
        <f>(((FMS_Ranking[[#This Row],[Structures Removed 100 Raw]]/Q$2)*100)*Q$3)+(((FMS_Ranking[[#This Row],[Removed Pop Raw]]/S$2)*100)*S$3)</f>
        <v>0</v>
      </c>
      <c r="AF30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1.0780468773722277E-2</v>
      </c>
      <c r="AG309" s="95">
        <f t="shared" si="9"/>
        <v>304</v>
      </c>
    </row>
    <row r="310" spans="1:33" ht="15" customHeight="1" x14ac:dyDescent="0.25">
      <c r="A310" s="64" t="s">
        <v>3016</v>
      </c>
      <c r="B310" s="64">
        <f>_xlfn.XLOOKUP(FMS_Ranking[[#This Row],[FMS ID]],FMS_Input[FMS_ID],FMS_Input[RFPG_NUM])</f>
        <v>5</v>
      </c>
      <c r="C310" s="63" t="str">
        <f>_xlfn.XLOOKUP(FMS_Ranking[[#This Row],[FMS ID]],FMS_Input[FMS_ID],FMS_Input[FMS_NAME])</f>
        <v>City of Henderson Flood Infrastructure Maintenance</v>
      </c>
      <c r="D310" s="68" t="str">
        <f>_xlfn.XLOOKUP(FMS_Ranking[[#This Row],[FMS ID]],FMS_Input[FMS_ID],FMS_Input[FMS_DESCR])</f>
        <v>Establish a plan to conduct various flood control maintenance improvements throughout the City</v>
      </c>
      <c r="E310" s="69">
        <f>_xlfn.XLOOKUP(FMS_Ranking[[#This Row],[FMS ID]],FMS_Input[FMS_ID],FMS_Input[FMS_COST])</f>
        <v>1000000</v>
      </c>
      <c r="F310" s="70" t="str">
        <f>_xlfn.XLOOKUP(FMS_Ranking[[#This Row],[FMS ID]],FMS_Input[FMS_ID],FMS_Input[EMER_NEED])</f>
        <v>Yes</v>
      </c>
      <c r="G310" s="4">
        <f t="shared" si="8"/>
        <v>1</v>
      </c>
      <c r="H310" s="71">
        <f>_xlfn.XLOOKUP(FMS_Ranking[[#This Row],[FMS ID]],FMS_Input[FMS_ID],FMS_Input[STRUCT_100])</f>
        <v>37</v>
      </c>
      <c r="I310" s="71">
        <f>_xlfn.XLOOKUP(FMS_Ranking[[#This Row],[FMS ID]],FMS_Input[FMS_ID],FMS_Input[RES_STRUCT100])</f>
        <v>17</v>
      </c>
      <c r="J310" s="71">
        <f>_xlfn.XLOOKUP(FMS_Ranking[[#This Row],[FMS ID]],FMS_Input[FMS_ID],FMS_Input[POP100])</f>
        <v>97</v>
      </c>
      <c r="K310" s="71">
        <f>_xlfn.XLOOKUP(FMS_Ranking[[#This Row],[FMS ID]],FMS_Input[FMS_ID],FMS_Input[CRITFAC100])</f>
        <v>0</v>
      </c>
      <c r="L310" s="71">
        <f>_xlfn.XLOOKUP(FMS_Ranking[[#This Row],[FMS ID]],FMS_Input[FMS_ID],FMS_Input[LWC])</f>
        <v>0</v>
      </c>
      <c r="M310" s="71">
        <f>_xlfn.XLOOKUP(FMS_Ranking[[#This Row],[FMS ID]],FMS_Input[FMS_ID],FMS_Input[ROADCLS])</f>
        <v>0</v>
      </c>
      <c r="N310" s="71">
        <f>_xlfn.XLOOKUP(FMS_Ranking[[#This Row],[FMS ID]],FMS_Input[FMS_ID],FMS_Input[ROAD_MILES100])</f>
        <v>2</v>
      </c>
      <c r="O310" s="71">
        <f>_xlfn.XLOOKUP(FMS_Ranking[[#This Row],[FMS ID]],FMS_Input[FMS_ID],FMS_Input[FARMACRE100])</f>
        <v>5.1046648025512704</v>
      </c>
      <c r="P310" s="72">
        <f>_xlfn.XLOOKUP(FMS_Ranking[[#This Row],[FMS ID]],FMS_Input[FMS_ID],FMS_Input[REDSTRUCT100])</f>
        <v>0</v>
      </c>
      <c r="Q310" s="72">
        <f>_xlfn.XLOOKUP(FMS_Ranking[[#This Row],[FMS ID]],FMS_Input[FMS_ID],FMS_Input[REMSTRC100])</f>
        <v>0</v>
      </c>
      <c r="R310" s="72">
        <f>_xlfn.XLOOKUP(FMS_Ranking[[#This Row],[FMS ID]],FMS_Input[FMS_ID],FMS_Input[REMRESSTRC100])</f>
        <v>0</v>
      </c>
      <c r="S310" s="83">
        <f>_xlfn.XLOOKUP(FMS_Ranking[[#This Row],[FMS ID]],FMS_Input[FMS_ID],FMS_Input[REMPOP100])</f>
        <v>0</v>
      </c>
      <c r="T310" s="83">
        <f>_xlfn.XLOOKUP(FMS_Ranking[[#This Row],[FMS ID]],FMS_Input[FMS_ID],FMS_Input[REMCRITFAC100])</f>
        <v>0</v>
      </c>
      <c r="U310" s="83">
        <f>_xlfn.XLOOKUP(FMS_Ranking[[#This Row],[FMS ID]],FMS_Input[FMS_ID],FMS_Input[REMLWC100])</f>
        <v>0</v>
      </c>
      <c r="V310" s="83">
        <f>_xlfn.XLOOKUP(FMS_Ranking[[#This Row],[FMS ID]],FMS_Input[FMS_ID],FMS_Input[REMROADCLS])</f>
        <v>0</v>
      </c>
      <c r="W310" s="83">
        <f>_xlfn.XLOOKUP(FMS_Ranking[[#This Row],[FMS ID]],FMS_Input[FMS_ID],FMS_Input[REMFRMACRE100])</f>
        <v>0</v>
      </c>
      <c r="X310" s="72">
        <f>_xlfn.XLOOKUP(FMS_Ranking[[#This Row],[FMS ID]],FMS_Input[FMS_ID],FMS_Input[COSTSTRUCT])</f>
        <v>0</v>
      </c>
      <c r="Y310" s="72">
        <f>_xlfn.XLOOKUP(FMS_Ranking[[#This Row],[FMS ID]],FMS_Input[FMS_ID],FMS_Input[NATURE])</f>
        <v>0</v>
      </c>
      <c r="Z310" s="61">
        <f>(((FMS_Ranking[[#This Row],[Percent Nature-Based Raw]]/Y$2)*10)*Y$3)</f>
        <v>0</v>
      </c>
      <c r="AA310" s="5" t="str">
        <f>_xlfn.XLOOKUP(FMS_Ranking[[#This Row],[FMS ID]],FMS_Input[FMS_ID],FMS_Input[WATER_SUP])</f>
        <v>No</v>
      </c>
      <c r="AB310" s="8">
        <f>IF(FMS_Ranking[[#This Row],[Water Supply Raw]]="Yes",1,0)</f>
        <v>0</v>
      </c>
      <c r="AC31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1.0322412335419561E-2</v>
      </c>
      <c r="AD310" s="97">
        <f>_xlfn.RANK.EQ(AC310,$AC$6:$AC$380,0)+COUNTIF($AC$6:AC310,AC310)-1</f>
        <v>303</v>
      </c>
      <c r="AE310" s="93">
        <f>(((FMS_Ranking[[#This Row],[Structures Removed 100 Raw]]/Q$2)*100)*Q$3)+(((FMS_Ranking[[#This Row],[Removed Pop Raw]]/S$2)*100)*S$3)</f>
        <v>0</v>
      </c>
      <c r="AF31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1.0322412335419561E-2</v>
      </c>
      <c r="AG310" s="95">
        <f t="shared" si="9"/>
        <v>305</v>
      </c>
    </row>
    <row r="311" spans="1:33" ht="15" customHeight="1" x14ac:dyDescent="0.25">
      <c r="A311" s="64" t="s">
        <v>2681</v>
      </c>
      <c r="B311" s="64">
        <f>_xlfn.XLOOKUP(FMS_Ranking[[#This Row],[FMS ID]],FMS_Input[FMS_ID],FMS_Input[RFPG_NUM])</f>
        <v>3</v>
      </c>
      <c r="C311" s="63" t="str">
        <f>_xlfn.XLOOKUP(FMS_Ranking[[#This Row],[FMS ID]],FMS_Input[FMS_ID],FMS_Input[FMS_NAME])</f>
        <v>City of Rosser NFIP Floodplain Ordinance</v>
      </c>
      <c r="D311" s="68" t="str">
        <f>_xlfn.XLOOKUP(FMS_Ranking[[#This Row],[FMS ID]],FMS_Input[FMS_ID],FMS_Input[FMS_DESCR])</f>
        <v>Develop a floodplain ordinance that meets or exceeds FEMA's minimum standards</v>
      </c>
      <c r="E311" s="69">
        <f>_xlfn.XLOOKUP(FMS_Ranking[[#This Row],[FMS ID]],FMS_Input[FMS_ID],FMS_Input[FMS_COST])</f>
        <v>100000</v>
      </c>
      <c r="F311" s="70" t="str">
        <f>_xlfn.XLOOKUP(FMS_Ranking[[#This Row],[FMS ID]],FMS_Input[FMS_ID],FMS_Input[EMER_NEED])</f>
        <v>No</v>
      </c>
      <c r="G311" s="4">
        <f t="shared" si="8"/>
        <v>0</v>
      </c>
      <c r="H311" s="71">
        <f>_xlfn.XLOOKUP(FMS_Ranking[[#This Row],[FMS ID]],FMS_Input[FMS_ID],FMS_Input[STRUCT_100])</f>
        <v>35</v>
      </c>
      <c r="I311" s="71">
        <f>_xlfn.XLOOKUP(FMS_Ranking[[#This Row],[FMS ID]],FMS_Input[FMS_ID],FMS_Input[RES_STRUCT100])</f>
        <v>31</v>
      </c>
      <c r="J311" s="71">
        <f>_xlfn.XLOOKUP(FMS_Ranking[[#This Row],[FMS ID]],FMS_Input[FMS_ID],FMS_Input[POP100])</f>
        <v>46</v>
      </c>
      <c r="K311" s="71">
        <f>_xlfn.XLOOKUP(FMS_Ranking[[#This Row],[FMS ID]],FMS_Input[FMS_ID],FMS_Input[CRITFAC100])</f>
        <v>0</v>
      </c>
      <c r="L311" s="71">
        <f>_xlfn.XLOOKUP(FMS_Ranking[[#This Row],[FMS ID]],FMS_Input[FMS_ID],FMS_Input[LWC])</f>
        <v>0</v>
      </c>
      <c r="M311" s="71">
        <f>_xlfn.XLOOKUP(FMS_Ranking[[#This Row],[FMS ID]],FMS_Input[FMS_ID],FMS_Input[ROADCLS])</f>
        <v>0</v>
      </c>
      <c r="N311" s="71">
        <f>_xlfn.XLOOKUP(FMS_Ranking[[#This Row],[FMS ID]],FMS_Input[FMS_ID],FMS_Input[ROAD_MILES100])</f>
        <v>1</v>
      </c>
      <c r="O311" s="71">
        <f>_xlfn.XLOOKUP(FMS_Ranking[[#This Row],[FMS ID]],FMS_Input[FMS_ID],FMS_Input[FARMACRE100])</f>
        <v>169.5473937988281</v>
      </c>
      <c r="P311" s="72">
        <f>_xlfn.XLOOKUP(FMS_Ranking[[#This Row],[FMS ID]],FMS_Input[FMS_ID],FMS_Input[REDSTRUCT100])</f>
        <v>0</v>
      </c>
      <c r="Q311" s="72">
        <f>_xlfn.XLOOKUP(FMS_Ranking[[#This Row],[FMS ID]],FMS_Input[FMS_ID],FMS_Input[REMSTRC100])</f>
        <v>0</v>
      </c>
      <c r="R311" s="72">
        <f>_xlfn.XLOOKUP(FMS_Ranking[[#This Row],[FMS ID]],FMS_Input[FMS_ID],FMS_Input[REMRESSTRC100])</f>
        <v>0</v>
      </c>
      <c r="S311" s="83">
        <f>_xlfn.XLOOKUP(FMS_Ranking[[#This Row],[FMS ID]],FMS_Input[FMS_ID],FMS_Input[REMPOP100])</f>
        <v>0</v>
      </c>
      <c r="T311" s="83">
        <f>_xlfn.XLOOKUP(FMS_Ranking[[#This Row],[FMS ID]],FMS_Input[FMS_ID],FMS_Input[REMCRITFAC100])</f>
        <v>0</v>
      </c>
      <c r="U311" s="83">
        <f>_xlfn.XLOOKUP(FMS_Ranking[[#This Row],[FMS ID]],FMS_Input[FMS_ID],FMS_Input[REMLWC100])</f>
        <v>0</v>
      </c>
      <c r="V311" s="83">
        <f>_xlfn.XLOOKUP(FMS_Ranking[[#This Row],[FMS ID]],FMS_Input[FMS_ID],FMS_Input[REMROADCLS])</f>
        <v>0</v>
      </c>
      <c r="W311" s="83">
        <f>_xlfn.XLOOKUP(FMS_Ranking[[#This Row],[FMS ID]],FMS_Input[FMS_ID],FMS_Input[REMFRMACRE100])</f>
        <v>0</v>
      </c>
      <c r="X311" s="72">
        <f>_xlfn.XLOOKUP(FMS_Ranking[[#This Row],[FMS ID]],FMS_Input[FMS_ID],FMS_Input[COSTSTRUCT])</f>
        <v>0</v>
      </c>
      <c r="Y311" s="72">
        <f>_xlfn.XLOOKUP(FMS_Ranking[[#This Row],[FMS ID]],FMS_Input[FMS_ID],FMS_Input[NATURE])</f>
        <v>0</v>
      </c>
      <c r="Z311" s="61">
        <f>(((FMS_Ranking[[#This Row],[Percent Nature-Based Raw]]/Y$2)*10)*Y$3)</f>
        <v>0</v>
      </c>
      <c r="AA311" s="5" t="str">
        <f>_xlfn.XLOOKUP(FMS_Ranking[[#This Row],[FMS ID]],FMS_Input[FMS_ID],FMS_Input[WATER_SUP])</f>
        <v>No</v>
      </c>
      <c r="AB311" s="8">
        <f>IF(FMS_Ranking[[#This Row],[Water Supply Raw]]="Yes",1,0)</f>
        <v>0</v>
      </c>
      <c r="AC31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9.5332967186040046E-3</v>
      </c>
      <c r="AD311" s="97">
        <f>_xlfn.RANK.EQ(AC311,$AC$6:$AC$380,0)+COUNTIF($AC$6:AC311,AC311)-1</f>
        <v>304</v>
      </c>
      <c r="AE311" s="93">
        <f>(((FMS_Ranking[[#This Row],[Structures Removed 100 Raw]]/Q$2)*100)*Q$3)+(((FMS_Ranking[[#This Row],[Removed Pop Raw]]/S$2)*100)*S$3)</f>
        <v>0</v>
      </c>
      <c r="AF31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9.5332967186040046E-3</v>
      </c>
      <c r="AG311" s="95">
        <f t="shared" si="9"/>
        <v>306</v>
      </c>
    </row>
    <row r="312" spans="1:33" ht="15" customHeight="1" x14ac:dyDescent="0.25">
      <c r="A312" s="64" t="s">
        <v>2528</v>
      </c>
      <c r="B312" s="64">
        <f>_xlfn.XLOOKUP(FMS_Ranking[[#This Row],[FMS ID]],FMS_Input[FMS_ID],FMS_Input[RFPG_NUM])</f>
        <v>3</v>
      </c>
      <c r="C312" s="63" t="str">
        <f>_xlfn.XLOOKUP(FMS_Ranking[[#This Row],[FMS ID]],FMS_Input[FMS_ID],FMS_Input[FMS_NAME])</f>
        <v>City of Angus NFIP Floodplain Ordinance</v>
      </c>
      <c r="D312" s="68" t="str">
        <f>_xlfn.XLOOKUP(FMS_Ranking[[#This Row],[FMS ID]],FMS_Input[FMS_ID],FMS_Input[FMS_DESCR])</f>
        <v>Develop a floodplain ordinance that meets or exceeds FEMA's minimum standards</v>
      </c>
      <c r="E312" s="69">
        <f>_xlfn.XLOOKUP(FMS_Ranking[[#This Row],[FMS ID]],FMS_Input[FMS_ID],FMS_Input[FMS_COST])</f>
        <v>100000</v>
      </c>
      <c r="F312" s="70" t="str">
        <f>_xlfn.XLOOKUP(FMS_Ranking[[#This Row],[FMS ID]],FMS_Input[FMS_ID],FMS_Input[EMER_NEED])</f>
        <v>No</v>
      </c>
      <c r="G312" s="4">
        <f t="shared" si="8"/>
        <v>0</v>
      </c>
      <c r="H312" s="71">
        <f>_xlfn.XLOOKUP(FMS_Ranking[[#This Row],[FMS ID]],FMS_Input[FMS_ID],FMS_Input[STRUCT_100])</f>
        <v>13</v>
      </c>
      <c r="I312" s="71">
        <f>_xlfn.XLOOKUP(FMS_Ranking[[#This Row],[FMS ID]],FMS_Input[FMS_ID],FMS_Input[RES_STRUCT100])</f>
        <v>8</v>
      </c>
      <c r="J312" s="71">
        <f>_xlfn.XLOOKUP(FMS_Ranking[[#This Row],[FMS ID]],FMS_Input[FMS_ID],FMS_Input[POP100])</f>
        <v>15</v>
      </c>
      <c r="K312" s="71">
        <f>_xlfn.XLOOKUP(FMS_Ranking[[#This Row],[FMS ID]],FMS_Input[FMS_ID],FMS_Input[CRITFAC100])</f>
        <v>0</v>
      </c>
      <c r="L312" s="71">
        <f>_xlfn.XLOOKUP(FMS_Ranking[[#This Row],[FMS ID]],FMS_Input[FMS_ID],FMS_Input[LWC])</f>
        <v>0</v>
      </c>
      <c r="M312" s="71">
        <f>_xlfn.XLOOKUP(FMS_Ranking[[#This Row],[FMS ID]],FMS_Input[FMS_ID],FMS_Input[ROADCLS])</f>
        <v>0</v>
      </c>
      <c r="N312" s="71">
        <f>_xlfn.XLOOKUP(FMS_Ranking[[#This Row],[FMS ID]],FMS_Input[FMS_ID],FMS_Input[ROAD_MILES100])</f>
        <v>2</v>
      </c>
      <c r="O312" s="71">
        <f>_xlfn.XLOOKUP(FMS_Ranking[[#This Row],[FMS ID]],FMS_Input[FMS_ID],FMS_Input[FARMACRE100])</f>
        <v>94.386093139648438</v>
      </c>
      <c r="P312" s="72">
        <f>_xlfn.XLOOKUP(FMS_Ranking[[#This Row],[FMS ID]],FMS_Input[FMS_ID],FMS_Input[REDSTRUCT100])</f>
        <v>0</v>
      </c>
      <c r="Q312" s="72">
        <f>_xlfn.XLOOKUP(FMS_Ranking[[#This Row],[FMS ID]],FMS_Input[FMS_ID],FMS_Input[REMSTRC100])</f>
        <v>0</v>
      </c>
      <c r="R312" s="72">
        <f>_xlfn.XLOOKUP(FMS_Ranking[[#This Row],[FMS ID]],FMS_Input[FMS_ID],FMS_Input[REMRESSTRC100])</f>
        <v>0</v>
      </c>
      <c r="S312" s="83">
        <f>_xlfn.XLOOKUP(FMS_Ranking[[#This Row],[FMS ID]],FMS_Input[FMS_ID],FMS_Input[REMPOP100])</f>
        <v>0</v>
      </c>
      <c r="T312" s="83">
        <f>_xlfn.XLOOKUP(FMS_Ranking[[#This Row],[FMS ID]],FMS_Input[FMS_ID],FMS_Input[REMCRITFAC100])</f>
        <v>0</v>
      </c>
      <c r="U312" s="83">
        <f>_xlfn.XLOOKUP(FMS_Ranking[[#This Row],[FMS ID]],FMS_Input[FMS_ID],FMS_Input[REMLWC100])</f>
        <v>0</v>
      </c>
      <c r="V312" s="83">
        <f>_xlfn.XLOOKUP(FMS_Ranking[[#This Row],[FMS ID]],FMS_Input[FMS_ID],FMS_Input[REMROADCLS])</f>
        <v>0</v>
      </c>
      <c r="W312" s="83">
        <f>_xlfn.XLOOKUP(FMS_Ranking[[#This Row],[FMS ID]],FMS_Input[FMS_ID],FMS_Input[REMFRMACRE100])</f>
        <v>0</v>
      </c>
      <c r="X312" s="72">
        <f>_xlfn.XLOOKUP(FMS_Ranking[[#This Row],[FMS ID]],FMS_Input[FMS_ID],FMS_Input[COSTSTRUCT])</f>
        <v>0</v>
      </c>
      <c r="Y312" s="72">
        <f>_xlfn.XLOOKUP(FMS_Ranking[[#This Row],[FMS ID]],FMS_Input[FMS_ID],FMS_Input[NATURE])</f>
        <v>0</v>
      </c>
      <c r="Z312" s="61">
        <f>(((FMS_Ranking[[#This Row],[Percent Nature-Based Raw]]/Y$2)*10)*Y$3)</f>
        <v>0</v>
      </c>
      <c r="AA312" s="5" t="str">
        <f>_xlfn.XLOOKUP(FMS_Ranking[[#This Row],[FMS ID]],FMS_Input[FMS_ID],FMS_Input[WATER_SUP])</f>
        <v>No</v>
      </c>
      <c r="AB312" s="8">
        <f>IF(FMS_Ranking[[#This Row],[Water Supply Raw]]="Yes",1,0)</f>
        <v>0</v>
      </c>
      <c r="AC31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8.6787740897867477E-3</v>
      </c>
      <c r="AD312" s="97">
        <f>_xlfn.RANK.EQ(AC312,$AC$6:$AC$380,0)+COUNTIF($AC$6:AC312,AC312)-1</f>
        <v>305</v>
      </c>
      <c r="AE312" s="93">
        <f>(((FMS_Ranking[[#This Row],[Structures Removed 100 Raw]]/Q$2)*100)*Q$3)+(((FMS_Ranking[[#This Row],[Removed Pop Raw]]/S$2)*100)*S$3)</f>
        <v>0</v>
      </c>
      <c r="AF31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8.6787740897867477E-3</v>
      </c>
      <c r="AG312" s="95">
        <f t="shared" si="9"/>
        <v>307</v>
      </c>
    </row>
    <row r="313" spans="1:33" ht="15" customHeight="1" x14ac:dyDescent="0.25">
      <c r="A313" s="64" t="s">
        <v>1628</v>
      </c>
      <c r="B313" s="64">
        <f>_xlfn.XLOOKUP(FMS_Ranking[[#This Row],[FMS ID]],FMS_Input[FMS_ID],FMS_Input[RFPG_NUM])</f>
        <v>2</v>
      </c>
      <c r="C313" s="63" t="str">
        <f>_xlfn.XLOOKUP(FMS_Ranking[[#This Row],[FMS ID]],FMS_Input[FMS_ID],FMS_Input[FMS_NAME])</f>
        <v>City of Bells NFIP Involvement</v>
      </c>
      <c r="D313" s="68" t="str">
        <f>_xlfn.XLOOKUP(FMS_Ranking[[#This Row],[FMS ID]],FMS_Input[FMS_ID],FMS_Input[FMS_DESCR])</f>
        <v xml:space="preserve">Application to join NFIP or adoption of equivalent standards </v>
      </c>
      <c r="E313" s="69">
        <f>_xlfn.XLOOKUP(FMS_Ranking[[#This Row],[FMS ID]],FMS_Input[FMS_ID],FMS_Input[FMS_COST])</f>
        <v>100000</v>
      </c>
      <c r="F313" s="70" t="str">
        <f>_xlfn.XLOOKUP(FMS_Ranking[[#This Row],[FMS ID]],FMS_Input[FMS_ID],FMS_Input[EMER_NEED])</f>
        <v>No</v>
      </c>
      <c r="G313" s="4">
        <f t="shared" si="8"/>
        <v>0</v>
      </c>
      <c r="H313" s="71">
        <f>_xlfn.XLOOKUP(FMS_Ranking[[#This Row],[FMS ID]],FMS_Input[FMS_ID],FMS_Input[STRUCT_100])</f>
        <v>13</v>
      </c>
      <c r="I313" s="71">
        <f>_xlfn.XLOOKUP(FMS_Ranking[[#This Row],[FMS ID]],FMS_Input[FMS_ID],FMS_Input[RES_STRUCT100])</f>
        <v>11</v>
      </c>
      <c r="J313" s="71">
        <f>_xlfn.XLOOKUP(FMS_Ranking[[#This Row],[FMS ID]],FMS_Input[FMS_ID],FMS_Input[POP100])</f>
        <v>33</v>
      </c>
      <c r="K313" s="71">
        <f>_xlfn.XLOOKUP(FMS_Ranking[[#This Row],[FMS ID]],FMS_Input[FMS_ID],FMS_Input[CRITFAC100])</f>
        <v>0</v>
      </c>
      <c r="L313" s="71">
        <f>_xlfn.XLOOKUP(FMS_Ranking[[#This Row],[FMS ID]],FMS_Input[FMS_ID],FMS_Input[LWC])</f>
        <v>0</v>
      </c>
      <c r="M313" s="71">
        <f>_xlfn.XLOOKUP(FMS_Ranking[[#This Row],[FMS ID]],FMS_Input[FMS_ID],FMS_Input[ROADCLS])</f>
        <v>0</v>
      </c>
      <c r="N313" s="71">
        <f>_xlfn.XLOOKUP(FMS_Ranking[[#This Row],[FMS ID]],FMS_Input[FMS_ID],FMS_Input[ROAD_MILES100])</f>
        <v>2</v>
      </c>
      <c r="O313" s="71">
        <f>_xlfn.XLOOKUP(FMS_Ranking[[#This Row],[FMS ID]],FMS_Input[FMS_ID],FMS_Input[FARMACRE100])</f>
        <v>18.392253875732418</v>
      </c>
      <c r="P313" s="72">
        <f>_xlfn.XLOOKUP(FMS_Ranking[[#This Row],[FMS ID]],FMS_Input[FMS_ID],FMS_Input[REDSTRUCT100])</f>
        <v>0</v>
      </c>
      <c r="Q313" s="72">
        <f>_xlfn.XLOOKUP(FMS_Ranking[[#This Row],[FMS ID]],FMS_Input[FMS_ID],FMS_Input[REMSTRC100])</f>
        <v>0</v>
      </c>
      <c r="R313" s="72">
        <f>_xlfn.XLOOKUP(FMS_Ranking[[#This Row],[FMS ID]],FMS_Input[FMS_ID],FMS_Input[REMRESSTRC100])</f>
        <v>0</v>
      </c>
      <c r="S313" s="83">
        <f>_xlfn.XLOOKUP(FMS_Ranking[[#This Row],[FMS ID]],FMS_Input[FMS_ID],FMS_Input[REMPOP100])</f>
        <v>0</v>
      </c>
      <c r="T313" s="83">
        <f>_xlfn.XLOOKUP(FMS_Ranking[[#This Row],[FMS ID]],FMS_Input[FMS_ID],FMS_Input[REMCRITFAC100])</f>
        <v>0</v>
      </c>
      <c r="U313" s="83">
        <f>_xlfn.XLOOKUP(FMS_Ranking[[#This Row],[FMS ID]],FMS_Input[FMS_ID],FMS_Input[REMLWC100])</f>
        <v>0</v>
      </c>
      <c r="V313" s="83">
        <f>_xlfn.XLOOKUP(FMS_Ranking[[#This Row],[FMS ID]],FMS_Input[FMS_ID],FMS_Input[REMROADCLS])</f>
        <v>0</v>
      </c>
      <c r="W313" s="83">
        <f>_xlfn.XLOOKUP(FMS_Ranking[[#This Row],[FMS ID]],FMS_Input[FMS_ID],FMS_Input[REMFRMACRE100])</f>
        <v>0</v>
      </c>
      <c r="X313" s="72">
        <f>_xlfn.XLOOKUP(FMS_Ranking[[#This Row],[FMS ID]],FMS_Input[FMS_ID],FMS_Input[COSTSTRUCT])</f>
        <v>0</v>
      </c>
      <c r="Y313" s="72">
        <f>_xlfn.XLOOKUP(FMS_Ranking[[#This Row],[FMS ID]],FMS_Input[FMS_ID],FMS_Input[NATURE])</f>
        <v>0</v>
      </c>
      <c r="Z313" s="61">
        <f>(((FMS_Ranking[[#This Row],[Percent Nature-Based Raw]]/Y$2)*10)*Y$3)</f>
        <v>0</v>
      </c>
      <c r="AA313" s="5" t="str">
        <f>_xlfn.XLOOKUP(FMS_Ranking[[#This Row],[FMS ID]],FMS_Input[FMS_ID],FMS_Input[WATER_SUP])</f>
        <v>No</v>
      </c>
      <c r="AB313" s="8">
        <f>IF(FMS_Ranking[[#This Row],[Water Supply Raw]]="Yes",1,0)</f>
        <v>0</v>
      </c>
      <c r="AC31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7.9324809513641476E-3</v>
      </c>
      <c r="AD313" s="97">
        <f>_xlfn.RANK.EQ(AC313,$AC$6:$AC$380,0)+COUNTIF($AC$6:AC313,AC313)-1</f>
        <v>306</v>
      </c>
      <c r="AE313" s="93">
        <f>(((FMS_Ranking[[#This Row],[Structures Removed 100 Raw]]/Q$2)*100)*Q$3)+(((FMS_Ranking[[#This Row],[Removed Pop Raw]]/S$2)*100)*S$3)</f>
        <v>0</v>
      </c>
      <c r="AF31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7.9324809513641476E-3</v>
      </c>
      <c r="AG313" s="95">
        <f t="shared" si="9"/>
        <v>308</v>
      </c>
    </row>
    <row r="314" spans="1:33" ht="15" customHeight="1" x14ac:dyDescent="0.25">
      <c r="A314" s="64" t="s">
        <v>1848</v>
      </c>
      <c r="B314" s="64">
        <f>_xlfn.XLOOKUP(FMS_Ranking[[#This Row],[FMS ID]],FMS_Input[FMS_ID],FMS_Input[RFPG_NUM])</f>
        <v>2</v>
      </c>
      <c r="C314" s="63" t="str">
        <f>_xlfn.XLOOKUP(FMS_Ranking[[#This Row],[FMS ID]],FMS_Input[FMS_ID],FMS_Input[FMS_NAME])</f>
        <v>City of Winfield NFIP</v>
      </c>
      <c r="D314" s="68" t="str">
        <f>_xlfn.XLOOKUP(FMS_Ranking[[#This Row],[FMS ID]],FMS_Input[FMS_ID],FMS_Input[FMS_DESCR])</f>
        <v>Participate in NFIP</v>
      </c>
      <c r="E314" s="69">
        <f>_xlfn.XLOOKUP(FMS_Ranking[[#This Row],[FMS ID]],FMS_Input[FMS_ID],FMS_Input[FMS_COST])</f>
        <v>50000</v>
      </c>
      <c r="F314" s="70" t="str">
        <f>_xlfn.XLOOKUP(FMS_Ranking[[#This Row],[FMS ID]],FMS_Input[FMS_ID],FMS_Input[EMER_NEED])</f>
        <v>No</v>
      </c>
      <c r="G314" s="4">
        <f t="shared" si="8"/>
        <v>0</v>
      </c>
      <c r="H314" s="71">
        <f>_xlfn.XLOOKUP(FMS_Ranking[[#This Row],[FMS ID]],FMS_Input[FMS_ID],FMS_Input[STRUCT_100])</f>
        <v>4</v>
      </c>
      <c r="I314" s="71">
        <f>_xlfn.XLOOKUP(FMS_Ranking[[#This Row],[FMS ID]],FMS_Input[FMS_ID],FMS_Input[RES_STRUCT100])</f>
        <v>3</v>
      </c>
      <c r="J314" s="71">
        <f>_xlfn.XLOOKUP(FMS_Ranking[[#This Row],[FMS ID]],FMS_Input[FMS_ID],FMS_Input[POP100])</f>
        <v>0</v>
      </c>
      <c r="K314" s="71">
        <f>_xlfn.XLOOKUP(FMS_Ranking[[#This Row],[FMS ID]],FMS_Input[FMS_ID],FMS_Input[CRITFAC100])</f>
        <v>1</v>
      </c>
      <c r="L314" s="71">
        <f>_xlfn.XLOOKUP(FMS_Ranking[[#This Row],[FMS ID]],FMS_Input[FMS_ID],FMS_Input[LWC])</f>
        <v>0</v>
      </c>
      <c r="M314" s="71">
        <f>_xlfn.XLOOKUP(FMS_Ranking[[#This Row],[FMS ID]],FMS_Input[FMS_ID],FMS_Input[ROADCLS])</f>
        <v>0</v>
      </c>
      <c r="N314" s="71">
        <f>_xlfn.XLOOKUP(FMS_Ranking[[#This Row],[FMS ID]],FMS_Input[FMS_ID],FMS_Input[ROAD_MILES100])</f>
        <v>1</v>
      </c>
      <c r="O314" s="71">
        <f>_xlfn.XLOOKUP(FMS_Ranking[[#This Row],[FMS ID]],FMS_Input[FMS_ID],FMS_Input[FARMACRE100])</f>
        <v>0.32938718795776373</v>
      </c>
      <c r="P314" s="72">
        <f>_xlfn.XLOOKUP(FMS_Ranking[[#This Row],[FMS ID]],FMS_Input[FMS_ID],FMS_Input[REDSTRUCT100])</f>
        <v>0</v>
      </c>
      <c r="Q314" s="72">
        <f>_xlfn.XLOOKUP(FMS_Ranking[[#This Row],[FMS ID]],FMS_Input[FMS_ID],FMS_Input[REMSTRC100])</f>
        <v>0</v>
      </c>
      <c r="R314" s="72">
        <f>_xlfn.XLOOKUP(FMS_Ranking[[#This Row],[FMS ID]],FMS_Input[FMS_ID],FMS_Input[REMRESSTRC100])</f>
        <v>0</v>
      </c>
      <c r="S314" s="83">
        <f>_xlfn.XLOOKUP(FMS_Ranking[[#This Row],[FMS ID]],FMS_Input[FMS_ID],FMS_Input[REMPOP100])</f>
        <v>0</v>
      </c>
      <c r="T314" s="83">
        <f>_xlfn.XLOOKUP(FMS_Ranking[[#This Row],[FMS ID]],FMS_Input[FMS_ID],FMS_Input[REMCRITFAC100])</f>
        <v>0</v>
      </c>
      <c r="U314" s="83">
        <f>_xlfn.XLOOKUP(FMS_Ranking[[#This Row],[FMS ID]],FMS_Input[FMS_ID],FMS_Input[REMLWC100])</f>
        <v>0</v>
      </c>
      <c r="V314" s="83">
        <f>_xlfn.XLOOKUP(FMS_Ranking[[#This Row],[FMS ID]],FMS_Input[FMS_ID],FMS_Input[REMROADCLS])</f>
        <v>0</v>
      </c>
      <c r="W314" s="83">
        <f>_xlfn.XLOOKUP(FMS_Ranking[[#This Row],[FMS ID]],FMS_Input[FMS_ID],FMS_Input[REMFRMACRE100])</f>
        <v>0</v>
      </c>
      <c r="X314" s="72">
        <f>_xlfn.XLOOKUP(FMS_Ranking[[#This Row],[FMS ID]],FMS_Input[FMS_ID],FMS_Input[COSTSTRUCT])</f>
        <v>0</v>
      </c>
      <c r="Y314" s="72">
        <f>_xlfn.XLOOKUP(FMS_Ranking[[#This Row],[FMS ID]],FMS_Input[FMS_ID],FMS_Input[NATURE])</f>
        <v>0</v>
      </c>
      <c r="Z314" s="61">
        <f>(((FMS_Ranking[[#This Row],[Percent Nature-Based Raw]]/Y$2)*10)*Y$3)</f>
        <v>0</v>
      </c>
      <c r="AA314" s="5" t="str">
        <f>_xlfn.XLOOKUP(FMS_Ranking[[#This Row],[FMS ID]],FMS_Input[FMS_ID],FMS_Input[WATER_SUP])</f>
        <v>No</v>
      </c>
      <c r="AB314" s="8">
        <f>IF(FMS_Ranking[[#This Row],[Water Supply Raw]]="Yes",1,0)</f>
        <v>0</v>
      </c>
      <c r="AC31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7.6849079937812139E-3</v>
      </c>
      <c r="AD314" s="97">
        <f>_xlfn.RANK.EQ(AC314,$AC$6:$AC$380,0)+COUNTIF($AC$6:AC314,AC314)-1</f>
        <v>307</v>
      </c>
      <c r="AE314" s="93">
        <f>(((FMS_Ranking[[#This Row],[Structures Removed 100 Raw]]/Q$2)*100)*Q$3)+(((FMS_Ranking[[#This Row],[Removed Pop Raw]]/S$2)*100)*S$3)</f>
        <v>0</v>
      </c>
      <c r="AF31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7.6849079937812139E-3</v>
      </c>
      <c r="AG314" s="95">
        <f t="shared" si="9"/>
        <v>309</v>
      </c>
    </row>
    <row r="315" spans="1:33" ht="15" customHeight="1" x14ac:dyDescent="0.25">
      <c r="A315" s="64" t="s">
        <v>2581</v>
      </c>
      <c r="B315" s="64">
        <f>_xlfn.XLOOKUP(FMS_Ranking[[#This Row],[FMS ID]],FMS_Input[FMS_ID],FMS_Input[RFPG_NUM])</f>
        <v>3</v>
      </c>
      <c r="C315" s="63" t="str">
        <f>_xlfn.XLOOKUP(FMS_Ranking[[#This Row],[FMS ID]],FMS_Input[FMS_ID],FMS_Input[FMS_NAME])</f>
        <v>City of Eureka NFIP Floodplain Ordinance</v>
      </c>
      <c r="D315" s="68" t="str">
        <f>_xlfn.XLOOKUP(FMS_Ranking[[#This Row],[FMS ID]],FMS_Input[FMS_ID],FMS_Input[FMS_DESCR])</f>
        <v>Develop a floodplain ordinance that meets or exceeds FEMA's minimum standards</v>
      </c>
      <c r="E315" s="69">
        <f>_xlfn.XLOOKUP(FMS_Ranking[[#This Row],[FMS ID]],FMS_Input[FMS_ID],FMS_Input[FMS_COST])</f>
        <v>100000</v>
      </c>
      <c r="F315" s="70" t="str">
        <f>_xlfn.XLOOKUP(FMS_Ranking[[#This Row],[FMS ID]],FMS_Input[FMS_ID],FMS_Input[EMER_NEED])</f>
        <v>No</v>
      </c>
      <c r="G315" s="4">
        <f t="shared" si="8"/>
        <v>0</v>
      </c>
      <c r="H315" s="71">
        <f>_xlfn.XLOOKUP(FMS_Ranking[[#This Row],[FMS ID]],FMS_Input[FMS_ID],FMS_Input[STRUCT_100])</f>
        <v>2</v>
      </c>
      <c r="I315" s="71">
        <f>_xlfn.XLOOKUP(FMS_Ranking[[#This Row],[FMS ID]],FMS_Input[FMS_ID],FMS_Input[RES_STRUCT100])</f>
        <v>2</v>
      </c>
      <c r="J315" s="71">
        <f>_xlfn.XLOOKUP(FMS_Ranking[[#This Row],[FMS ID]],FMS_Input[FMS_ID],FMS_Input[POP100])</f>
        <v>3</v>
      </c>
      <c r="K315" s="71">
        <f>_xlfn.XLOOKUP(FMS_Ranking[[#This Row],[FMS ID]],FMS_Input[FMS_ID],FMS_Input[CRITFAC100])</f>
        <v>0</v>
      </c>
      <c r="L315" s="71">
        <f>_xlfn.XLOOKUP(FMS_Ranking[[#This Row],[FMS ID]],FMS_Input[FMS_ID],FMS_Input[LWC])</f>
        <v>0</v>
      </c>
      <c r="M315" s="71">
        <f>_xlfn.XLOOKUP(FMS_Ranking[[#This Row],[FMS ID]],FMS_Input[FMS_ID],FMS_Input[ROADCLS])</f>
        <v>0</v>
      </c>
      <c r="N315" s="71">
        <f>_xlfn.XLOOKUP(FMS_Ranking[[#This Row],[FMS ID]],FMS_Input[FMS_ID],FMS_Input[ROAD_MILES100])</f>
        <v>2</v>
      </c>
      <c r="O315" s="71">
        <f>_xlfn.XLOOKUP(FMS_Ranking[[#This Row],[FMS ID]],FMS_Input[FMS_ID],FMS_Input[FARMACRE100])</f>
        <v>90.129310607910156</v>
      </c>
      <c r="P315" s="72">
        <f>_xlfn.XLOOKUP(FMS_Ranking[[#This Row],[FMS ID]],FMS_Input[FMS_ID],FMS_Input[REDSTRUCT100])</f>
        <v>0</v>
      </c>
      <c r="Q315" s="72">
        <f>_xlfn.XLOOKUP(FMS_Ranking[[#This Row],[FMS ID]],FMS_Input[FMS_ID],FMS_Input[REMSTRC100])</f>
        <v>0</v>
      </c>
      <c r="R315" s="72">
        <f>_xlfn.XLOOKUP(FMS_Ranking[[#This Row],[FMS ID]],FMS_Input[FMS_ID],FMS_Input[REMRESSTRC100])</f>
        <v>0</v>
      </c>
      <c r="S315" s="83">
        <f>_xlfn.XLOOKUP(FMS_Ranking[[#This Row],[FMS ID]],FMS_Input[FMS_ID],FMS_Input[REMPOP100])</f>
        <v>0</v>
      </c>
      <c r="T315" s="83">
        <f>_xlfn.XLOOKUP(FMS_Ranking[[#This Row],[FMS ID]],FMS_Input[FMS_ID],FMS_Input[REMCRITFAC100])</f>
        <v>0</v>
      </c>
      <c r="U315" s="83">
        <f>_xlfn.XLOOKUP(FMS_Ranking[[#This Row],[FMS ID]],FMS_Input[FMS_ID],FMS_Input[REMLWC100])</f>
        <v>0</v>
      </c>
      <c r="V315" s="83">
        <f>_xlfn.XLOOKUP(FMS_Ranking[[#This Row],[FMS ID]],FMS_Input[FMS_ID],FMS_Input[REMROADCLS])</f>
        <v>0</v>
      </c>
      <c r="W315" s="83">
        <f>_xlfn.XLOOKUP(FMS_Ranking[[#This Row],[FMS ID]],FMS_Input[FMS_ID],FMS_Input[REMFRMACRE100])</f>
        <v>0</v>
      </c>
      <c r="X315" s="72">
        <f>_xlfn.XLOOKUP(FMS_Ranking[[#This Row],[FMS ID]],FMS_Input[FMS_ID],FMS_Input[COSTSTRUCT])</f>
        <v>0</v>
      </c>
      <c r="Y315" s="72">
        <f>_xlfn.XLOOKUP(FMS_Ranking[[#This Row],[FMS ID]],FMS_Input[FMS_ID],FMS_Input[NATURE])</f>
        <v>0</v>
      </c>
      <c r="Z315" s="61">
        <f>(((FMS_Ranking[[#This Row],[Percent Nature-Based Raw]]/Y$2)*10)*Y$3)</f>
        <v>0</v>
      </c>
      <c r="AA315" s="5" t="str">
        <f>_xlfn.XLOOKUP(FMS_Ranking[[#This Row],[FMS ID]],FMS_Input[FMS_ID],FMS_Input[WATER_SUP])</f>
        <v>No</v>
      </c>
      <c r="AB315" s="8">
        <f>IF(FMS_Ranking[[#This Row],[Water Supply Raw]]="Yes",1,0)</f>
        <v>0</v>
      </c>
      <c r="AC31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7.4827202638860398E-3</v>
      </c>
      <c r="AD315" s="97">
        <f>_xlfn.RANK.EQ(AC315,$AC$6:$AC$380,0)+COUNTIF($AC$6:AC315,AC315)-1</f>
        <v>308</v>
      </c>
      <c r="AE315" s="93">
        <f>(((FMS_Ranking[[#This Row],[Structures Removed 100 Raw]]/Q$2)*100)*Q$3)+(((FMS_Ranking[[#This Row],[Removed Pop Raw]]/S$2)*100)*S$3)</f>
        <v>0</v>
      </c>
      <c r="AF31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7.4827202638860398E-3</v>
      </c>
      <c r="AG315" s="95">
        <f t="shared" si="9"/>
        <v>310</v>
      </c>
    </row>
    <row r="316" spans="1:33" ht="15" customHeight="1" x14ac:dyDescent="0.25">
      <c r="A316" s="64" t="s">
        <v>3529</v>
      </c>
      <c r="B316" s="64">
        <f>_xlfn.XLOOKUP(FMS_Ranking[[#This Row],[FMS ID]],FMS_Input[FMS_ID],FMS_Input[RFPG_NUM])</f>
        <v>5</v>
      </c>
      <c r="C316" s="63" t="str">
        <f>_xlfn.XLOOKUP(FMS_Ranking[[#This Row],[FMS ID]],FMS_Input[FMS_ID],FMS_Input[FMS_NAME])</f>
        <v>City of San Augustine and City of Broaddus County Facilities Hazard Hardening Retrofit</v>
      </c>
      <c r="D316" s="68" t="str">
        <f>_xlfn.XLOOKUP(FMS_Ranking[[#This Row],[FMS ID]],FMS_Input[FMS_ID],FMS_Input[FMS_DESCR])</f>
        <v>Construct flood protection, winter storm-hardening, and expansive soils mitigation projects for water distribution networks and wastewater facilities for Cities of Broaddus and San Augustine.</v>
      </c>
      <c r="E316" s="69">
        <f>_xlfn.XLOOKUP(FMS_Ranking[[#This Row],[FMS ID]],FMS_Input[FMS_ID],FMS_Input[FMS_COST])</f>
        <v>1000000</v>
      </c>
      <c r="F316" s="70" t="str">
        <f>_xlfn.XLOOKUP(FMS_Ranking[[#This Row],[FMS ID]],FMS_Input[FMS_ID],FMS_Input[EMER_NEED])</f>
        <v>Yes</v>
      </c>
      <c r="G316" s="4">
        <f t="shared" si="8"/>
        <v>1</v>
      </c>
      <c r="H316" s="71">
        <f>_xlfn.XLOOKUP(FMS_Ranking[[#This Row],[FMS ID]],FMS_Input[FMS_ID],FMS_Input[STRUCT_100])</f>
        <v>34</v>
      </c>
      <c r="I316" s="71">
        <f>_xlfn.XLOOKUP(FMS_Ranking[[#This Row],[FMS ID]],FMS_Input[FMS_ID],FMS_Input[RES_STRUCT100])</f>
        <v>17</v>
      </c>
      <c r="J316" s="71">
        <f>_xlfn.XLOOKUP(FMS_Ranking[[#This Row],[FMS ID]],FMS_Input[FMS_ID],FMS_Input[POP100])</f>
        <v>114</v>
      </c>
      <c r="K316" s="71">
        <f>_xlfn.XLOOKUP(FMS_Ranking[[#This Row],[FMS ID]],FMS_Input[FMS_ID],FMS_Input[CRITFAC100])</f>
        <v>0</v>
      </c>
      <c r="L316" s="71">
        <f>_xlfn.XLOOKUP(FMS_Ranking[[#This Row],[FMS ID]],FMS_Input[FMS_ID],FMS_Input[LWC])</f>
        <v>0</v>
      </c>
      <c r="M316" s="71">
        <f>_xlfn.XLOOKUP(FMS_Ranking[[#This Row],[FMS ID]],FMS_Input[FMS_ID],FMS_Input[ROADCLS])</f>
        <v>0</v>
      </c>
      <c r="N316" s="71">
        <f>_xlfn.XLOOKUP(FMS_Ranking[[#This Row],[FMS ID]],FMS_Input[FMS_ID],FMS_Input[ROAD_MILES100])</f>
        <v>1</v>
      </c>
      <c r="O316" s="71">
        <f>_xlfn.XLOOKUP(FMS_Ranking[[#This Row],[FMS ID]],FMS_Input[FMS_ID],FMS_Input[FARMACRE100])</f>
        <v>1.999566316604614</v>
      </c>
      <c r="P316" s="72">
        <f>_xlfn.XLOOKUP(FMS_Ranking[[#This Row],[FMS ID]],FMS_Input[FMS_ID],FMS_Input[REDSTRUCT100])</f>
        <v>0</v>
      </c>
      <c r="Q316" s="72">
        <f>_xlfn.XLOOKUP(FMS_Ranking[[#This Row],[FMS ID]],FMS_Input[FMS_ID],FMS_Input[REMSTRC100])</f>
        <v>0</v>
      </c>
      <c r="R316" s="72">
        <f>_xlfn.XLOOKUP(FMS_Ranking[[#This Row],[FMS ID]],FMS_Input[FMS_ID],FMS_Input[REMRESSTRC100])</f>
        <v>0</v>
      </c>
      <c r="S316" s="83">
        <f>_xlfn.XLOOKUP(FMS_Ranking[[#This Row],[FMS ID]],FMS_Input[FMS_ID],FMS_Input[REMPOP100])</f>
        <v>0</v>
      </c>
      <c r="T316" s="83">
        <f>_xlfn.XLOOKUP(FMS_Ranking[[#This Row],[FMS ID]],FMS_Input[FMS_ID],FMS_Input[REMCRITFAC100])</f>
        <v>0</v>
      </c>
      <c r="U316" s="83">
        <f>_xlfn.XLOOKUP(FMS_Ranking[[#This Row],[FMS ID]],FMS_Input[FMS_ID],FMS_Input[REMLWC100])</f>
        <v>0</v>
      </c>
      <c r="V316" s="83">
        <f>_xlfn.XLOOKUP(FMS_Ranking[[#This Row],[FMS ID]],FMS_Input[FMS_ID],FMS_Input[REMROADCLS])</f>
        <v>0</v>
      </c>
      <c r="W316" s="83">
        <f>_xlfn.XLOOKUP(FMS_Ranking[[#This Row],[FMS ID]],FMS_Input[FMS_ID],FMS_Input[REMFRMACRE100])</f>
        <v>0</v>
      </c>
      <c r="X316" s="72">
        <f>_xlfn.XLOOKUP(FMS_Ranking[[#This Row],[FMS ID]],FMS_Input[FMS_ID],FMS_Input[COSTSTRUCT])</f>
        <v>0</v>
      </c>
      <c r="Y316" s="72">
        <f>_xlfn.XLOOKUP(FMS_Ranking[[#This Row],[FMS ID]],FMS_Input[FMS_ID],FMS_Input[NATURE])</f>
        <v>0</v>
      </c>
      <c r="Z316" s="61">
        <f>(((FMS_Ranking[[#This Row],[Percent Nature-Based Raw]]/Y$2)*10)*Y$3)</f>
        <v>0</v>
      </c>
      <c r="AA316" s="5" t="str">
        <f>_xlfn.XLOOKUP(FMS_Ranking[[#This Row],[FMS ID]],FMS_Input[FMS_ID],FMS_Input[WATER_SUP])</f>
        <v>No</v>
      </c>
      <c r="AB316" s="8">
        <f>IF(FMS_Ranking[[#This Row],[Water Supply Raw]]="Yes",1,0)</f>
        <v>0</v>
      </c>
      <c r="AC31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7.2549648971991648E-3</v>
      </c>
      <c r="AD316" s="97">
        <f>_xlfn.RANK.EQ(AC316,$AC$6:$AC$380,0)+COUNTIF($AC$6:AC316,AC316)-1</f>
        <v>309</v>
      </c>
      <c r="AE316" s="93">
        <f>(((FMS_Ranking[[#This Row],[Structures Removed 100 Raw]]/Q$2)*100)*Q$3)+(((FMS_Ranking[[#This Row],[Removed Pop Raw]]/S$2)*100)*S$3)</f>
        <v>0</v>
      </c>
      <c r="AF31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7.2549648971991648E-3</v>
      </c>
      <c r="AG316" s="87">
        <f t="shared" si="9"/>
        <v>311</v>
      </c>
    </row>
    <row r="317" spans="1:33" ht="15" customHeight="1" x14ac:dyDescent="0.25">
      <c r="A317" s="64" t="s">
        <v>2858</v>
      </c>
      <c r="B317" s="64">
        <f>_xlfn.XLOOKUP(FMS_Ranking[[#This Row],[FMS ID]],FMS_Input[FMS_ID],FMS_Input[RFPG_NUM])</f>
        <v>4</v>
      </c>
      <c r="C317" s="63" t="str">
        <f>_xlfn.XLOOKUP(FMS_Ranking[[#This Row],[FMS ID]],FMS_Input[FMS_ID],FMS_Input[FMS_NAME])</f>
        <v>City of Clarksville City Flood Infrastructure Inspection and Maintenance Program</v>
      </c>
      <c r="D317" s="68" t="str">
        <f>_xlfn.XLOOKUP(FMS_Ranking[[#This Row],[FMS ID]],FMS_Input[FMS_ID],FMS_Input[FMS_DESCR])</f>
        <v>Monitor flood-prone areas and remove debris from drainage culverts when needed to alleviate potential flooding hazards.</v>
      </c>
      <c r="E317" s="69">
        <f>_xlfn.XLOOKUP(FMS_Ranking[[#This Row],[FMS ID]],FMS_Input[FMS_ID],FMS_Input[FMS_COST])</f>
        <v>20000</v>
      </c>
      <c r="F317" s="70" t="str">
        <f>_xlfn.XLOOKUP(FMS_Ranking[[#This Row],[FMS ID]],FMS_Input[FMS_ID],FMS_Input[EMER_NEED])</f>
        <v>No</v>
      </c>
      <c r="G317" s="4">
        <f t="shared" si="8"/>
        <v>0</v>
      </c>
      <c r="H317" s="71">
        <f>_xlfn.XLOOKUP(FMS_Ranking[[#This Row],[FMS ID]],FMS_Input[FMS_ID],FMS_Input[STRUCT_100])</f>
        <v>25</v>
      </c>
      <c r="I317" s="71">
        <f>_xlfn.XLOOKUP(FMS_Ranking[[#This Row],[FMS ID]],FMS_Input[FMS_ID],FMS_Input[RES_STRUCT100])</f>
        <v>9</v>
      </c>
      <c r="J317" s="71">
        <f>_xlfn.XLOOKUP(FMS_Ranking[[#This Row],[FMS ID]],FMS_Input[FMS_ID],FMS_Input[POP100])</f>
        <v>49</v>
      </c>
      <c r="K317" s="71">
        <f>_xlfn.XLOOKUP(FMS_Ranking[[#This Row],[FMS ID]],FMS_Input[FMS_ID],FMS_Input[CRITFAC100])</f>
        <v>0</v>
      </c>
      <c r="L317" s="71">
        <f>_xlfn.XLOOKUP(FMS_Ranking[[#This Row],[FMS ID]],FMS_Input[FMS_ID],FMS_Input[LWC])</f>
        <v>0</v>
      </c>
      <c r="M317" s="71">
        <f>_xlfn.XLOOKUP(FMS_Ranking[[#This Row],[FMS ID]],FMS_Input[FMS_ID],FMS_Input[ROADCLS])</f>
        <v>0</v>
      </c>
      <c r="N317" s="71">
        <f>_xlfn.XLOOKUP(FMS_Ranking[[#This Row],[FMS ID]],FMS_Input[FMS_ID],FMS_Input[ROAD_MILES100])</f>
        <v>1</v>
      </c>
      <c r="O317" s="71">
        <f>_xlfn.XLOOKUP(FMS_Ranking[[#This Row],[FMS ID]],FMS_Input[FMS_ID],FMS_Input[FARMACRE100])</f>
        <v>118.14279937744141</v>
      </c>
      <c r="P317" s="72">
        <f>_xlfn.XLOOKUP(FMS_Ranking[[#This Row],[FMS ID]],FMS_Input[FMS_ID],FMS_Input[REDSTRUCT100])</f>
        <v>0</v>
      </c>
      <c r="Q317" s="72">
        <f>_xlfn.XLOOKUP(FMS_Ranking[[#This Row],[FMS ID]],FMS_Input[FMS_ID],FMS_Input[REMSTRC100])</f>
        <v>0</v>
      </c>
      <c r="R317" s="72">
        <f>_xlfn.XLOOKUP(FMS_Ranking[[#This Row],[FMS ID]],FMS_Input[FMS_ID],FMS_Input[REMRESSTRC100])</f>
        <v>0</v>
      </c>
      <c r="S317" s="83">
        <f>_xlfn.XLOOKUP(FMS_Ranking[[#This Row],[FMS ID]],FMS_Input[FMS_ID],FMS_Input[REMPOP100])</f>
        <v>0</v>
      </c>
      <c r="T317" s="83">
        <f>_xlfn.XLOOKUP(FMS_Ranking[[#This Row],[FMS ID]],FMS_Input[FMS_ID],FMS_Input[REMCRITFAC100])</f>
        <v>0</v>
      </c>
      <c r="U317" s="83">
        <f>_xlfn.XLOOKUP(FMS_Ranking[[#This Row],[FMS ID]],FMS_Input[FMS_ID],FMS_Input[REMLWC100])</f>
        <v>0</v>
      </c>
      <c r="V317" s="83">
        <f>_xlfn.XLOOKUP(FMS_Ranking[[#This Row],[FMS ID]],FMS_Input[FMS_ID],FMS_Input[REMROADCLS])</f>
        <v>0</v>
      </c>
      <c r="W317" s="83">
        <f>_xlfn.XLOOKUP(FMS_Ranking[[#This Row],[FMS ID]],FMS_Input[FMS_ID],FMS_Input[REMFRMACRE100])</f>
        <v>0</v>
      </c>
      <c r="X317" s="72">
        <f>_xlfn.XLOOKUP(FMS_Ranking[[#This Row],[FMS ID]],FMS_Input[FMS_ID],FMS_Input[COSTSTRUCT])</f>
        <v>0</v>
      </c>
      <c r="Y317" s="72">
        <f>_xlfn.XLOOKUP(FMS_Ranking[[#This Row],[FMS ID]],FMS_Input[FMS_ID],FMS_Input[NATURE])</f>
        <v>0</v>
      </c>
      <c r="Z317" s="61">
        <f>(((FMS_Ranking[[#This Row],[Percent Nature-Based Raw]]/Y$2)*10)*Y$3)</f>
        <v>0</v>
      </c>
      <c r="AA317" s="5" t="str">
        <f>_xlfn.XLOOKUP(FMS_Ranking[[#This Row],[FMS ID]],FMS_Input[FMS_ID],FMS_Input[WATER_SUP])</f>
        <v>No</v>
      </c>
      <c r="AB317" s="8">
        <f>IF(FMS_Ranking[[#This Row],[Water Supply Raw]]="Yes",1,0)</f>
        <v>0</v>
      </c>
      <c r="AC31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7.2438361910553842E-3</v>
      </c>
      <c r="AD317" s="97">
        <f>_xlfn.RANK.EQ(AC317,$AC$6:$AC$380,0)+COUNTIF($AC$6:AC317,AC317)-1</f>
        <v>310</v>
      </c>
      <c r="AE317" s="93">
        <f>(((FMS_Ranking[[#This Row],[Structures Removed 100 Raw]]/Q$2)*100)*Q$3)+(((FMS_Ranking[[#This Row],[Removed Pop Raw]]/S$2)*100)*S$3)</f>
        <v>0</v>
      </c>
      <c r="AF31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7.2438361910553842E-3</v>
      </c>
      <c r="AG317" s="95">
        <f t="shared" si="9"/>
        <v>312</v>
      </c>
    </row>
    <row r="318" spans="1:33" ht="15" customHeight="1" x14ac:dyDescent="0.25">
      <c r="A318" s="64" t="s">
        <v>4993</v>
      </c>
      <c r="B318" s="64">
        <f>_xlfn.XLOOKUP(FMS_Ranking[[#This Row],[FMS ID]],FMS_Input[FMS_ID],FMS_Input[RFPG_NUM])</f>
        <v>15</v>
      </c>
      <c r="C318" s="63" t="str">
        <f>_xlfn.XLOOKUP(FMS_Ranking[[#This Row],[FMS ID]],FMS_Input[FMS_ID],FMS_Input[FMS_NAME])</f>
        <v>Rio Hondo Action #4</v>
      </c>
      <c r="D318" s="68" t="str">
        <f>_xlfn.XLOOKUP(FMS_Ranking[[#This Row],[FMS ID]],FMS_Input[FMS_ID],FMS_Input[FMS_DESCR])</f>
        <v>Adopt ASCE24-05 Flood Resistant Design and Construction to reduce flooding caused by Storm Surge</v>
      </c>
      <c r="E318" s="69">
        <f>_xlfn.XLOOKUP(FMS_Ranking[[#This Row],[FMS ID]],FMS_Input[FMS_ID],FMS_Input[FMS_COST])</f>
        <v>2000000</v>
      </c>
      <c r="F318" s="70" t="str">
        <f>_xlfn.XLOOKUP(FMS_Ranking[[#This Row],[FMS ID]],FMS_Input[FMS_ID],FMS_Input[EMER_NEED])</f>
        <v>Yes</v>
      </c>
      <c r="G318" s="4">
        <f t="shared" si="8"/>
        <v>1</v>
      </c>
      <c r="H318" s="71">
        <f>_xlfn.XLOOKUP(FMS_Ranking[[#This Row],[FMS ID]],FMS_Input[FMS_ID],FMS_Input[STRUCT_100])</f>
        <v>2</v>
      </c>
      <c r="I318" s="71">
        <f>_xlfn.XLOOKUP(FMS_Ranking[[#This Row],[FMS ID]],FMS_Input[FMS_ID],FMS_Input[RES_STRUCT100])</f>
        <v>1</v>
      </c>
      <c r="J318" s="71">
        <f>_xlfn.XLOOKUP(FMS_Ranking[[#This Row],[FMS ID]],FMS_Input[FMS_ID],FMS_Input[POP100])</f>
        <v>3</v>
      </c>
      <c r="K318" s="71">
        <f>_xlfn.XLOOKUP(FMS_Ranking[[#This Row],[FMS ID]],FMS_Input[FMS_ID],FMS_Input[CRITFAC100])</f>
        <v>0</v>
      </c>
      <c r="L318" s="71">
        <f>_xlfn.XLOOKUP(FMS_Ranking[[#This Row],[FMS ID]],FMS_Input[FMS_ID],FMS_Input[LWC])</f>
        <v>0</v>
      </c>
      <c r="M318" s="71">
        <f>_xlfn.XLOOKUP(FMS_Ranking[[#This Row],[FMS ID]],FMS_Input[FMS_ID],FMS_Input[ROADCLS])</f>
        <v>0</v>
      </c>
      <c r="N318" s="71">
        <f>_xlfn.XLOOKUP(FMS_Ranking[[#This Row],[FMS ID]],FMS_Input[FMS_ID],FMS_Input[ROAD_MILES100])</f>
        <v>2</v>
      </c>
      <c r="O318" s="71">
        <f>_xlfn.XLOOKUP(FMS_Ranking[[#This Row],[FMS ID]],FMS_Input[FMS_ID],FMS_Input[FARMACRE100])</f>
        <v>0</v>
      </c>
      <c r="P318" s="72">
        <f>_xlfn.XLOOKUP(FMS_Ranking[[#This Row],[FMS ID]],FMS_Input[FMS_ID],FMS_Input[REDSTRUCT100])</f>
        <v>0</v>
      </c>
      <c r="Q318" s="72">
        <f>_xlfn.XLOOKUP(FMS_Ranking[[#This Row],[FMS ID]],FMS_Input[FMS_ID],FMS_Input[REMSTRC100])</f>
        <v>0</v>
      </c>
      <c r="R318" s="72">
        <f>_xlfn.XLOOKUP(FMS_Ranking[[#This Row],[FMS ID]],FMS_Input[FMS_ID],FMS_Input[REMRESSTRC100])</f>
        <v>0</v>
      </c>
      <c r="S318" s="83">
        <f>_xlfn.XLOOKUP(FMS_Ranking[[#This Row],[FMS ID]],FMS_Input[FMS_ID],FMS_Input[REMPOP100])</f>
        <v>0</v>
      </c>
      <c r="T318" s="83">
        <f>_xlfn.XLOOKUP(FMS_Ranking[[#This Row],[FMS ID]],FMS_Input[FMS_ID],FMS_Input[REMCRITFAC100])</f>
        <v>0</v>
      </c>
      <c r="U318" s="83">
        <f>_xlfn.XLOOKUP(FMS_Ranking[[#This Row],[FMS ID]],FMS_Input[FMS_ID],FMS_Input[REMLWC100])</f>
        <v>0</v>
      </c>
      <c r="V318" s="83">
        <f>_xlfn.XLOOKUP(FMS_Ranking[[#This Row],[FMS ID]],FMS_Input[FMS_ID],FMS_Input[REMROADCLS])</f>
        <v>0</v>
      </c>
      <c r="W318" s="83">
        <f>_xlfn.XLOOKUP(FMS_Ranking[[#This Row],[FMS ID]],FMS_Input[FMS_ID],FMS_Input[REMFRMACRE100])</f>
        <v>0</v>
      </c>
      <c r="X318" s="72">
        <f>_xlfn.XLOOKUP(FMS_Ranking[[#This Row],[FMS ID]],FMS_Input[FMS_ID],FMS_Input[COSTSTRUCT])</f>
        <v>0</v>
      </c>
      <c r="Y318" s="72">
        <f>_xlfn.XLOOKUP(FMS_Ranking[[#This Row],[FMS ID]],FMS_Input[FMS_ID],FMS_Input[NATURE])</f>
        <v>0</v>
      </c>
      <c r="Z318" s="61">
        <f>(((FMS_Ranking[[#This Row],[Percent Nature-Based Raw]]/Y$2)*10)*Y$3)</f>
        <v>0</v>
      </c>
      <c r="AA318" s="5" t="str">
        <f>_xlfn.XLOOKUP(FMS_Ranking[[#This Row],[FMS ID]],FMS_Input[FMS_ID],FMS_Input[WATER_SUP])</f>
        <v>No</v>
      </c>
      <c r="AB318" s="8">
        <f>IF(FMS_Ranking[[#This Row],[Water Supply Raw]]="Yes",1,0)</f>
        <v>0</v>
      </c>
      <c r="AC31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6.1904092100658371E-3</v>
      </c>
      <c r="AD318" s="91">
        <f>_xlfn.RANK.EQ(AC318,$AC$6:$AC$380,0)+COUNTIF($AC$6:AC318,AC318)-1</f>
        <v>311</v>
      </c>
      <c r="AE318" s="93">
        <f>(((FMS_Ranking[[#This Row],[Structures Removed 100 Raw]]/Q$2)*100)*Q$3)+(((FMS_Ranking[[#This Row],[Removed Pop Raw]]/S$2)*100)*S$3)</f>
        <v>0</v>
      </c>
      <c r="AF31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6.1904092100658371E-3</v>
      </c>
      <c r="AG318" s="87">
        <f t="shared" si="9"/>
        <v>313</v>
      </c>
    </row>
    <row r="319" spans="1:33" ht="15" customHeight="1" x14ac:dyDescent="0.25">
      <c r="A319" s="64" t="s">
        <v>2978</v>
      </c>
      <c r="B319" s="64">
        <f>_xlfn.XLOOKUP(FMS_Ranking[[#This Row],[FMS ID]],FMS_Input[FMS_ID],FMS_Input[RFPG_NUM])</f>
        <v>4</v>
      </c>
      <c r="C319" s="63" t="str">
        <f>_xlfn.XLOOKUP(FMS_Ranking[[#This Row],[FMS ID]],FMS_Input[FMS_ID],FMS_Input[FMS_NAME])</f>
        <v>City of Edgewood Flood Infrastructure Maintenance</v>
      </c>
      <c r="D319" s="68" t="str">
        <f>_xlfn.XLOOKUP(FMS_Ranking[[#This Row],[FMS ID]],FMS_Input[FMS_ID],FMS_Input[FMS_DESCR])</f>
        <v>Adopt and implement a program for clearing debris from bridges, drains, and culverts</v>
      </c>
      <c r="E319" s="69">
        <f>_xlfn.XLOOKUP(FMS_Ranking[[#This Row],[FMS ID]],FMS_Input[FMS_ID],FMS_Input[FMS_COST])</f>
        <v>100000</v>
      </c>
      <c r="F319" s="70" t="str">
        <f>_xlfn.XLOOKUP(FMS_Ranking[[#This Row],[FMS ID]],FMS_Input[FMS_ID],FMS_Input[EMER_NEED])</f>
        <v>No</v>
      </c>
      <c r="G319" s="4">
        <f t="shared" si="8"/>
        <v>0</v>
      </c>
      <c r="H319" s="71">
        <f>_xlfn.XLOOKUP(FMS_Ranking[[#This Row],[FMS ID]],FMS_Input[FMS_ID],FMS_Input[STRUCT_100])</f>
        <v>27</v>
      </c>
      <c r="I319" s="71">
        <f>_xlfn.XLOOKUP(FMS_Ranking[[#This Row],[FMS ID]],FMS_Input[FMS_ID],FMS_Input[RES_STRUCT100])</f>
        <v>11</v>
      </c>
      <c r="J319" s="71">
        <f>_xlfn.XLOOKUP(FMS_Ranking[[#This Row],[FMS ID]],FMS_Input[FMS_ID],FMS_Input[POP100])</f>
        <v>32</v>
      </c>
      <c r="K319" s="71">
        <f>_xlfn.XLOOKUP(FMS_Ranking[[#This Row],[FMS ID]],FMS_Input[FMS_ID],FMS_Input[CRITFAC100])</f>
        <v>0</v>
      </c>
      <c r="L319" s="71">
        <f>_xlfn.XLOOKUP(FMS_Ranking[[#This Row],[FMS ID]],FMS_Input[FMS_ID],FMS_Input[LWC])</f>
        <v>0</v>
      </c>
      <c r="M319" s="71">
        <f>_xlfn.XLOOKUP(FMS_Ranking[[#This Row],[FMS ID]],FMS_Input[FMS_ID],FMS_Input[ROADCLS])</f>
        <v>0</v>
      </c>
      <c r="N319" s="71">
        <f>_xlfn.XLOOKUP(FMS_Ranking[[#This Row],[FMS ID]],FMS_Input[FMS_ID],FMS_Input[ROAD_MILES100])</f>
        <v>1</v>
      </c>
      <c r="O319" s="71">
        <f>_xlfn.XLOOKUP(FMS_Ranking[[#This Row],[FMS ID]],FMS_Input[FMS_ID],FMS_Input[FARMACRE100])</f>
        <v>28.89719200134277</v>
      </c>
      <c r="P319" s="72">
        <f>_xlfn.XLOOKUP(FMS_Ranking[[#This Row],[FMS ID]],FMS_Input[FMS_ID],FMS_Input[REDSTRUCT100])</f>
        <v>0</v>
      </c>
      <c r="Q319" s="72">
        <f>_xlfn.XLOOKUP(FMS_Ranking[[#This Row],[FMS ID]],FMS_Input[FMS_ID],FMS_Input[REMSTRC100])</f>
        <v>0</v>
      </c>
      <c r="R319" s="72">
        <f>_xlfn.XLOOKUP(FMS_Ranking[[#This Row],[FMS ID]],FMS_Input[FMS_ID],FMS_Input[REMRESSTRC100])</f>
        <v>0</v>
      </c>
      <c r="S319" s="83">
        <f>_xlfn.XLOOKUP(FMS_Ranking[[#This Row],[FMS ID]],FMS_Input[FMS_ID],FMS_Input[REMPOP100])</f>
        <v>0</v>
      </c>
      <c r="T319" s="83">
        <f>_xlfn.XLOOKUP(FMS_Ranking[[#This Row],[FMS ID]],FMS_Input[FMS_ID],FMS_Input[REMCRITFAC100])</f>
        <v>0</v>
      </c>
      <c r="U319" s="83">
        <f>_xlfn.XLOOKUP(FMS_Ranking[[#This Row],[FMS ID]],FMS_Input[FMS_ID],FMS_Input[REMLWC100])</f>
        <v>0</v>
      </c>
      <c r="V319" s="83">
        <f>_xlfn.XLOOKUP(FMS_Ranking[[#This Row],[FMS ID]],FMS_Input[FMS_ID],FMS_Input[REMROADCLS])</f>
        <v>0</v>
      </c>
      <c r="W319" s="83">
        <f>_xlfn.XLOOKUP(FMS_Ranking[[#This Row],[FMS ID]],FMS_Input[FMS_ID],FMS_Input[REMFRMACRE100])</f>
        <v>0</v>
      </c>
      <c r="X319" s="72">
        <f>_xlfn.XLOOKUP(FMS_Ranking[[#This Row],[FMS ID]],FMS_Input[FMS_ID],FMS_Input[COSTSTRUCT])</f>
        <v>0</v>
      </c>
      <c r="Y319" s="72">
        <f>_xlfn.XLOOKUP(FMS_Ranking[[#This Row],[FMS ID]],FMS_Input[FMS_ID],FMS_Input[NATURE])</f>
        <v>0</v>
      </c>
      <c r="Z319" s="61">
        <f>(((FMS_Ranking[[#This Row],[Percent Nature-Based Raw]]/Y$2)*10)*Y$3)</f>
        <v>0</v>
      </c>
      <c r="AA319" s="5" t="str">
        <f>_xlfn.XLOOKUP(FMS_Ranking[[#This Row],[FMS ID]],FMS_Input[FMS_ID],FMS_Input[WATER_SUP])</f>
        <v>No</v>
      </c>
      <c r="AB319" s="8">
        <f>IF(FMS_Ranking[[#This Row],[Water Supply Raw]]="Yes",1,0)</f>
        <v>0</v>
      </c>
      <c r="AC31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6.053152233823726E-3</v>
      </c>
      <c r="AD319" s="97">
        <f>_xlfn.RANK.EQ(AC319,$AC$6:$AC$380,0)+COUNTIF($AC$6:AC319,AC319)-1</f>
        <v>312</v>
      </c>
      <c r="AE319" s="93">
        <f>(((FMS_Ranking[[#This Row],[Structures Removed 100 Raw]]/Q$2)*100)*Q$3)+(((FMS_Ranking[[#This Row],[Removed Pop Raw]]/S$2)*100)*S$3)</f>
        <v>0</v>
      </c>
      <c r="AF31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6.053152233823726E-3</v>
      </c>
      <c r="AG319" s="95">
        <f t="shared" si="9"/>
        <v>314</v>
      </c>
    </row>
    <row r="320" spans="1:33" ht="15" customHeight="1" x14ac:dyDescent="0.25">
      <c r="A320" s="64" t="s">
        <v>2522</v>
      </c>
      <c r="B320" s="64">
        <f>_xlfn.XLOOKUP(FMS_Ranking[[#This Row],[FMS ID]],FMS_Input[FMS_ID],FMS_Input[RFPG_NUM])</f>
        <v>3</v>
      </c>
      <c r="C320" s="63" t="str">
        <f>_xlfn.XLOOKUP(FMS_Ranking[[#This Row],[FMS ID]],FMS_Input[FMS_ID],FMS_Input[FMS_NAME])</f>
        <v>City of Alvord NFIP Floodplain Ordinance</v>
      </c>
      <c r="D320" s="68" t="str">
        <f>_xlfn.XLOOKUP(FMS_Ranking[[#This Row],[FMS ID]],FMS_Input[FMS_ID],FMS_Input[FMS_DESCR])</f>
        <v>Develop a floodplain ordinance that meets or exceeds FEMA's minimum standards</v>
      </c>
      <c r="E320" s="69">
        <f>_xlfn.XLOOKUP(FMS_Ranking[[#This Row],[FMS ID]],FMS_Input[FMS_ID],FMS_Input[FMS_COST])</f>
        <v>100000</v>
      </c>
      <c r="F320" s="70" t="str">
        <f>_xlfn.XLOOKUP(FMS_Ranking[[#This Row],[FMS ID]],FMS_Input[FMS_ID],FMS_Input[EMER_NEED])</f>
        <v>No</v>
      </c>
      <c r="G320" s="4">
        <f t="shared" si="8"/>
        <v>0</v>
      </c>
      <c r="H320" s="71">
        <f>_xlfn.XLOOKUP(FMS_Ranking[[#This Row],[FMS ID]],FMS_Input[FMS_ID],FMS_Input[STRUCT_100])</f>
        <v>0</v>
      </c>
      <c r="I320" s="71">
        <f>_xlfn.XLOOKUP(FMS_Ranking[[#This Row],[FMS ID]],FMS_Input[FMS_ID],FMS_Input[RES_STRUCT100])</f>
        <v>0</v>
      </c>
      <c r="J320" s="71">
        <f>_xlfn.XLOOKUP(FMS_Ranking[[#This Row],[FMS ID]],FMS_Input[FMS_ID],FMS_Input[POP100])</f>
        <v>0</v>
      </c>
      <c r="K320" s="71">
        <f>_xlfn.XLOOKUP(FMS_Ranking[[#This Row],[FMS ID]],FMS_Input[FMS_ID],FMS_Input[CRITFAC100])</f>
        <v>0</v>
      </c>
      <c r="L320" s="71">
        <f>_xlfn.XLOOKUP(FMS_Ranking[[#This Row],[FMS ID]],FMS_Input[FMS_ID],FMS_Input[LWC])</f>
        <v>0</v>
      </c>
      <c r="M320" s="71">
        <f>_xlfn.XLOOKUP(FMS_Ranking[[#This Row],[FMS ID]],FMS_Input[FMS_ID],FMS_Input[ROADCLS])</f>
        <v>0</v>
      </c>
      <c r="N320" s="71">
        <f>_xlfn.XLOOKUP(FMS_Ranking[[#This Row],[FMS ID]],FMS_Input[FMS_ID],FMS_Input[ROAD_MILES100])</f>
        <v>2</v>
      </c>
      <c r="O320" s="71">
        <f>_xlfn.XLOOKUP(FMS_Ranking[[#This Row],[FMS ID]],FMS_Input[FMS_ID],FMS_Input[FARMACRE100])</f>
        <v>0</v>
      </c>
      <c r="P320" s="72">
        <f>_xlfn.XLOOKUP(FMS_Ranking[[#This Row],[FMS ID]],FMS_Input[FMS_ID],FMS_Input[REDSTRUCT100])</f>
        <v>0</v>
      </c>
      <c r="Q320" s="72">
        <f>_xlfn.XLOOKUP(FMS_Ranking[[#This Row],[FMS ID]],FMS_Input[FMS_ID],FMS_Input[REMSTRC100])</f>
        <v>0</v>
      </c>
      <c r="R320" s="72">
        <f>_xlfn.XLOOKUP(FMS_Ranking[[#This Row],[FMS ID]],FMS_Input[FMS_ID],FMS_Input[REMRESSTRC100])</f>
        <v>0</v>
      </c>
      <c r="S320" s="83">
        <f>_xlfn.XLOOKUP(FMS_Ranking[[#This Row],[FMS ID]],FMS_Input[FMS_ID],FMS_Input[REMPOP100])</f>
        <v>0</v>
      </c>
      <c r="T320" s="83">
        <f>_xlfn.XLOOKUP(FMS_Ranking[[#This Row],[FMS ID]],FMS_Input[FMS_ID],FMS_Input[REMCRITFAC100])</f>
        <v>0</v>
      </c>
      <c r="U320" s="83">
        <f>_xlfn.XLOOKUP(FMS_Ranking[[#This Row],[FMS ID]],FMS_Input[FMS_ID],FMS_Input[REMLWC100])</f>
        <v>0</v>
      </c>
      <c r="V320" s="83">
        <f>_xlfn.XLOOKUP(FMS_Ranking[[#This Row],[FMS ID]],FMS_Input[FMS_ID],FMS_Input[REMROADCLS])</f>
        <v>0</v>
      </c>
      <c r="W320" s="83">
        <f>_xlfn.XLOOKUP(FMS_Ranking[[#This Row],[FMS ID]],FMS_Input[FMS_ID],FMS_Input[REMFRMACRE100])</f>
        <v>0</v>
      </c>
      <c r="X320" s="72">
        <f>_xlfn.XLOOKUP(FMS_Ranking[[#This Row],[FMS ID]],FMS_Input[FMS_ID],FMS_Input[COSTSTRUCT])</f>
        <v>0</v>
      </c>
      <c r="Y320" s="72">
        <f>_xlfn.XLOOKUP(FMS_Ranking[[#This Row],[FMS ID]],FMS_Input[FMS_ID],FMS_Input[NATURE])</f>
        <v>0</v>
      </c>
      <c r="Z320" s="61">
        <f>(((FMS_Ranking[[#This Row],[Percent Nature-Based Raw]]/Y$2)*10)*Y$3)</f>
        <v>0</v>
      </c>
      <c r="AA320" s="5" t="str">
        <f>_xlfn.XLOOKUP(FMS_Ranking[[#This Row],[FMS ID]],FMS_Input[FMS_ID],FMS_Input[WATER_SUP])</f>
        <v>No</v>
      </c>
      <c r="AB320" s="8">
        <f>IF(FMS_Ranking[[#This Row],[Water Supply Raw]]="Yes",1,0)</f>
        <v>0</v>
      </c>
      <c r="AC32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5.9790732436472357E-3</v>
      </c>
      <c r="AD320" s="97">
        <f>_xlfn.RANK.EQ(AC320,$AC$6:$AC$380,0)+COUNTIF($AC$6:AC320,AC320)-1</f>
        <v>313</v>
      </c>
      <c r="AE320" s="93">
        <f>(((FMS_Ranking[[#This Row],[Structures Removed 100 Raw]]/Q$2)*100)*Q$3)+(((FMS_Ranking[[#This Row],[Removed Pop Raw]]/S$2)*100)*S$3)</f>
        <v>0</v>
      </c>
      <c r="AF32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5.9790732436472357E-3</v>
      </c>
      <c r="AG320" s="95">
        <f t="shared" si="9"/>
        <v>315</v>
      </c>
    </row>
    <row r="321" spans="1:33" ht="15" customHeight="1" x14ac:dyDescent="0.25">
      <c r="A321" s="64" t="s">
        <v>2659</v>
      </c>
      <c r="B321" s="64">
        <f>_xlfn.XLOOKUP(FMS_Ranking[[#This Row],[FMS ID]],FMS_Input[FMS_ID],FMS_Input[RFPG_NUM])</f>
        <v>3</v>
      </c>
      <c r="C321" s="63" t="str">
        <f>_xlfn.XLOOKUP(FMS_Ranking[[#This Row],[FMS ID]],FMS_Input[FMS_ID],FMS_Input[FMS_NAME])</f>
        <v>Oak Valley NFIP Floodplain Ordinance</v>
      </c>
      <c r="D321" s="68" t="str">
        <f>_xlfn.XLOOKUP(FMS_Ranking[[#This Row],[FMS ID]],FMS_Input[FMS_ID],FMS_Input[FMS_DESCR])</f>
        <v>Develop a floodplain ordinance that meets or exceeds FEMA's minimum standards</v>
      </c>
      <c r="E321" s="69">
        <f>_xlfn.XLOOKUP(FMS_Ranking[[#This Row],[FMS ID]],FMS_Input[FMS_ID],FMS_Input[FMS_COST])</f>
        <v>100000</v>
      </c>
      <c r="F321" s="70" t="str">
        <f>_xlfn.XLOOKUP(FMS_Ranking[[#This Row],[FMS ID]],FMS_Input[FMS_ID],FMS_Input[EMER_NEED])</f>
        <v>No</v>
      </c>
      <c r="G321" s="4">
        <f t="shared" si="8"/>
        <v>0</v>
      </c>
      <c r="H321" s="71">
        <f>_xlfn.XLOOKUP(FMS_Ranking[[#This Row],[FMS ID]],FMS_Input[FMS_ID],FMS_Input[STRUCT_100])</f>
        <v>11</v>
      </c>
      <c r="I321" s="71">
        <f>_xlfn.XLOOKUP(FMS_Ranking[[#This Row],[FMS ID]],FMS_Input[FMS_ID],FMS_Input[RES_STRUCT100])</f>
        <v>9</v>
      </c>
      <c r="J321" s="71">
        <f>_xlfn.XLOOKUP(FMS_Ranking[[#This Row],[FMS ID]],FMS_Input[FMS_ID],FMS_Input[POP100])</f>
        <v>25</v>
      </c>
      <c r="K321" s="71">
        <f>_xlfn.XLOOKUP(FMS_Ranking[[#This Row],[FMS ID]],FMS_Input[FMS_ID],FMS_Input[CRITFAC100])</f>
        <v>0</v>
      </c>
      <c r="L321" s="71">
        <f>_xlfn.XLOOKUP(FMS_Ranking[[#This Row],[FMS ID]],FMS_Input[FMS_ID],FMS_Input[LWC])</f>
        <v>0</v>
      </c>
      <c r="M321" s="71">
        <f>_xlfn.XLOOKUP(FMS_Ranking[[#This Row],[FMS ID]],FMS_Input[FMS_ID],FMS_Input[ROADCLS])</f>
        <v>0</v>
      </c>
      <c r="N321" s="71">
        <f>_xlfn.XLOOKUP(FMS_Ranking[[#This Row],[FMS ID]],FMS_Input[FMS_ID],FMS_Input[ROAD_MILES100])</f>
        <v>1</v>
      </c>
      <c r="O321" s="71">
        <f>_xlfn.XLOOKUP(FMS_Ranking[[#This Row],[FMS ID]],FMS_Input[FMS_ID],FMS_Input[FARMACRE100])</f>
        <v>71.415847778320313</v>
      </c>
      <c r="P321" s="72">
        <f>_xlfn.XLOOKUP(FMS_Ranking[[#This Row],[FMS ID]],FMS_Input[FMS_ID],FMS_Input[REDSTRUCT100])</f>
        <v>0</v>
      </c>
      <c r="Q321" s="72">
        <f>_xlfn.XLOOKUP(FMS_Ranking[[#This Row],[FMS ID]],FMS_Input[FMS_ID],FMS_Input[REMSTRC100])</f>
        <v>0</v>
      </c>
      <c r="R321" s="72">
        <f>_xlfn.XLOOKUP(FMS_Ranking[[#This Row],[FMS ID]],FMS_Input[FMS_ID],FMS_Input[REMRESSTRC100])</f>
        <v>0</v>
      </c>
      <c r="S321" s="83">
        <f>_xlfn.XLOOKUP(FMS_Ranking[[#This Row],[FMS ID]],FMS_Input[FMS_ID],FMS_Input[REMPOP100])</f>
        <v>0</v>
      </c>
      <c r="T321" s="83">
        <f>_xlfn.XLOOKUP(FMS_Ranking[[#This Row],[FMS ID]],FMS_Input[FMS_ID],FMS_Input[REMCRITFAC100])</f>
        <v>0</v>
      </c>
      <c r="U321" s="83">
        <f>_xlfn.XLOOKUP(FMS_Ranking[[#This Row],[FMS ID]],FMS_Input[FMS_ID],FMS_Input[REMLWC100])</f>
        <v>0</v>
      </c>
      <c r="V321" s="83">
        <f>_xlfn.XLOOKUP(FMS_Ranking[[#This Row],[FMS ID]],FMS_Input[FMS_ID],FMS_Input[REMROADCLS])</f>
        <v>0</v>
      </c>
      <c r="W321" s="83">
        <f>_xlfn.XLOOKUP(FMS_Ranking[[#This Row],[FMS ID]],FMS_Input[FMS_ID],FMS_Input[REMFRMACRE100])</f>
        <v>0</v>
      </c>
      <c r="X321" s="72">
        <f>_xlfn.XLOOKUP(FMS_Ranking[[#This Row],[FMS ID]],FMS_Input[FMS_ID],FMS_Input[COSTSTRUCT])</f>
        <v>0</v>
      </c>
      <c r="Y321" s="72">
        <f>_xlfn.XLOOKUP(FMS_Ranking[[#This Row],[FMS ID]],FMS_Input[FMS_ID],FMS_Input[NATURE])</f>
        <v>0</v>
      </c>
      <c r="Z321" s="61">
        <f>(((FMS_Ranking[[#This Row],[Percent Nature-Based Raw]]/Y$2)*10)*Y$3)</f>
        <v>0</v>
      </c>
      <c r="AA321" s="5" t="str">
        <f>_xlfn.XLOOKUP(FMS_Ranking[[#This Row],[FMS ID]],FMS_Input[FMS_ID],FMS_Input[WATER_SUP])</f>
        <v>No</v>
      </c>
      <c r="AB321" s="8">
        <f>IF(FMS_Ranking[[#This Row],[Water Supply Raw]]="Yes",1,0)</f>
        <v>0</v>
      </c>
      <c r="AC32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5.3749574390527192E-3</v>
      </c>
      <c r="AD321" s="97">
        <f>_xlfn.RANK.EQ(AC321,$AC$6:$AC$380,0)+COUNTIF($AC$6:AC321,AC321)-1</f>
        <v>314</v>
      </c>
      <c r="AE321" s="93">
        <f>(((FMS_Ranking[[#This Row],[Structures Removed 100 Raw]]/Q$2)*100)*Q$3)+(((FMS_Ranking[[#This Row],[Removed Pop Raw]]/S$2)*100)*S$3)</f>
        <v>0</v>
      </c>
      <c r="AF32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5.3749574390527192E-3</v>
      </c>
      <c r="AG321" s="95">
        <f t="shared" si="9"/>
        <v>316</v>
      </c>
    </row>
    <row r="322" spans="1:33" ht="15" customHeight="1" x14ac:dyDescent="0.25">
      <c r="A322" s="64" t="s">
        <v>2144</v>
      </c>
      <c r="B322" s="64">
        <f>_xlfn.XLOOKUP(FMS_Ranking[[#This Row],[FMS ID]],FMS_Input[FMS_ID],FMS_Input[RFPG_NUM])</f>
        <v>3</v>
      </c>
      <c r="C322" s="63" t="str">
        <f>_xlfn.XLOOKUP(FMS_Ranking[[#This Row],[FMS ID]],FMS_Input[FMS_ID],FMS_Input[FMS_NAME])</f>
        <v>Midway Property Acquisition and Elevation Program</v>
      </c>
      <c r="D322" s="68" t="str">
        <f>_xlfn.XLOOKUP(FMS_Ranking[[#This Row],[FMS ID]],FMS_Input[FMS_ID],FMS_Input[FMS_DESCR])</f>
        <v>Acquire existing homes located in the identified special flood hazard area (the 100-year floodplain).</v>
      </c>
      <c r="E322" s="69">
        <f>_xlfn.XLOOKUP(FMS_Ranking[[#This Row],[FMS ID]],FMS_Input[FMS_ID],FMS_Input[FMS_COST])</f>
        <v>5000000</v>
      </c>
      <c r="F322" s="70" t="str">
        <f>_xlfn.XLOOKUP(FMS_Ranking[[#This Row],[FMS ID]],FMS_Input[FMS_ID],FMS_Input[EMER_NEED])</f>
        <v>No</v>
      </c>
      <c r="G322" s="4">
        <f t="shared" si="8"/>
        <v>0</v>
      </c>
      <c r="H322" s="71">
        <f>_xlfn.XLOOKUP(FMS_Ranking[[#This Row],[FMS ID]],FMS_Input[FMS_ID],FMS_Input[STRUCT_100])</f>
        <v>2</v>
      </c>
      <c r="I322" s="71">
        <f>_xlfn.XLOOKUP(FMS_Ranking[[#This Row],[FMS ID]],FMS_Input[FMS_ID],FMS_Input[RES_STRUCT100])</f>
        <v>2</v>
      </c>
      <c r="J322" s="71">
        <f>_xlfn.XLOOKUP(FMS_Ranking[[#This Row],[FMS ID]],FMS_Input[FMS_ID],FMS_Input[POP100])</f>
        <v>6</v>
      </c>
      <c r="K322" s="71">
        <f>_xlfn.XLOOKUP(FMS_Ranking[[#This Row],[FMS ID]],FMS_Input[FMS_ID],FMS_Input[CRITFAC100])</f>
        <v>1</v>
      </c>
      <c r="L322" s="71">
        <f>_xlfn.XLOOKUP(FMS_Ranking[[#This Row],[FMS ID]],FMS_Input[FMS_ID],FMS_Input[LWC])</f>
        <v>0</v>
      </c>
      <c r="M322" s="71">
        <f>_xlfn.XLOOKUP(FMS_Ranking[[#This Row],[FMS ID]],FMS_Input[FMS_ID],FMS_Input[ROADCLS])</f>
        <v>0</v>
      </c>
      <c r="N322" s="71">
        <f>_xlfn.XLOOKUP(FMS_Ranking[[#This Row],[FMS ID]],FMS_Input[FMS_ID],FMS_Input[ROAD_MILES100])</f>
        <v>0</v>
      </c>
      <c r="O322" s="71">
        <f>_xlfn.XLOOKUP(FMS_Ranking[[#This Row],[FMS ID]],FMS_Input[FMS_ID],FMS_Input[FARMACRE100])</f>
        <v>41.816291809082031</v>
      </c>
      <c r="P322" s="72">
        <f>_xlfn.XLOOKUP(FMS_Ranking[[#This Row],[FMS ID]],FMS_Input[FMS_ID],FMS_Input[REDSTRUCT100])</f>
        <v>0</v>
      </c>
      <c r="Q322" s="72">
        <f>_xlfn.XLOOKUP(FMS_Ranking[[#This Row],[FMS ID]],FMS_Input[FMS_ID],FMS_Input[REMSTRC100])</f>
        <v>0</v>
      </c>
      <c r="R322" s="72">
        <f>_xlfn.XLOOKUP(FMS_Ranking[[#This Row],[FMS ID]],FMS_Input[FMS_ID],FMS_Input[REMRESSTRC100])</f>
        <v>0</v>
      </c>
      <c r="S322" s="83">
        <f>_xlfn.XLOOKUP(FMS_Ranking[[#This Row],[FMS ID]],FMS_Input[FMS_ID],FMS_Input[REMPOP100])</f>
        <v>0</v>
      </c>
      <c r="T322" s="83">
        <f>_xlfn.XLOOKUP(FMS_Ranking[[#This Row],[FMS ID]],FMS_Input[FMS_ID],FMS_Input[REMCRITFAC100])</f>
        <v>0</v>
      </c>
      <c r="U322" s="83">
        <f>_xlfn.XLOOKUP(FMS_Ranking[[#This Row],[FMS ID]],FMS_Input[FMS_ID],FMS_Input[REMLWC100])</f>
        <v>0</v>
      </c>
      <c r="V322" s="83">
        <f>_xlfn.XLOOKUP(FMS_Ranking[[#This Row],[FMS ID]],FMS_Input[FMS_ID],FMS_Input[REMROADCLS])</f>
        <v>0</v>
      </c>
      <c r="W322" s="83">
        <f>_xlfn.XLOOKUP(FMS_Ranking[[#This Row],[FMS ID]],FMS_Input[FMS_ID],FMS_Input[REMFRMACRE100])</f>
        <v>0</v>
      </c>
      <c r="X322" s="72">
        <f>_xlfn.XLOOKUP(FMS_Ranking[[#This Row],[FMS ID]],FMS_Input[FMS_ID],FMS_Input[COSTSTRUCT])</f>
        <v>0</v>
      </c>
      <c r="Y322" s="72">
        <f>_xlfn.XLOOKUP(FMS_Ranking[[#This Row],[FMS ID]],FMS_Input[FMS_ID],FMS_Input[NATURE])</f>
        <v>0</v>
      </c>
      <c r="Z322" s="61">
        <f>(((FMS_Ranking[[#This Row],[Percent Nature-Based Raw]]/Y$2)*10)*Y$3)</f>
        <v>0</v>
      </c>
      <c r="AA322" s="5" t="str">
        <f>_xlfn.XLOOKUP(FMS_Ranking[[#This Row],[FMS ID]],FMS_Input[FMS_ID],FMS_Input[WATER_SUP])</f>
        <v>No</v>
      </c>
      <c r="AB322" s="8">
        <f>IF(FMS_Ranking[[#This Row],[Water Supply Raw]]="Yes",1,0)</f>
        <v>0</v>
      </c>
      <c r="AC32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5.1519782310519907E-3</v>
      </c>
      <c r="AD322" s="97">
        <f>_xlfn.RANK.EQ(AC322,$AC$6:$AC$380,0)+COUNTIF($AC$6:AC322,AC322)-1</f>
        <v>315</v>
      </c>
      <c r="AE322" s="93">
        <f>(((FMS_Ranking[[#This Row],[Structures Removed 100 Raw]]/Q$2)*100)*Q$3)+(((FMS_Ranking[[#This Row],[Removed Pop Raw]]/S$2)*100)*S$3)</f>
        <v>0</v>
      </c>
      <c r="AF32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5.1519782310519907E-3</v>
      </c>
      <c r="AG322" s="95">
        <f t="shared" si="9"/>
        <v>317</v>
      </c>
    </row>
    <row r="323" spans="1:33" ht="15" customHeight="1" x14ac:dyDescent="0.25">
      <c r="A323" s="64" t="s">
        <v>2633</v>
      </c>
      <c r="B323" s="64">
        <f>_xlfn.XLOOKUP(FMS_Ranking[[#This Row],[FMS ID]],FMS_Input[FMS_ID],FMS_Input[RFPG_NUM])</f>
        <v>3</v>
      </c>
      <c r="C323" s="63" t="str">
        <f>_xlfn.XLOOKUP(FMS_Ranking[[#This Row],[FMS ID]],FMS_Input[FMS_ID],FMS_Input[FMS_NAME])</f>
        <v>City of Midway NFIP Floodplain Ordinance</v>
      </c>
      <c r="D323" s="68" t="str">
        <f>_xlfn.XLOOKUP(FMS_Ranking[[#This Row],[FMS ID]],FMS_Input[FMS_ID],FMS_Input[FMS_DESCR])</f>
        <v>Develop a floodplain ordinance that meets or exceeds FEMA's minimum standards</v>
      </c>
      <c r="E323" s="69">
        <f>_xlfn.XLOOKUP(FMS_Ranking[[#This Row],[FMS ID]],FMS_Input[FMS_ID],FMS_Input[FMS_COST])</f>
        <v>100000</v>
      </c>
      <c r="F323" s="70" t="str">
        <f>_xlfn.XLOOKUP(FMS_Ranking[[#This Row],[FMS ID]],FMS_Input[FMS_ID],FMS_Input[EMER_NEED])</f>
        <v>No</v>
      </c>
      <c r="G323" s="4">
        <f t="shared" si="8"/>
        <v>0</v>
      </c>
      <c r="H323" s="71">
        <f>_xlfn.XLOOKUP(FMS_Ranking[[#This Row],[FMS ID]],FMS_Input[FMS_ID],FMS_Input[STRUCT_100])</f>
        <v>2</v>
      </c>
      <c r="I323" s="71">
        <f>_xlfn.XLOOKUP(FMS_Ranking[[#This Row],[FMS ID]],FMS_Input[FMS_ID],FMS_Input[RES_STRUCT100])</f>
        <v>2</v>
      </c>
      <c r="J323" s="71">
        <f>_xlfn.XLOOKUP(FMS_Ranking[[#This Row],[FMS ID]],FMS_Input[FMS_ID],FMS_Input[POP100])</f>
        <v>6</v>
      </c>
      <c r="K323" s="71">
        <f>_xlfn.XLOOKUP(FMS_Ranking[[#This Row],[FMS ID]],FMS_Input[FMS_ID],FMS_Input[CRITFAC100])</f>
        <v>1</v>
      </c>
      <c r="L323" s="71">
        <f>_xlfn.XLOOKUP(FMS_Ranking[[#This Row],[FMS ID]],FMS_Input[FMS_ID],FMS_Input[LWC])</f>
        <v>0</v>
      </c>
      <c r="M323" s="71">
        <f>_xlfn.XLOOKUP(FMS_Ranking[[#This Row],[FMS ID]],FMS_Input[FMS_ID],FMS_Input[ROADCLS])</f>
        <v>0</v>
      </c>
      <c r="N323" s="71">
        <f>_xlfn.XLOOKUP(FMS_Ranking[[#This Row],[FMS ID]],FMS_Input[FMS_ID],FMS_Input[ROAD_MILES100])</f>
        <v>0</v>
      </c>
      <c r="O323" s="71">
        <f>_xlfn.XLOOKUP(FMS_Ranking[[#This Row],[FMS ID]],FMS_Input[FMS_ID],FMS_Input[FARMACRE100])</f>
        <v>41.811180114746087</v>
      </c>
      <c r="P323" s="72">
        <f>_xlfn.XLOOKUP(FMS_Ranking[[#This Row],[FMS ID]],FMS_Input[FMS_ID],FMS_Input[REDSTRUCT100])</f>
        <v>0</v>
      </c>
      <c r="Q323" s="72">
        <f>_xlfn.XLOOKUP(FMS_Ranking[[#This Row],[FMS ID]],FMS_Input[FMS_ID],FMS_Input[REMSTRC100])</f>
        <v>0</v>
      </c>
      <c r="R323" s="72">
        <f>_xlfn.XLOOKUP(FMS_Ranking[[#This Row],[FMS ID]],FMS_Input[FMS_ID],FMS_Input[REMRESSTRC100])</f>
        <v>0</v>
      </c>
      <c r="S323" s="83">
        <f>_xlfn.XLOOKUP(FMS_Ranking[[#This Row],[FMS ID]],FMS_Input[FMS_ID],FMS_Input[REMPOP100])</f>
        <v>0</v>
      </c>
      <c r="T323" s="83">
        <f>_xlfn.XLOOKUP(FMS_Ranking[[#This Row],[FMS ID]],FMS_Input[FMS_ID],FMS_Input[REMCRITFAC100])</f>
        <v>0</v>
      </c>
      <c r="U323" s="83">
        <f>_xlfn.XLOOKUP(FMS_Ranking[[#This Row],[FMS ID]],FMS_Input[FMS_ID],FMS_Input[REMLWC100])</f>
        <v>0</v>
      </c>
      <c r="V323" s="83">
        <f>_xlfn.XLOOKUP(FMS_Ranking[[#This Row],[FMS ID]],FMS_Input[FMS_ID],FMS_Input[REMROADCLS])</f>
        <v>0</v>
      </c>
      <c r="W323" s="83">
        <f>_xlfn.XLOOKUP(FMS_Ranking[[#This Row],[FMS ID]],FMS_Input[FMS_ID],FMS_Input[REMFRMACRE100])</f>
        <v>0</v>
      </c>
      <c r="X323" s="72">
        <f>_xlfn.XLOOKUP(FMS_Ranking[[#This Row],[FMS ID]],FMS_Input[FMS_ID],FMS_Input[COSTSTRUCT])</f>
        <v>0</v>
      </c>
      <c r="Y323" s="72">
        <f>_xlfn.XLOOKUP(FMS_Ranking[[#This Row],[FMS ID]],FMS_Input[FMS_ID],FMS_Input[NATURE])</f>
        <v>0</v>
      </c>
      <c r="Z323" s="61">
        <f>(((FMS_Ranking[[#This Row],[Percent Nature-Based Raw]]/Y$2)*10)*Y$3)</f>
        <v>0</v>
      </c>
      <c r="AA323" s="5" t="str">
        <f>_xlfn.XLOOKUP(FMS_Ranking[[#This Row],[FMS ID]],FMS_Input[FMS_ID],FMS_Input[WATER_SUP])</f>
        <v>No</v>
      </c>
      <c r="AB323" s="8">
        <f>IF(FMS_Ranking[[#This Row],[Water Supply Raw]]="Yes",1,0)</f>
        <v>0</v>
      </c>
      <c r="AC32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5.1519072848241962E-3</v>
      </c>
      <c r="AD323" s="97">
        <f>_xlfn.RANK.EQ(AC323,$AC$6:$AC$380,0)+COUNTIF($AC$6:AC323,AC323)-1</f>
        <v>316</v>
      </c>
      <c r="AE323" s="93">
        <f>(((FMS_Ranking[[#This Row],[Structures Removed 100 Raw]]/Q$2)*100)*Q$3)+(((FMS_Ranking[[#This Row],[Removed Pop Raw]]/S$2)*100)*S$3)</f>
        <v>0</v>
      </c>
      <c r="AF32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5.1519072848241962E-3</v>
      </c>
      <c r="AG323" s="95">
        <f t="shared" si="9"/>
        <v>318</v>
      </c>
    </row>
    <row r="324" spans="1:33" ht="15" customHeight="1" x14ac:dyDescent="0.25">
      <c r="A324" s="64" t="s">
        <v>66</v>
      </c>
      <c r="B324" s="64">
        <f>_xlfn.XLOOKUP(FMS_Ranking[[#This Row],[FMS ID]],FMS_Input[FMS_ID],FMS_Input[RFPG_NUM])</f>
        <v>6</v>
      </c>
      <c r="C324" s="63" t="str">
        <f>_xlfn.XLOOKUP(FMS_Ranking[[#This Row],[FMS ID]],FMS_Input[FMS_ID],FMS_Input[FMS_NAME])</f>
        <v>Promotion of Flood Insurance in City of Arcola</v>
      </c>
      <c r="D324" s="68" t="str">
        <f>_xlfn.XLOOKUP(FMS_Ranking[[#This Row],[FMS ID]],FMS_Input[FMS_ID],FMS_Input[FMS_DESCR])</f>
        <v>Promote the purchase of flood insurance. Advertise the availability, cost, and coverage of flood insurance through the NFIP.</v>
      </c>
      <c r="E324" s="69">
        <f>_xlfn.XLOOKUP(FMS_Ranking[[#This Row],[FMS ID]],FMS_Input[FMS_ID],FMS_Input[FMS_COST])</f>
        <v>50000</v>
      </c>
      <c r="F324" s="70" t="str">
        <f>_xlfn.XLOOKUP(FMS_Ranking[[#This Row],[FMS ID]],FMS_Input[FMS_ID],FMS_Input[EMER_NEED])</f>
        <v>No</v>
      </c>
      <c r="G324" s="4">
        <f t="shared" si="8"/>
        <v>0</v>
      </c>
      <c r="H324" s="71">
        <f>_xlfn.XLOOKUP(FMS_Ranking[[#This Row],[FMS ID]],FMS_Input[FMS_ID],FMS_Input[STRUCT_100])</f>
        <v>41</v>
      </c>
      <c r="I324" s="71">
        <f>_xlfn.XLOOKUP(FMS_Ranking[[#This Row],[FMS ID]],FMS_Input[FMS_ID],FMS_Input[RES_STRUCT100])</f>
        <v>37</v>
      </c>
      <c r="J324" s="71">
        <f>_xlfn.XLOOKUP(FMS_Ranking[[#This Row],[FMS ID]],FMS_Input[FMS_ID],FMS_Input[POP100])</f>
        <v>39</v>
      </c>
      <c r="K324" s="71">
        <f>_xlfn.XLOOKUP(FMS_Ranking[[#This Row],[FMS ID]],FMS_Input[FMS_ID],FMS_Input[CRITFAC100])</f>
        <v>0</v>
      </c>
      <c r="L324" s="71">
        <f>_xlfn.XLOOKUP(FMS_Ranking[[#This Row],[FMS ID]],FMS_Input[FMS_ID],FMS_Input[LWC])</f>
        <v>0</v>
      </c>
      <c r="M324" s="71">
        <f>_xlfn.XLOOKUP(FMS_Ranking[[#This Row],[FMS ID]],FMS_Input[FMS_ID],FMS_Input[ROADCLS])</f>
        <v>0</v>
      </c>
      <c r="N324" s="71">
        <f>_xlfn.XLOOKUP(FMS_Ranking[[#This Row],[FMS ID]],FMS_Input[FMS_ID],FMS_Input[ROAD_MILES100])</f>
        <v>0</v>
      </c>
      <c r="O324" s="71">
        <f>_xlfn.XLOOKUP(FMS_Ranking[[#This Row],[FMS ID]],FMS_Input[FMS_ID],FMS_Input[FARMACRE100])</f>
        <v>1.227403044700623</v>
      </c>
      <c r="P324" s="72">
        <f>_xlfn.XLOOKUP(FMS_Ranking[[#This Row],[FMS ID]],FMS_Input[FMS_ID],FMS_Input[REDSTRUCT100])</f>
        <v>0</v>
      </c>
      <c r="Q324" s="72">
        <f>_xlfn.XLOOKUP(FMS_Ranking[[#This Row],[FMS ID]],FMS_Input[FMS_ID],FMS_Input[REMSTRC100])</f>
        <v>0</v>
      </c>
      <c r="R324" s="72">
        <f>_xlfn.XLOOKUP(FMS_Ranking[[#This Row],[FMS ID]],FMS_Input[FMS_ID],FMS_Input[REMRESSTRC100])</f>
        <v>0</v>
      </c>
      <c r="S324" s="83">
        <f>_xlfn.XLOOKUP(FMS_Ranking[[#This Row],[FMS ID]],FMS_Input[FMS_ID],FMS_Input[REMPOP100])</f>
        <v>0</v>
      </c>
      <c r="T324" s="83">
        <f>_xlfn.XLOOKUP(FMS_Ranking[[#This Row],[FMS ID]],FMS_Input[FMS_ID],FMS_Input[REMCRITFAC100])</f>
        <v>0</v>
      </c>
      <c r="U324" s="83">
        <f>_xlfn.XLOOKUP(FMS_Ranking[[#This Row],[FMS ID]],FMS_Input[FMS_ID],FMS_Input[REMLWC100])</f>
        <v>0</v>
      </c>
      <c r="V324" s="83">
        <f>_xlfn.XLOOKUP(FMS_Ranking[[#This Row],[FMS ID]],FMS_Input[FMS_ID],FMS_Input[REMROADCLS])</f>
        <v>0</v>
      </c>
      <c r="W324" s="83">
        <f>_xlfn.XLOOKUP(FMS_Ranking[[#This Row],[FMS ID]],FMS_Input[FMS_ID],FMS_Input[REMFRMACRE100])</f>
        <v>0</v>
      </c>
      <c r="X324" s="72">
        <f>_xlfn.XLOOKUP(FMS_Ranking[[#This Row],[FMS ID]],FMS_Input[FMS_ID],FMS_Input[COSTSTRUCT])</f>
        <v>0</v>
      </c>
      <c r="Y324" s="72">
        <f>_xlfn.XLOOKUP(FMS_Ranking[[#This Row],[FMS ID]],FMS_Input[FMS_ID],FMS_Input[NATURE])</f>
        <v>0</v>
      </c>
      <c r="Z324" s="61">
        <f>(((FMS_Ranking[[#This Row],[Percent Nature-Based Raw]]/Y$2)*10)*Y$3)</f>
        <v>0</v>
      </c>
      <c r="AA324" s="5" t="str">
        <f>_xlfn.XLOOKUP(FMS_Ranking[[#This Row],[FMS ID]],FMS_Input[FMS_ID],FMS_Input[WATER_SUP])</f>
        <v>No</v>
      </c>
      <c r="AB324" s="8">
        <f>IF(FMS_Ranking[[#This Row],[Water Supply Raw]]="Yes",1,0)</f>
        <v>0</v>
      </c>
      <c r="AC32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4.8019856793047027E-3</v>
      </c>
      <c r="AD324" s="91">
        <f>_xlfn.RANK.EQ(AC324,$AC$6:$AC$380,0)+COUNTIF($AC$6:AC324,AC324)-1</f>
        <v>317</v>
      </c>
      <c r="AE324" s="93">
        <f>(((FMS_Ranking[[#This Row],[Structures Removed 100 Raw]]/Q$2)*100)*Q$3)+(((FMS_Ranking[[#This Row],[Removed Pop Raw]]/S$2)*100)*S$3)</f>
        <v>0</v>
      </c>
      <c r="AF32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4.8019856793047027E-3</v>
      </c>
      <c r="AG324" s="87">
        <f t="shared" si="9"/>
        <v>319</v>
      </c>
    </row>
    <row r="325" spans="1:33" ht="15" customHeight="1" x14ac:dyDescent="0.25">
      <c r="A325" s="64" t="s">
        <v>75</v>
      </c>
      <c r="B325" s="64">
        <f>_xlfn.XLOOKUP(FMS_Ranking[[#This Row],[FMS ID]],FMS_Input[FMS_ID],FMS_Input[RFPG_NUM])</f>
        <v>6</v>
      </c>
      <c r="C325" s="63" t="str">
        <f>_xlfn.XLOOKUP(FMS_Ranking[[#This Row],[FMS ID]],FMS_Input[FMS_ID],FMS_Input[FMS_NAME])</f>
        <v>Increase Public Awareness of Hazards in City of Arcola</v>
      </c>
      <c r="D325" s="68" t="str">
        <f>_xlfn.XLOOKUP(FMS_Ranking[[#This Row],[FMS ID]],FMS_Input[FMS_ID],FMS_Input[FMS_DESCR])</f>
        <v>Increase public awareness of hazards and hazardous areas. Distribute public awareness information regarding flood hazards.</v>
      </c>
      <c r="E325" s="69">
        <f>_xlfn.XLOOKUP(FMS_Ranking[[#This Row],[FMS ID]],FMS_Input[FMS_ID],FMS_Input[FMS_COST])</f>
        <v>50000</v>
      </c>
      <c r="F325" s="70" t="str">
        <f>_xlfn.XLOOKUP(FMS_Ranking[[#This Row],[FMS ID]],FMS_Input[FMS_ID],FMS_Input[EMER_NEED])</f>
        <v>No</v>
      </c>
      <c r="G325" s="4">
        <f t="shared" si="8"/>
        <v>0</v>
      </c>
      <c r="H325" s="71">
        <f>_xlfn.XLOOKUP(FMS_Ranking[[#This Row],[FMS ID]],FMS_Input[FMS_ID],FMS_Input[STRUCT_100])</f>
        <v>41</v>
      </c>
      <c r="I325" s="71">
        <f>_xlfn.XLOOKUP(FMS_Ranking[[#This Row],[FMS ID]],FMS_Input[FMS_ID],FMS_Input[RES_STRUCT100])</f>
        <v>37</v>
      </c>
      <c r="J325" s="71">
        <f>_xlfn.XLOOKUP(FMS_Ranking[[#This Row],[FMS ID]],FMS_Input[FMS_ID],FMS_Input[POP100])</f>
        <v>39</v>
      </c>
      <c r="K325" s="71">
        <f>_xlfn.XLOOKUP(FMS_Ranking[[#This Row],[FMS ID]],FMS_Input[FMS_ID],FMS_Input[CRITFAC100])</f>
        <v>0</v>
      </c>
      <c r="L325" s="71">
        <f>_xlfn.XLOOKUP(FMS_Ranking[[#This Row],[FMS ID]],FMS_Input[FMS_ID],FMS_Input[LWC])</f>
        <v>0</v>
      </c>
      <c r="M325" s="71">
        <f>_xlfn.XLOOKUP(FMS_Ranking[[#This Row],[FMS ID]],FMS_Input[FMS_ID],FMS_Input[ROADCLS])</f>
        <v>0</v>
      </c>
      <c r="N325" s="71">
        <f>_xlfn.XLOOKUP(FMS_Ranking[[#This Row],[FMS ID]],FMS_Input[FMS_ID],FMS_Input[ROAD_MILES100])</f>
        <v>0</v>
      </c>
      <c r="O325" s="71">
        <f>_xlfn.XLOOKUP(FMS_Ranking[[#This Row],[FMS ID]],FMS_Input[FMS_ID],FMS_Input[FARMACRE100])</f>
        <v>1.227403044700623</v>
      </c>
      <c r="P325" s="72">
        <f>_xlfn.XLOOKUP(FMS_Ranking[[#This Row],[FMS ID]],FMS_Input[FMS_ID],FMS_Input[REDSTRUCT100])</f>
        <v>0</v>
      </c>
      <c r="Q325" s="72">
        <f>_xlfn.XLOOKUP(FMS_Ranking[[#This Row],[FMS ID]],FMS_Input[FMS_ID],FMS_Input[REMSTRC100])</f>
        <v>0</v>
      </c>
      <c r="R325" s="72">
        <f>_xlfn.XLOOKUP(FMS_Ranking[[#This Row],[FMS ID]],FMS_Input[FMS_ID],FMS_Input[REMRESSTRC100])</f>
        <v>0</v>
      </c>
      <c r="S325" s="83">
        <f>_xlfn.XLOOKUP(FMS_Ranking[[#This Row],[FMS ID]],FMS_Input[FMS_ID],FMS_Input[REMPOP100])</f>
        <v>0</v>
      </c>
      <c r="T325" s="83">
        <f>_xlfn.XLOOKUP(FMS_Ranking[[#This Row],[FMS ID]],FMS_Input[FMS_ID],FMS_Input[REMCRITFAC100])</f>
        <v>0</v>
      </c>
      <c r="U325" s="83">
        <f>_xlfn.XLOOKUP(FMS_Ranking[[#This Row],[FMS ID]],FMS_Input[FMS_ID],FMS_Input[REMLWC100])</f>
        <v>0</v>
      </c>
      <c r="V325" s="83">
        <f>_xlfn.XLOOKUP(FMS_Ranking[[#This Row],[FMS ID]],FMS_Input[FMS_ID],FMS_Input[REMROADCLS])</f>
        <v>0</v>
      </c>
      <c r="W325" s="83">
        <f>_xlfn.XLOOKUP(FMS_Ranking[[#This Row],[FMS ID]],FMS_Input[FMS_ID],FMS_Input[REMFRMACRE100])</f>
        <v>0</v>
      </c>
      <c r="X325" s="72">
        <f>_xlfn.XLOOKUP(FMS_Ranking[[#This Row],[FMS ID]],FMS_Input[FMS_ID],FMS_Input[COSTSTRUCT])</f>
        <v>0</v>
      </c>
      <c r="Y325" s="72">
        <f>_xlfn.XLOOKUP(FMS_Ranking[[#This Row],[FMS ID]],FMS_Input[FMS_ID],FMS_Input[NATURE])</f>
        <v>0</v>
      </c>
      <c r="Z325" s="61">
        <f>(((FMS_Ranking[[#This Row],[Percent Nature-Based Raw]]/Y$2)*10)*Y$3)</f>
        <v>0</v>
      </c>
      <c r="AA325" s="5" t="str">
        <f>_xlfn.XLOOKUP(FMS_Ranking[[#This Row],[FMS ID]],FMS_Input[FMS_ID],FMS_Input[WATER_SUP])</f>
        <v>No</v>
      </c>
      <c r="AB325" s="8">
        <f>IF(FMS_Ranking[[#This Row],[Water Supply Raw]]="Yes",1,0)</f>
        <v>0</v>
      </c>
      <c r="AC32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4.8019856793047027E-3</v>
      </c>
      <c r="AD325" s="91">
        <f>_xlfn.RANK.EQ(AC325,$AC$6:$AC$380,0)+COUNTIF($AC$6:AC325,AC325)-1</f>
        <v>318</v>
      </c>
      <c r="AE325" s="93">
        <f>(((FMS_Ranking[[#This Row],[Structures Removed 100 Raw]]/Q$2)*100)*Q$3)+(((FMS_Ranking[[#This Row],[Removed Pop Raw]]/S$2)*100)*S$3)</f>
        <v>0</v>
      </c>
      <c r="AF32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4.8019856793047027E-3</v>
      </c>
      <c r="AG325" s="87">
        <f t="shared" si="9"/>
        <v>319</v>
      </c>
    </row>
    <row r="326" spans="1:33" ht="15" customHeight="1" x14ac:dyDescent="0.25">
      <c r="A326" s="64" t="s">
        <v>2670</v>
      </c>
      <c r="B326" s="64">
        <f>_xlfn.XLOOKUP(FMS_Ranking[[#This Row],[FMS ID]],FMS_Input[FMS_ID],FMS_Input[RFPG_NUM])</f>
        <v>3</v>
      </c>
      <c r="C326" s="63" t="str">
        <f>_xlfn.XLOOKUP(FMS_Ranking[[#This Row],[FMS ID]],FMS_Input[FMS_ID],FMS_Input[FMS_NAME])</f>
        <v>Post Oak Bend NFIP Floodplain Ordinance</v>
      </c>
      <c r="D326" s="68" t="str">
        <f>_xlfn.XLOOKUP(FMS_Ranking[[#This Row],[FMS ID]],FMS_Input[FMS_ID],FMS_Input[FMS_DESCR])</f>
        <v>Develop a floodplain ordinance that meets or exceeds FEMA's minimum standards</v>
      </c>
      <c r="E326" s="69">
        <f>_xlfn.XLOOKUP(FMS_Ranking[[#This Row],[FMS ID]],FMS_Input[FMS_ID],FMS_Input[FMS_COST])</f>
        <v>100000</v>
      </c>
      <c r="F326" s="70" t="str">
        <f>_xlfn.XLOOKUP(FMS_Ranking[[#This Row],[FMS ID]],FMS_Input[FMS_ID],FMS_Input[EMER_NEED])</f>
        <v>No</v>
      </c>
      <c r="G326" s="4">
        <f t="shared" ref="G326:G380" si="10">IF(F326="Yes",1,0)</f>
        <v>0</v>
      </c>
      <c r="H326" s="71">
        <f>_xlfn.XLOOKUP(FMS_Ranking[[#This Row],[FMS ID]],FMS_Input[FMS_ID],FMS_Input[STRUCT_100])</f>
        <v>6</v>
      </c>
      <c r="I326" s="71">
        <f>_xlfn.XLOOKUP(FMS_Ranking[[#This Row],[FMS ID]],FMS_Input[FMS_ID],FMS_Input[RES_STRUCT100])</f>
        <v>5</v>
      </c>
      <c r="J326" s="71">
        <f>_xlfn.XLOOKUP(FMS_Ranking[[#This Row],[FMS ID]],FMS_Input[FMS_ID],FMS_Input[POP100])</f>
        <v>4</v>
      </c>
      <c r="K326" s="71">
        <f>_xlfn.XLOOKUP(FMS_Ranking[[#This Row],[FMS ID]],FMS_Input[FMS_ID],FMS_Input[CRITFAC100])</f>
        <v>0</v>
      </c>
      <c r="L326" s="71">
        <f>_xlfn.XLOOKUP(FMS_Ranking[[#This Row],[FMS ID]],FMS_Input[FMS_ID],FMS_Input[LWC])</f>
        <v>0</v>
      </c>
      <c r="M326" s="71">
        <f>_xlfn.XLOOKUP(FMS_Ranking[[#This Row],[FMS ID]],FMS_Input[FMS_ID],FMS_Input[ROADCLS])</f>
        <v>0</v>
      </c>
      <c r="N326" s="71">
        <f>_xlfn.XLOOKUP(FMS_Ranking[[#This Row],[FMS ID]],FMS_Input[FMS_ID],FMS_Input[ROAD_MILES100])</f>
        <v>1</v>
      </c>
      <c r="O326" s="71">
        <f>_xlfn.XLOOKUP(FMS_Ranking[[#This Row],[FMS ID]],FMS_Input[FMS_ID],FMS_Input[FARMACRE100])</f>
        <v>58.238410949707031</v>
      </c>
      <c r="P326" s="72">
        <f>_xlfn.XLOOKUP(FMS_Ranking[[#This Row],[FMS ID]],FMS_Input[FMS_ID],FMS_Input[REDSTRUCT100])</f>
        <v>0</v>
      </c>
      <c r="Q326" s="72">
        <f>_xlfn.XLOOKUP(FMS_Ranking[[#This Row],[FMS ID]],FMS_Input[FMS_ID],FMS_Input[REMSTRC100])</f>
        <v>0</v>
      </c>
      <c r="R326" s="72">
        <f>_xlfn.XLOOKUP(FMS_Ranking[[#This Row],[FMS ID]],FMS_Input[FMS_ID],FMS_Input[REMRESSTRC100])</f>
        <v>0</v>
      </c>
      <c r="S326" s="83">
        <f>_xlfn.XLOOKUP(FMS_Ranking[[#This Row],[FMS ID]],FMS_Input[FMS_ID],FMS_Input[REMPOP100])</f>
        <v>0</v>
      </c>
      <c r="T326" s="83">
        <f>_xlfn.XLOOKUP(FMS_Ranking[[#This Row],[FMS ID]],FMS_Input[FMS_ID],FMS_Input[REMCRITFAC100])</f>
        <v>0</v>
      </c>
      <c r="U326" s="83">
        <f>_xlfn.XLOOKUP(FMS_Ranking[[#This Row],[FMS ID]],FMS_Input[FMS_ID],FMS_Input[REMLWC100])</f>
        <v>0</v>
      </c>
      <c r="V326" s="83">
        <f>_xlfn.XLOOKUP(FMS_Ranking[[#This Row],[FMS ID]],FMS_Input[FMS_ID],FMS_Input[REMROADCLS])</f>
        <v>0</v>
      </c>
      <c r="W326" s="83">
        <f>_xlfn.XLOOKUP(FMS_Ranking[[#This Row],[FMS ID]],FMS_Input[FMS_ID],FMS_Input[REMFRMACRE100])</f>
        <v>0</v>
      </c>
      <c r="X326" s="72">
        <f>_xlfn.XLOOKUP(FMS_Ranking[[#This Row],[FMS ID]],FMS_Input[FMS_ID],FMS_Input[COSTSTRUCT])</f>
        <v>0</v>
      </c>
      <c r="Y326" s="72">
        <f>_xlfn.XLOOKUP(FMS_Ranking[[#This Row],[FMS ID]],FMS_Input[FMS_ID],FMS_Input[NATURE])</f>
        <v>0</v>
      </c>
      <c r="Z326" s="61">
        <f>(((FMS_Ranking[[#This Row],[Percent Nature-Based Raw]]/Y$2)*10)*Y$3)</f>
        <v>0</v>
      </c>
      <c r="AA326" s="5" t="str">
        <f>_xlfn.XLOOKUP(FMS_Ranking[[#This Row],[FMS ID]],FMS_Input[FMS_ID],FMS_Input[WATER_SUP])</f>
        <v>No</v>
      </c>
      <c r="AB326" s="8">
        <f>IF(FMS_Ranking[[#This Row],[Water Supply Raw]]="Yes",1,0)</f>
        <v>0</v>
      </c>
      <c r="AC32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4.463436075971763E-3</v>
      </c>
      <c r="AD326" s="97">
        <f>_xlfn.RANK.EQ(AC326,$AC$6:$AC$380,0)+COUNTIF($AC$6:AC326,AC326)-1</f>
        <v>319</v>
      </c>
      <c r="AE326" s="93">
        <f>(((FMS_Ranking[[#This Row],[Structures Removed 100 Raw]]/Q$2)*100)*Q$3)+(((FMS_Ranking[[#This Row],[Removed Pop Raw]]/S$2)*100)*S$3)</f>
        <v>0</v>
      </c>
      <c r="AF32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4.463436075971763E-3</v>
      </c>
      <c r="AG326" s="95">
        <f t="shared" ref="AG326:AG380" si="11">_xlfn.RANK.EQ(AF326,$AF$6:$AF$380,0)</f>
        <v>321</v>
      </c>
    </row>
    <row r="327" spans="1:33" ht="15" customHeight="1" x14ac:dyDescent="0.25">
      <c r="A327" s="64" t="s">
        <v>2291</v>
      </c>
      <c r="B327" s="64">
        <f>_xlfn.XLOOKUP(FMS_Ranking[[#This Row],[FMS ID]],FMS_Input[FMS_ID],FMS_Input[RFPG_NUM])</f>
        <v>3</v>
      </c>
      <c r="C327" s="63" t="str">
        <f>_xlfn.XLOOKUP(FMS_Ranking[[#This Row],[FMS ID]],FMS_Input[FMS_ID],FMS_Input[FMS_NAME])</f>
        <v>Caney City Floodproofing Ordinances</v>
      </c>
      <c r="D327" s="68" t="str">
        <f>_xlfn.XLOOKUP(FMS_Ranking[[#This Row],[FMS ID]],FMS_Input[FMS_ID],FMS_Input[FMS_DESCR])</f>
        <v>Implement ordinances to ensure new housing developments meet current floodproofing, as well as ensure that critical facilities owned by jurisdiction are protected from flood.</v>
      </c>
      <c r="E327" s="69">
        <f>_xlfn.XLOOKUP(FMS_Ranking[[#This Row],[FMS ID]],FMS_Input[FMS_ID],FMS_Input[FMS_COST])</f>
        <v>100000</v>
      </c>
      <c r="F327" s="70" t="str">
        <f>_xlfn.XLOOKUP(FMS_Ranking[[#This Row],[FMS ID]],FMS_Input[FMS_ID],FMS_Input[EMER_NEED])</f>
        <v>No</v>
      </c>
      <c r="G327" s="4">
        <f t="shared" si="10"/>
        <v>0</v>
      </c>
      <c r="H327" s="71">
        <f>_xlfn.XLOOKUP(FMS_Ranking[[#This Row],[FMS ID]],FMS_Input[FMS_ID],FMS_Input[STRUCT_100])</f>
        <v>8</v>
      </c>
      <c r="I327" s="71">
        <f>_xlfn.XLOOKUP(FMS_Ranking[[#This Row],[FMS ID]],FMS_Input[FMS_ID],FMS_Input[RES_STRUCT100])</f>
        <v>5</v>
      </c>
      <c r="J327" s="71">
        <f>_xlfn.XLOOKUP(FMS_Ranking[[#This Row],[FMS ID]],FMS_Input[FMS_ID],FMS_Input[POP100])</f>
        <v>4</v>
      </c>
      <c r="K327" s="71">
        <f>_xlfn.XLOOKUP(FMS_Ranking[[#This Row],[FMS ID]],FMS_Input[FMS_ID],FMS_Input[CRITFAC100])</f>
        <v>0</v>
      </c>
      <c r="L327" s="71">
        <f>_xlfn.XLOOKUP(FMS_Ranking[[#This Row],[FMS ID]],FMS_Input[FMS_ID],FMS_Input[LWC])</f>
        <v>0</v>
      </c>
      <c r="M327" s="71">
        <f>_xlfn.XLOOKUP(FMS_Ranking[[#This Row],[FMS ID]],FMS_Input[FMS_ID],FMS_Input[ROADCLS])</f>
        <v>0</v>
      </c>
      <c r="N327" s="71">
        <f>_xlfn.XLOOKUP(FMS_Ranking[[#This Row],[FMS ID]],FMS_Input[FMS_ID],FMS_Input[ROAD_MILES100])</f>
        <v>1</v>
      </c>
      <c r="O327" s="71">
        <f>_xlfn.XLOOKUP(FMS_Ranking[[#This Row],[FMS ID]],FMS_Input[FMS_ID],FMS_Input[FARMACRE100])</f>
        <v>4.056757926940918</v>
      </c>
      <c r="P327" s="72">
        <f>_xlfn.XLOOKUP(FMS_Ranking[[#This Row],[FMS ID]],FMS_Input[FMS_ID],FMS_Input[REDSTRUCT100])</f>
        <v>0</v>
      </c>
      <c r="Q327" s="72">
        <f>_xlfn.XLOOKUP(FMS_Ranking[[#This Row],[FMS ID]],FMS_Input[FMS_ID],FMS_Input[REMSTRC100])</f>
        <v>0</v>
      </c>
      <c r="R327" s="72">
        <f>_xlfn.XLOOKUP(FMS_Ranking[[#This Row],[FMS ID]],FMS_Input[FMS_ID],FMS_Input[REMRESSTRC100])</f>
        <v>0</v>
      </c>
      <c r="S327" s="83">
        <f>_xlfn.XLOOKUP(FMS_Ranking[[#This Row],[FMS ID]],FMS_Input[FMS_ID],FMS_Input[REMPOP100])</f>
        <v>0</v>
      </c>
      <c r="T327" s="83">
        <f>_xlfn.XLOOKUP(FMS_Ranking[[#This Row],[FMS ID]],FMS_Input[FMS_ID],FMS_Input[REMCRITFAC100])</f>
        <v>0</v>
      </c>
      <c r="U327" s="83">
        <f>_xlfn.XLOOKUP(FMS_Ranking[[#This Row],[FMS ID]],FMS_Input[FMS_ID],FMS_Input[REMLWC100])</f>
        <v>0</v>
      </c>
      <c r="V327" s="83">
        <f>_xlfn.XLOOKUP(FMS_Ranking[[#This Row],[FMS ID]],FMS_Input[FMS_ID],FMS_Input[REMROADCLS])</f>
        <v>0</v>
      </c>
      <c r="W327" s="83">
        <f>_xlfn.XLOOKUP(FMS_Ranking[[#This Row],[FMS ID]],FMS_Input[FMS_ID],FMS_Input[REMFRMACRE100])</f>
        <v>0</v>
      </c>
      <c r="X327" s="72">
        <f>_xlfn.XLOOKUP(FMS_Ranking[[#This Row],[FMS ID]],FMS_Input[FMS_ID],FMS_Input[COSTSTRUCT])</f>
        <v>0</v>
      </c>
      <c r="Y327" s="72">
        <f>_xlfn.XLOOKUP(FMS_Ranking[[#This Row],[FMS ID]],FMS_Input[FMS_ID],FMS_Input[NATURE])</f>
        <v>0</v>
      </c>
      <c r="Z327" s="61">
        <f>(((FMS_Ranking[[#This Row],[Percent Nature-Based Raw]]/Y$2)*10)*Y$3)</f>
        <v>0</v>
      </c>
      <c r="AA327" s="5" t="str">
        <f>_xlfn.XLOOKUP(FMS_Ranking[[#This Row],[FMS ID]],FMS_Input[FMS_ID],FMS_Input[WATER_SUP])</f>
        <v>No</v>
      </c>
      <c r="AB327" s="8">
        <f>IF(FMS_Ranking[[#This Row],[Water Supply Raw]]="Yes",1,0)</f>
        <v>0</v>
      </c>
      <c r="AC32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3.8506731224878018E-3</v>
      </c>
      <c r="AD327" s="97">
        <f>_xlfn.RANK.EQ(AC327,$AC$6:$AC$380,0)+COUNTIF($AC$6:AC327,AC327)-1</f>
        <v>320</v>
      </c>
      <c r="AE327" s="93">
        <f>(((FMS_Ranking[[#This Row],[Structures Removed 100 Raw]]/Q$2)*100)*Q$3)+(((FMS_Ranking[[#This Row],[Removed Pop Raw]]/S$2)*100)*S$3)</f>
        <v>0</v>
      </c>
      <c r="AF32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3.8506731224878018E-3</v>
      </c>
      <c r="AG327" s="95">
        <f t="shared" si="11"/>
        <v>322</v>
      </c>
    </row>
    <row r="328" spans="1:33" ht="15" customHeight="1" x14ac:dyDescent="0.25">
      <c r="A328" s="64" t="s">
        <v>2499</v>
      </c>
      <c r="B328" s="64">
        <f>_xlfn.XLOOKUP(FMS_Ranking[[#This Row],[FMS ID]],FMS_Input[FMS_ID],FMS_Input[RFPG_NUM])</f>
        <v>3</v>
      </c>
      <c r="C328" s="63" t="str">
        <f>_xlfn.XLOOKUP(FMS_Ranking[[#This Row],[FMS ID]],FMS_Input[FMS_ID],FMS_Input[FMS_NAME])</f>
        <v>City of Retreat NFIP Floodplain Ordinance</v>
      </c>
      <c r="D328" s="68" t="str">
        <f>_xlfn.XLOOKUP(FMS_Ranking[[#This Row],[FMS ID]],FMS_Input[FMS_ID],FMS_Input[FMS_DESCR])</f>
        <v>Develop a floodplain ordinance that meets or exceeds FEMA's minimum standards</v>
      </c>
      <c r="E328" s="69">
        <f>_xlfn.XLOOKUP(FMS_Ranking[[#This Row],[FMS ID]],FMS_Input[FMS_ID],FMS_Input[FMS_COST])</f>
        <v>100000</v>
      </c>
      <c r="F328" s="70" t="str">
        <f>_xlfn.XLOOKUP(FMS_Ranking[[#This Row],[FMS ID]],FMS_Input[FMS_ID],FMS_Input[EMER_NEED])</f>
        <v>No</v>
      </c>
      <c r="G328" s="4">
        <f t="shared" si="10"/>
        <v>0</v>
      </c>
      <c r="H328" s="71">
        <f>_xlfn.XLOOKUP(FMS_Ranking[[#This Row],[FMS ID]],FMS_Input[FMS_ID],FMS_Input[STRUCT_100])</f>
        <v>10</v>
      </c>
      <c r="I328" s="71">
        <f>_xlfn.XLOOKUP(FMS_Ranking[[#This Row],[FMS ID]],FMS_Input[FMS_ID],FMS_Input[RES_STRUCT100])</f>
        <v>2</v>
      </c>
      <c r="J328" s="71">
        <f>_xlfn.XLOOKUP(FMS_Ranking[[#This Row],[FMS ID]],FMS_Input[FMS_ID],FMS_Input[POP100])</f>
        <v>11</v>
      </c>
      <c r="K328" s="71">
        <f>_xlfn.XLOOKUP(FMS_Ranking[[#This Row],[FMS ID]],FMS_Input[FMS_ID],FMS_Input[CRITFAC100])</f>
        <v>0</v>
      </c>
      <c r="L328" s="71">
        <f>_xlfn.XLOOKUP(FMS_Ranking[[#This Row],[FMS ID]],FMS_Input[FMS_ID],FMS_Input[LWC])</f>
        <v>0</v>
      </c>
      <c r="M328" s="71">
        <f>_xlfn.XLOOKUP(FMS_Ranking[[#This Row],[FMS ID]],FMS_Input[FMS_ID],FMS_Input[ROADCLS])</f>
        <v>0</v>
      </c>
      <c r="N328" s="71">
        <f>_xlfn.XLOOKUP(FMS_Ranking[[#This Row],[FMS ID]],FMS_Input[FMS_ID],FMS_Input[ROAD_MILES100])</f>
        <v>0</v>
      </c>
      <c r="O328" s="71">
        <f>_xlfn.XLOOKUP(FMS_Ranking[[#This Row],[FMS ID]],FMS_Input[FMS_ID],FMS_Input[FARMACRE100])</f>
        <v>208.12260437011719</v>
      </c>
      <c r="P328" s="72">
        <f>_xlfn.XLOOKUP(FMS_Ranking[[#This Row],[FMS ID]],FMS_Input[FMS_ID],FMS_Input[REDSTRUCT100])</f>
        <v>0</v>
      </c>
      <c r="Q328" s="72">
        <f>_xlfn.XLOOKUP(FMS_Ranking[[#This Row],[FMS ID]],FMS_Input[FMS_ID],FMS_Input[REMSTRC100])</f>
        <v>0</v>
      </c>
      <c r="R328" s="72">
        <f>_xlfn.XLOOKUP(FMS_Ranking[[#This Row],[FMS ID]],FMS_Input[FMS_ID],FMS_Input[REMRESSTRC100])</f>
        <v>0</v>
      </c>
      <c r="S328" s="83">
        <f>_xlfn.XLOOKUP(FMS_Ranking[[#This Row],[FMS ID]],FMS_Input[FMS_ID],FMS_Input[REMPOP100])</f>
        <v>0</v>
      </c>
      <c r="T328" s="83">
        <f>_xlfn.XLOOKUP(FMS_Ranking[[#This Row],[FMS ID]],FMS_Input[FMS_ID],FMS_Input[REMCRITFAC100])</f>
        <v>0</v>
      </c>
      <c r="U328" s="83">
        <f>_xlfn.XLOOKUP(FMS_Ranking[[#This Row],[FMS ID]],FMS_Input[FMS_ID],FMS_Input[REMLWC100])</f>
        <v>0</v>
      </c>
      <c r="V328" s="83">
        <f>_xlfn.XLOOKUP(FMS_Ranking[[#This Row],[FMS ID]],FMS_Input[FMS_ID],FMS_Input[REMROADCLS])</f>
        <v>0</v>
      </c>
      <c r="W328" s="83">
        <f>_xlfn.XLOOKUP(FMS_Ranking[[#This Row],[FMS ID]],FMS_Input[FMS_ID],FMS_Input[REMFRMACRE100])</f>
        <v>0</v>
      </c>
      <c r="X328" s="72">
        <f>_xlfn.XLOOKUP(FMS_Ranking[[#This Row],[FMS ID]],FMS_Input[FMS_ID],FMS_Input[COSTSTRUCT])</f>
        <v>0</v>
      </c>
      <c r="Y328" s="72">
        <f>_xlfn.XLOOKUP(FMS_Ranking[[#This Row],[FMS ID]],FMS_Input[FMS_ID],FMS_Input[NATURE])</f>
        <v>0</v>
      </c>
      <c r="Z328" s="61">
        <f>(((FMS_Ranking[[#This Row],[Percent Nature-Based Raw]]/Y$2)*10)*Y$3)</f>
        <v>0</v>
      </c>
      <c r="AA328" s="5" t="str">
        <f>_xlfn.XLOOKUP(FMS_Ranking[[#This Row],[FMS ID]],FMS_Input[FMS_ID],FMS_Input[WATER_SUP])</f>
        <v>No</v>
      </c>
      <c r="AB328" s="8">
        <f>IF(FMS_Ranking[[#This Row],[Water Supply Raw]]="Yes",1,0)</f>
        <v>0</v>
      </c>
      <c r="AC32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3.7801399579285248E-3</v>
      </c>
      <c r="AD328" s="97">
        <f>_xlfn.RANK.EQ(AC328,$AC$6:$AC$380,0)+COUNTIF($AC$6:AC328,AC328)-1</f>
        <v>321</v>
      </c>
      <c r="AE328" s="93">
        <f>(((FMS_Ranking[[#This Row],[Structures Removed 100 Raw]]/Q$2)*100)*Q$3)+(((FMS_Ranking[[#This Row],[Removed Pop Raw]]/S$2)*100)*S$3)</f>
        <v>0</v>
      </c>
      <c r="AF32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3.7801399579285248E-3</v>
      </c>
      <c r="AG328" s="95">
        <f t="shared" si="11"/>
        <v>323</v>
      </c>
    </row>
    <row r="329" spans="1:33" ht="15" customHeight="1" x14ac:dyDescent="0.25">
      <c r="A329" s="64" t="s">
        <v>1838</v>
      </c>
      <c r="B329" s="64">
        <f>_xlfn.XLOOKUP(FMS_Ranking[[#This Row],[FMS ID]],FMS_Input[FMS_ID],FMS_Input[RFPG_NUM])</f>
        <v>2</v>
      </c>
      <c r="C329" s="63" t="str">
        <f>_xlfn.XLOOKUP(FMS_Ranking[[#This Row],[FMS ID]],FMS_Input[FMS_ID],FMS_Input[FMS_NAME])</f>
        <v xml:space="preserve">City of Sadler Lift Station Flood-Proofing </v>
      </c>
      <c r="D329" s="68" t="str">
        <f>_xlfn.XLOOKUP(FMS_Ranking[[#This Row],[FMS ID]],FMS_Input[FMS_ID],FMS_Input[FMS_DESCR])</f>
        <v>Raise electrical panels and connections on lift stations above expected flood levels in flood-prone areas.</v>
      </c>
      <c r="E329" s="69">
        <f>_xlfn.XLOOKUP(FMS_Ranking[[#This Row],[FMS ID]],FMS_Input[FMS_ID],FMS_Input[FMS_COST])</f>
        <v>100000</v>
      </c>
      <c r="F329" s="70" t="str">
        <f>_xlfn.XLOOKUP(FMS_Ranking[[#This Row],[FMS ID]],FMS_Input[FMS_ID],FMS_Input[EMER_NEED])</f>
        <v>No</v>
      </c>
      <c r="G329" s="4">
        <f t="shared" si="10"/>
        <v>0</v>
      </c>
      <c r="H329" s="71">
        <f>_xlfn.XLOOKUP(FMS_Ranking[[#This Row],[FMS ID]],FMS_Input[FMS_ID],FMS_Input[STRUCT_100])</f>
        <v>6</v>
      </c>
      <c r="I329" s="71">
        <f>_xlfn.XLOOKUP(FMS_Ranking[[#This Row],[FMS ID]],FMS_Input[FMS_ID],FMS_Input[RES_STRUCT100])</f>
        <v>5</v>
      </c>
      <c r="J329" s="71">
        <f>_xlfn.XLOOKUP(FMS_Ranking[[#This Row],[FMS ID]],FMS_Input[FMS_ID],FMS_Input[POP100])</f>
        <v>2</v>
      </c>
      <c r="K329" s="71">
        <f>_xlfn.XLOOKUP(FMS_Ranking[[#This Row],[FMS ID]],FMS_Input[FMS_ID],FMS_Input[CRITFAC100])</f>
        <v>0</v>
      </c>
      <c r="L329" s="71">
        <f>_xlfn.XLOOKUP(FMS_Ranking[[#This Row],[FMS ID]],FMS_Input[FMS_ID],FMS_Input[LWC])</f>
        <v>0</v>
      </c>
      <c r="M329" s="71">
        <f>_xlfn.XLOOKUP(FMS_Ranking[[#This Row],[FMS ID]],FMS_Input[FMS_ID],FMS_Input[ROADCLS])</f>
        <v>0</v>
      </c>
      <c r="N329" s="71">
        <f>_xlfn.XLOOKUP(FMS_Ranking[[#This Row],[FMS ID]],FMS_Input[FMS_ID],FMS_Input[ROAD_MILES100])</f>
        <v>1</v>
      </c>
      <c r="O329" s="71">
        <f>_xlfn.XLOOKUP(FMS_Ranking[[#This Row],[FMS ID]],FMS_Input[FMS_ID],FMS_Input[FARMACRE100])</f>
        <v>3.107637882232666</v>
      </c>
      <c r="P329" s="72">
        <f>_xlfn.XLOOKUP(FMS_Ranking[[#This Row],[FMS ID]],FMS_Input[FMS_ID],FMS_Input[REDSTRUCT100])</f>
        <v>0</v>
      </c>
      <c r="Q329" s="72">
        <f>_xlfn.XLOOKUP(FMS_Ranking[[#This Row],[FMS ID]],FMS_Input[FMS_ID],FMS_Input[REMSTRC100])</f>
        <v>0</v>
      </c>
      <c r="R329" s="72">
        <f>_xlfn.XLOOKUP(FMS_Ranking[[#This Row],[FMS ID]],FMS_Input[FMS_ID],FMS_Input[REMRESSTRC100])</f>
        <v>0</v>
      </c>
      <c r="S329" s="83">
        <f>_xlfn.XLOOKUP(FMS_Ranking[[#This Row],[FMS ID]],FMS_Input[FMS_ID],FMS_Input[REMPOP100])</f>
        <v>0</v>
      </c>
      <c r="T329" s="83">
        <f>_xlfn.XLOOKUP(FMS_Ranking[[#This Row],[FMS ID]],FMS_Input[FMS_ID],FMS_Input[REMCRITFAC100])</f>
        <v>0</v>
      </c>
      <c r="U329" s="83">
        <f>_xlfn.XLOOKUP(FMS_Ranking[[#This Row],[FMS ID]],FMS_Input[FMS_ID],FMS_Input[REMLWC100])</f>
        <v>0</v>
      </c>
      <c r="V329" s="83">
        <f>_xlfn.XLOOKUP(FMS_Ranking[[#This Row],[FMS ID]],FMS_Input[FMS_ID],FMS_Input[REMROADCLS])</f>
        <v>0</v>
      </c>
      <c r="W329" s="83">
        <f>_xlfn.XLOOKUP(FMS_Ranking[[#This Row],[FMS ID]],FMS_Input[FMS_ID],FMS_Input[REMFRMACRE100])</f>
        <v>0</v>
      </c>
      <c r="X329" s="72">
        <f>_xlfn.XLOOKUP(FMS_Ranking[[#This Row],[FMS ID]],FMS_Input[FMS_ID],FMS_Input[COSTSTRUCT])</f>
        <v>0</v>
      </c>
      <c r="Y329" s="72">
        <f>_xlfn.XLOOKUP(FMS_Ranking[[#This Row],[FMS ID]],FMS_Input[FMS_ID],FMS_Input[NATURE])</f>
        <v>0</v>
      </c>
      <c r="Z329" s="61">
        <f>(((FMS_Ranking[[#This Row],[Percent Nature-Based Raw]]/Y$2)*10)*Y$3)</f>
        <v>0</v>
      </c>
      <c r="AA329" s="5" t="str">
        <f>_xlfn.XLOOKUP(FMS_Ranking[[#This Row],[FMS ID]],FMS_Input[FMS_ID],FMS_Input[WATER_SUP])</f>
        <v>No</v>
      </c>
      <c r="AB329" s="8">
        <f>IF(FMS_Ranking[[#This Row],[Water Supply Raw]]="Yes",1,0)</f>
        <v>0</v>
      </c>
      <c r="AC32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3.6777899905333328E-3</v>
      </c>
      <c r="AD329" s="97">
        <f>_xlfn.RANK.EQ(AC329,$AC$6:$AC$380,0)+COUNTIF($AC$6:AC329,AC329)-1</f>
        <v>322</v>
      </c>
      <c r="AE329" s="93">
        <f>(((FMS_Ranking[[#This Row],[Structures Removed 100 Raw]]/Q$2)*100)*Q$3)+(((FMS_Ranking[[#This Row],[Removed Pop Raw]]/S$2)*100)*S$3)</f>
        <v>0</v>
      </c>
      <c r="AF32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3.6777899905333328E-3</v>
      </c>
      <c r="AG329" s="95">
        <f t="shared" si="11"/>
        <v>324</v>
      </c>
    </row>
    <row r="330" spans="1:33" ht="15" customHeight="1" x14ac:dyDescent="0.25">
      <c r="A330" s="64" t="s">
        <v>3559</v>
      </c>
      <c r="B330" s="64">
        <f>_xlfn.XLOOKUP(FMS_Ranking[[#This Row],[FMS ID]],FMS_Input[FMS_ID],FMS_Input[RFPG_NUM])</f>
        <v>5</v>
      </c>
      <c r="C330" s="63" t="str">
        <f>_xlfn.XLOOKUP(FMS_Ranking[[#This Row],[FMS ID]],FMS_Input[FMS_ID],FMS_Input[FMS_NAME])</f>
        <v>City of Kountze General Drainage Improvements</v>
      </c>
      <c r="D330" s="68" t="str">
        <f>_xlfn.XLOOKUP(FMS_Ranking[[#This Row],[FMS ID]],FMS_Input[FMS_ID],FMS_Input[FMS_DESCR])</f>
        <v>Increase drainage capacity; add stormwater detention basins and stormwater pumping stations where gravity flow is not feasible.</v>
      </c>
      <c r="E330" s="69">
        <f>_xlfn.XLOOKUP(FMS_Ranking[[#This Row],[FMS ID]],FMS_Input[FMS_ID],FMS_Input[FMS_COST])</f>
        <v>1500000</v>
      </c>
      <c r="F330" s="70" t="str">
        <f>_xlfn.XLOOKUP(FMS_Ranking[[#This Row],[FMS ID]],FMS_Input[FMS_ID],FMS_Input[EMER_NEED])</f>
        <v>Yes</v>
      </c>
      <c r="G330" s="4">
        <f t="shared" si="10"/>
        <v>1</v>
      </c>
      <c r="H330" s="71">
        <f>_xlfn.XLOOKUP(FMS_Ranking[[#This Row],[FMS ID]],FMS_Input[FMS_ID],FMS_Input[STRUCT_100])</f>
        <v>3</v>
      </c>
      <c r="I330" s="71">
        <f>_xlfn.XLOOKUP(FMS_Ranking[[#This Row],[FMS ID]],FMS_Input[FMS_ID],FMS_Input[RES_STRUCT100])</f>
        <v>2</v>
      </c>
      <c r="J330" s="71">
        <f>_xlfn.XLOOKUP(FMS_Ranking[[#This Row],[FMS ID]],FMS_Input[FMS_ID],FMS_Input[POP100])</f>
        <v>2</v>
      </c>
      <c r="K330" s="71">
        <f>_xlfn.XLOOKUP(FMS_Ranking[[#This Row],[FMS ID]],FMS_Input[FMS_ID],FMS_Input[CRITFAC100])</f>
        <v>0</v>
      </c>
      <c r="L330" s="71">
        <f>_xlfn.XLOOKUP(FMS_Ranking[[#This Row],[FMS ID]],FMS_Input[FMS_ID],FMS_Input[LWC])</f>
        <v>0</v>
      </c>
      <c r="M330" s="71">
        <f>_xlfn.XLOOKUP(FMS_Ranking[[#This Row],[FMS ID]],FMS_Input[FMS_ID],FMS_Input[ROADCLS])</f>
        <v>0</v>
      </c>
      <c r="N330" s="71">
        <f>_xlfn.XLOOKUP(FMS_Ranking[[#This Row],[FMS ID]],FMS_Input[FMS_ID],FMS_Input[ROAD_MILES100])</f>
        <v>1</v>
      </c>
      <c r="O330" s="71">
        <f>_xlfn.XLOOKUP(FMS_Ranking[[#This Row],[FMS ID]],FMS_Input[FMS_ID],FMS_Input[FARMACRE100])</f>
        <v>4.4087089598178857E-2</v>
      </c>
      <c r="P330" s="72">
        <f>_xlfn.XLOOKUP(FMS_Ranking[[#This Row],[FMS ID]],FMS_Input[FMS_ID],FMS_Input[REDSTRUCT100])</f>
        <v>0</v>
      </c>
      <c r="Q330" s="72">
        <f>_xlfn.XLOOKUP(FMS_Ranking[[#This Row],[FMS ID]],FMS_Input[FMS_ID],FMS_Input[REMSTRC100])</f>
        <v>0</v>
      </c>
      <c r="R330" s="72">
        <f>_xlfn.XLOOKUP(FMS_Ranking[[#This Row],[FMS ID]],FMS_Input[FMS_ID],FMS_Input[REMRESSTRC100])</f>
        <v>0</v>
      </c>
      <c r="S330" s="83">
        <f>_xlfn.XLOOKUP(FMS_Ranking[[#This Row],[FMS ID]],FMS_Input[FMS_ID],FMS_Input[REMPOP100])</f>
        <v>0</v>
      </c>
      <c r="T330" s="83">
        <f>_xlfn.XLOOKUP(FMS_Ranking[[#This Row],[FMS ID]],FMS_Input[FMS_ID],FMS_Input[REMCRITFAC100])</f>
        <v>0</v>
      </c>
      <c r="U330" s="83">
        <f>_xlfn.XLOOKUP(FMS_Ranking[[#This Row],[FMS ID]],FMS_Input[FMS_ID],FMS_Input[REMLWC100])</f>
        <v>0</v>
      </c>
      <c r="V330" s="83">
        <f>_xlfn.XLOOKUP(FMS_Ranking[[#This Row],[FMS ID]],FMS_Input[FMS_ID],FMS_Input[REMROADCLS])</f>
        <v>0</v>
      </c>
      <c r="W330" s="83">
        <f>_xlfn.XLOOKUP(FMS_Ranking[[#This Row],[FMS ID]],FMS_Input[FMS_ID],FMS_Input[REMFRMACRE100])</f>
        <v>0</v>
      </c>
      <c r="X330" s="72">
        <f>_xlfn.XLOOKUP(FMS_Ranking[[#This Row],[FMS ID]],FMS_Input[FMS_ID],FMS_Input[COSTSTRUCT])</f>
        <v>0</v>
      </c>
      <c r="Y330" s="72">
        <f>_xlfn.XLOOKUP(FMS_Ranking[[#This Row],[FMS ID]],FMS_Input[FMS_ID],FMS_Input[NATURE])</f>
        <v>0</v>
      </c>
      <c r="Z330" s="61">
        <f>(((FMS_Ranking[[#This Row],[Percent Nature-Based Raw]]/Y$2)*10)*Y$3)</f>
        <v>0</v>
      </c>
      <c r="AA330" s="5" t="str">
        <f>_xlfn.XLOOKUP(FMS_Ranking[[#This Row],[FMS ID]],FMS_Input[FMS_ID],FMS_Input[WATER_SUP])</f>
        <v>No</v>
      </c>
      <c r="AB330" s="8">
        <f>IF(FMS_Ranking[[#This Row],[Water Supply Raw]]="Yes",1,0)</f>
        <v>0</v>
      </c>
      <c r="AC33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3.3022528020594829E-3</v>
      </c>
      <c r="AD330" s="97">
        <f>_xlfn.RANK.EQ(AC330,$AC$6:$AC$380,0)+COUNTIF($AC$6:AC330,AC330)-1</f>
        <v>324</v>
      </c>
      <c r="AE330" s="93">
        <f>(((FMS_Ranking[[#This Row],[Structures Removed 100 Raw]]/Q$2)*100)*Q$3)+(((FMS_Ranking[[#This Row],[Removed Pop Raw]]/S$2)*100)*S$3)</f>
        <v>0</v>
      </c>
      <c r="AF33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3.3022528020594829E-3</v>
      </c>
      <c r="AG330" s="95">
        <f t="shared" si="11"/>
        <v>325</v>
      </c>
    </row>
    <row r="331" spans="1:33" ht="15" customHeight="1" x14ac:dyDescent="0.25">
      <c r="A331" s="64" t="s">
        <v>3571</v>
      </c>
      <c r="B331" s="64">
        <f>_xlfn.XLOOKUP(FMS_Ranking[[#This Row],[FMS ID]],FMS_Input[FMS_ID],FMS_Input[RFPG_NUM])</f>
        <v>5</v>
      </c>
      <c r="C331" s="63" t="str">
        <f>_xlfn.XLOOKUP(FMS_Ranking[[#This Row],[FMS ID]],FMS_Input[FMS_ID],FMS_Input[FMS_NAME])</f>
        <v>City of Kountze Elevate Roads and Bridges</v>
      </c>
      <c r="D331" s="68" t="str">
        <f>_xlfn.XLOOKUP(FMS_Ranking[[#This Row],[FMS ID]],FMS_Input[FMS_ID],FMS_Input[FMS_DESCR])</f>
        <v>Develop a program to elevate roads and bridges including installing, upsizing culverts and headwalls, and bridge upgrades.</v>
      </c>
      <c r="E331" s="69">
        <f>_xlfn.XLOOKUP(FMS_Ranking[[#This Row],[FMS ID]],FMS_Input[FMS_ID],FMS_Input[FMS_COST])</f>
        <v>2000000</v>
      </c>
      <c r="F331" s="70" t="str">
        <f>_xlfn.XLOOKUP(FMS_Ranking[[#This Row],[FMS ID]],FMS_Input[FMS_ID],FMS_Input[EMER_NEED])</f>
        <v>Yes</v>
      </c>
      <c r="G331" s="4">
        <f t="shared" si="10"/>
        <v>1</v>
      </c>
      <c r="H331" s="71">
        <f>_xlfn.XLOOKUP(FMS_Ranking[[#This Row],[FMS ID]],FMS_Input[FMS_ID],FMS_Input[STRUCT_100])</f>
        <v>3</v>
      </c>
      <c r="I331" s="71">
        <f>_xlfn.XLOOKUP(FMS_Ranking[[#This Row],[FMS ID]],FMS_Input[FMS_ID],FMS_Input[RES_STRUCT100])</f>
        <v>2</v>
      </c>
      <c r="J331" s="71">
        <f>_xlfn.XLOOKUP(FMS_Ranking[[#This Row],[FMS ID]],FMS_Input[FMS_ID],FMS_Input[POP100])</f>
        <v>2</v>
      </c>
      <c r="K331" s="71">
        <f>_xlfn.XLOOKUP(FMS_Ranking[[#This Row],[FMS ID]],FMS_Input[FMS_ID],FMS_Input[CRITFAC100])</f>
        <v>0</v>
      </c>
      <c r="L331" s="71">
        <f>_xlfn.XLOOKUP(FMS_Ranking[[#This Row],[FMS ID]],FMS_Input[FMS_ID],FMS_Input[LWC])</f>
        <v>0</v>
      </c>
      <c r="M331" s="71">
        <f>_xlfn.XLOOKUP(FMS_Ranking[[#This Row],[FMS ID]],FMS_Input[FMS_ID],FMS_Input[ROADCLS])</f>
        <v>0</v>
      </c>
      <c r="N331" s="71">
        <f>_xlfn.XLOOKUP(FMS_Ranking[[#This Row],[FMS ID]],FMS_Input[FMS_ID],FMS_Input[ROAD_MILES100])</f>
        <v>1</v>
      </c>
      <c r="O331" s="71">
        <f>_xlfn.XLOOKUP(FMS_Ranking[[#This Row],[FMS ID]],FMS_Input[FMS_ID],FMS_Input[FARMACRE100])</f>
        <v>4.4087089598178857E-2</v>
      </c>
      <c r="P331" s="72">
        <f>_xlfn.XLOOKUP(FMS_Ranking[[#This Row],[FMS ID]],FMS_Input[FMS_ID],FMS_Input[REDSTRUCT100])</f>
        <v>0</v>
      </c>
      <c r="Q331" s="72">
        <f>_xlfn.XLOOKUP(FMS_Ranking[[#This Row],[FMS ID]],FMS_Input[FMS_ID],FMS_Input[REMSTRC100])</f>
        <v>0</v>
      </c>
      <c r="R331" s="72">
        <f>_xlfn.XLOOKUP(FMS_Ranking[[#This Row],[FMS ID]],FMS_Input[FMS_ID],FMS_Input[REMRESSTRC100])</f>
        <v>0</v>
      </c>
      <c r="S331" s="83">
        <f>_xlfn.XLOOKUP(FMS_Ranking[[#This Row],[FMS ID]],FMS_Input[FMS_ID],FMS_Input[REMPOP100])</f>
        <v>0</v>
      </c>
      <c r="T331" s="83">
        <f>_xlfn.XLOOKUP(FMS_Ranking[[#This Row],[FMS ID]],FMS_Input[FMS_ID],FMS_Input[REMCRITFAC100])</f>
        <v>0</v>
      </c>
      <c r="U331" s="83">
        <f>_xlfn.XLOOKUP(FMS_Ranking[[#This Row],[FMS ID]],FMS_Input[FMS_ID],FMS_Input[REMLWC100])</f>
        <v>0</v>
      </c>
      <c r="V331" s="83">
        <f>_xlfn.XLOOKUP(FMS_Ranking[[#This Row],[FMS ID]],FMS_Input[FMS_ID],FMS_Input[REMROADCLS])</f>
        <v>0</v>
      </c>
      <c r="W331" s="83">
        <f>_xlfn.XLOOKUP(FMS_Ranking[[#This Row],[FMS ID]],FMS_Input[FMS_ID],FMS_Input[REMFRMACRE100])</f>
        <v>0</v>
      </c>
      <c r="X331" s="72">
        <f>_xlfn.XLOOKUP(FMS_Ranking[[#This Row],[FMS ID]],FMS_Input[FMS_ID],FMS_Input[COSTSTRUCT])</f>
        <v>0</v>
      </c>
      <c r="Y331" s="72">
        <f>_xlfn.XLOOKUP(FMS_Ranking[[#This Row],[FMS ID]],FMS_Input[FMS_ID],FMS_Input[NATURE])</f>
        <v>0</v>
      </c>
      <c r="Z331" s="61">
        <f>(((FMS_Ranking[[#This Row],[Percent Nature-Based Raw]]/Y$2)*10)*Y$3)</f>
        <v>0</v>
      </c>
      <c r="AA331" s="5" t="str">
        <f>_xlfn.XLOOKUP(FMS_Ranking[[#This Row],[FMS ID]],FMS_Input[FMS_ID],FMS_Input[WATER_SUP])</f>
        <v>No</v>
      </c>
      <c r="AB331" s="8">
        <f>IF(FMS_Ranking[[#This Row],[Water Supply Raw]]="Yes",1,0)</f>
        <v>0</v>
      </c>
      <c r="AC33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3.3022528020594829E-3</v>
      </c>
      <c r="AD331" s="97">
        <f>_xlfn.RANK.EQ(AC331,$AC$6:$AC$380,0)+COUNTIF($AC$6:AC331,AC331)-1</f>
        <v>325</v>
      </c>
      <c r="AE331" s="93">
        <f>(((FMS_Ranking[[#This Row],[Structures Removed 100 Raw]]/Q$2)*100)*Q$3)+(((FMS_Ranking[[#This Row],[Removed Pop Raw]]/S$2)*100)*S$3)</f>
        <v>0</v>
      </c>
      <c r="AF33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3.3022528020594829E-3</v>
      </c>
      <c r="AG331" s="87">
        <f t="shared" si="11"/>
        <v>325</v>
      </c>
    </row>
    <row r="332" spans="1:33" ht="15" customHeight="1" x14ac:dyDescent="0.25">
      <c r="A332" s="64" t="s">
        <v>3573</v>
      </c>
      <c r="B332" s="64">
        <f>_xlfn.XLOOKUP(FMS_Ranking[[#This Row],[FMS ID]],FMS_Input[FMS_ID],FMS_Input[RFPG_NUM])</f>
        <v>5</v>
      </c>
      <c r="C332" s="63" t="str">
        <f>_xlfn.XLOOKUP(FMS_Ranking[[#This Row],[FMS ID]],FMS_Input[FMS_ID],FMS_Input[FMS_NAME])</f>
        <v>City of Kountze Culverts and Ditches</v>
      </c>
      <c r="D332" s="68" t="str">
        <f>_xlfn.XLOOKUP(FMS_Ranking[[#This Row],[FMS ID]],FMS_Input[FMS_ID],FMS_Input[FMS_DESCR])</f>
        <v>Develop plan to increase drainage capacity in sites that are prone to flooding.</v>
      </c>
      <c r="E332" s="69">
        <f>_xlfn.XLOOKUP(FMS_Ranking[[#This Row],[FMS ID]],FMS_Input[FMS_ID],FMS_Input[FMS_COST])</f>
        <v>3000000</v>
      </c>
      <c r="F332" s="70" t="str">
        <f>_xlfn.XLOOKUP(FMS_Ranking[[#This Row],[FMS ID]],FMS_Input[FMS_ID],FMS_Input[EMER_NEED])</f>
        <v>Yes</v>
      </c>
      <c r="G332" s="4">
        <f t="shared" si="10"/>
        <v>1</v>
      </c>
      <c r="H332" s="71">
        <f>_xlfn.XLOOKUP(FMS_Ranking[[#This Row],[FMS ID]],FMS_Input[FMS_ID],FMS_Input[STRUCT_100])</f>
        <v>3</v>
      </c>
      <c r="I332" s="71">
        <f>_xlfn.XLOOKUP(FMS_Ranking[[#This Row],[FMS ID]],FMS_Input[FMS_ID],FMS_Input[RES_STRUCT100])</f>
        <v>2</v>
      </c>
      <c r="J332" s="71">
        <f>_xlfn.XLOOKUP(FMS_Ranking[[#This Row],[FMS ID]],FMS_Input[FMS_ID],FMS_Input[POP100])</f>
        <v>2</v>
      </c>
      <c r="K332" s="71">
        <f>_xlfn.XLOOKUP(FMS_Ranking[[#This Row],[FMS ID]],FMS_Input[FMS_ID],FMS_Input[CRITFAC100])</f>
        <v>0</v>
      </c>
      <c r="L332" s="71">
        <f>_xlfn.XLOOKUP(FMS_Ranking[[#This Row],[FMS ID]],FMS_Input[FMS_ID],FMS_Input[LWC])</f>
        <v>0</v>
      </c>
      <c r="M332" s="71">
        <f>_xlfn.XLOOKUP(FMS_Ranking[[#This Row],[FMS ID]],FMS_Input[FMS_ID],FMS_Input[ROADCLS])</f>
        <v>0</v>
      </c>
      <c r="N332" s="71">
        <f>_xlfn.XLOOKUP(FMS_Ranking[[#This Row],[FMS ID]],FMS_Input[FMS_ID],FMS_Input[ROAD_MILES100])</f>
        <v>1</v>
      </c>
      <c r="O332" s="71">
        <f>_xlfn.XLOOKUP(FMS_Ranking[[#This Row],[FMS ID]],FMS_Input[FMS_ID],FMS_Input[FARMACRE100])</f>
        <v>4.4087089598178857E-2</v>
      </c>
      <c r="P332" s="72">
        <f>_xlfn.XLOOKUP(FMS_Ranking[[#This Row],[FMS ID]],FMS_Input[FMS_ID],FMS_Input[REDSTRUCT100])</f>
        <v>0</v>
      </c>
      <c r="Q332" s="72">
        <f>_xlfn.XLOOKUP(FMS_Ranking[[#This Row],[FMS ID]],FMS_Input[FMS_ID],FMS_Input[REMSTRC100])</f>
        <v>0</v>
      </c>
      <c r="R332" s="72">
        <f>_xlfn.XLOOKUP(FMS_Ranking[[#This Row],[FMS ID]],FMS_Input[FMS_ID],FMS_Input[REMRESSTRC100])</f>
        <v>0</v>
      </c>
      <c r="S332" s="83">
        <f>_xlfn.XLOOKUP(FMS_Ranking[[#This Row],[FMS ID]],FMS_Input[FMS_ID],FMS_Input[REMPOP100])</f>
        <v>0</v>
      </c>
      <c r="T332" s="83">
        <f>_xlfn.XLOOKUP(FMS_Ranking[[#This Row],[FMS ID]],FMS_Input[FMS_ID],FMS_Input[REMCRITFAC100])</f>
        <v>0</v>
      </c>
      <c r="U332" s="83">
        <f>_xlfn.XLOOKUP(FMS_Ranking[[#This Row],[FMS ID]],FMS_Input[FMS_ID],FMS_Input[REMLWC100])</f>
        <v>0</v>
      </c>
      <c r="V332" s="83">
        <f>_xlfn.XLOOKUP(FMS_Ranking[[#This Row],[FMS ID]],FMS_Input[FMS_ID],FMS_Input[REMROADCLS])</f>
        <v>0</v>
      </c>
      <c r="W332" s="83">
        <f>_xlfn.XLOOKUP(FMS_Ranking[[#This Row],[FMS ID]],FMS_Input[FMS_ID],FMS_Input[REMFRMACRE100])</f>
        <v>0</v>
      </c>
      <c r="X332" s="72">
        <f>_xlfn.XLOOKUP(FMS_Ranking[[#This Row],[FMS ID]],FMS_Input[FMS_ID],FMS_Input[COSTSTRUCT])</f>
        <v>0</v>
      </c>
      <c r="Y332" s="72">
        <f>_xlfn.XLOOKUP(FMS_Ranking[[#This Row],[FMS ID]],FMS_Input[FMS_ID],FMS_Input[NATURE])</f>
        <v>0</v>
      </c>
      <c r="Z332" s="61">
        <f>(((FMS_Ranking[[#This Row],[Percent Nature-Based Raw]]/Y$2)*10)*Y$3)</f>
        <v>0</v>
      </c>
      <c r="AA332" s="5" t="str">
        <f>_xlfn.XLOOKUP(FMS_Ranking[[#This Row],[FMS ID]],FMS_Input[FMS_ID],FMS_Input[WATER_SUP])</f>
        <v>No</v>
      </c>
      <c r="AB332" s="8">
        <f>IF(FMS_Ranking[[#This Row],[Water Supply Raw]]="Yes",1,0)</f>
        <v>0</v>
      </c>
      <c r="AC33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3.3022528020594829E-3</v>
      </c>
      <c r="AD332" s="97">
        <f>_xlfn.RANK.EQ(AC332,$AC$6:$AC$380,0)+COUNTIF($AC$6:AC332,AC332)-1</f>
        <v>326</v>
      </c>
      <c r="AE332" s="93">
        <f>(((FMS_Ranking[[#This Row],[Structures Removed 100 Raw]]/Q$2)*100)*Q$3)+(((FMS_Ranking[[#This Row],[Removed Pop Raw]]/S$2)*100)*S$3)</f>
        <v>0</v>
      </c>
      <c r="AF33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3.3022528020594829E-3</v>
      </c>
      <c r="AG332" s="95">
        <f t="shared" si="11"/>
        <v>325</v>
      </c>
    </row>
    <row r="333" spans="1:33" ht="15" customHeight="1" x14ac:dyDescent="0.25">
      <c r="A333" s="64" t="s">
        <v>1655</v>
      </c>
      <c r="B333" s="64">
        <f>_xlfn.XLOOKUP(FMS_Ranking[[#This Row],[FMS ID]],FMS_Input[FMS_ID],FMS_Input[RFPG_NUM])</f>
        <v>2</v>
      </c>
      <c r="C333" s="63" t="str">
        <f>_xlfn.XLOOKUP(FMS_Ranking[[#This Row],[FMS ID]],FMS_Input[FMS_ID],FMS_Input[FMS_NAME])</f>
        <v>City of Douglassville NFIP Involvement</v>
      </c>
      <c r="D333" s="68" t="str">
        <f>_xlfn.XLOOKUP(FMS_Ranking[[#This Row],[FMS ID]],FMS_Input[FMS_ID],FMS_Input[FMS_DESCR])</f>
        <v xml:space="preserve">Application to join NFIP or adoption of equivalent standards </v>
      </c>
      <c r="E333" s="69">
        <f>_xlfn.XLOOKUP(FMS_Ranking[[#This Row],[FMS ID]],FMS_Input[FMS_ID],FMS_Input[FMS_COST])</f>
        <v>100000</v>
      </c>
      <c r="F333" s="70" t="str">
        <f>_xlfn.XLOOKUP(FMS_Ranking[[#This Row],[FMS ID]],FMS_Input[FMS_ID],FMS_Input[EMER_NEED])</f>
        <v>No</v>
      </c>
      <c r="G333" s="4">
        <f t="shared" si="10"/>
        <v>0</v>
      </c>
      <c r="H333" s="71">
        <f>_xlfn.XLOOKUP(FMS_Ranking[[#This Row],[FMS ID]],FMS_Input[FMS_ID],FMS_Input[STRUCT_100])</f>
        <v>1</v>
      </c>
      <c r="I333" s="71">
        <f>_xlfn.XLOOKUP(FMS_Ranking[[#This Row],[FMS ID]],FMS_Input[FMS_ID],FMS_Input[RES_STRUCT100])</f>
        <v>0</v>
      </c>
      <c r="J333" s="71">
        <f>_xlfn.XLOOKUP(FMS_Ranking[[#This Row],[FMS ID]],FMS_Input[FMS_ID],FMS_Input[POP100])</f>
        <v>2</v>
      </c>
      <c r="K333" s="71">
        <f>_xlfn.XLOOKUP(FMS_Ranking[[#This Row],[FMS ID]],FMS_Input[FMS_ID],FMS_Input[CRITFAC100])</f>
        <v>0</v>
      </c>
      <c r="L333" s="71">
        <f>_xlfn.XLOOKUP(FMS_Ranking[[#This Row],[FMS ID]],FMS_Input[FMS_ID],FMS_Input[LWC])</f>
        <v>0</v>
      </c>
      <c r="M333" s="71">
        <f>_xlfn.XLOOKUP(FMS_Ranking[[#This Row],[FMS ID]],FMS_Input[FMS_ID],FMS_Input[ROADCLS])</f>
        <v>0</v>
      </c>
      <c r="N333" s="71">
        <f>_xlfn.XLOOKUP(FMS_Ranking[[#This Row],[FMS ID]],FMS_Input[FMS_ID],FMS_Input[ROAD_MILES100])</f>
        <v>1</v>
      </c>
      <c r="O333" s="71">
        <f>_xlfn.XLOOKUP(FMS_Ranking[[#This Row],[FMS ID]],FMS_Input[FMS_ID],FMS_Input[FARMACRE100])</f>
        <v>5.1777949333190918</v>
      </c>
      <c r="P333" s="72">
        <f>_xlfn.XLOOKUP(FMS_Ranking[[#This Row],[FMS ID]],FMS_Input[FMS_ID],FMS_Input[REDSTRUCT100])</f>
        <v>0</v>
      </c>
      <c r="Q333" s="72">
        <f>_xlfn.XLOOKUP(FMS_Ranking[[#This Row],[FMS ID]],FMS_Input[FMS_ID],FMS_Input[REMSTRC100])</f>
        <v>0</v>
      </c>
      <c r="R333" s="72">
        <f>_xlfn.XLOOKUP(FMS_Ranking[[#This Row],[FMS ID]],FMS_Input[FMS_ID],FMS_Input[REMRESSTRC100])</f>
        <v>0</v>
      </c>
      <c r="S333" s="83">
        <f>_xlfn.XLOOKUP(FMS_Ranking[[#This Row],[FMS ID]],FMS_Input[FMS_ID],FMS_Input[REMPOP100])</f>
        <v>0</v>
      </c>
      <c r="T333" s="83">
        <f>_xlfn.XLOOKUP(FMS_Ranking[[#This Row],[FMS ID]],FMS_Input[FMS_ID],FMS_Input[REMCRITFAC100])</f>
        <v>0</v>
      </c>
      <c r="U333" s="83">
        <f>_xlfn.XLOOKUP(FMS_Ranking[[#This Row],[FMS ID]],FMS_Input[FMS_ID],FMS_Input[REMLWC100])</f>
        <v>0</v>
      </c>
      <c r="V333" s="83">
        <f>_xlfn.XLOOKUP(FMS_Ranking[[#This Row],[FMS ID]],FMS_Input[FMS_ID],FMS_Input[REMROADCLS])</f>
        <v>0</v>
      </c>
      <c r="W333" s="83">
        <f>_xlfn.XLOOKUP(FMS_Ranking[[#This Row],[FMS ID]],FMS_Input[FMS_ID],FMS_Input[REMFRMACRE100])</f>
        <v>0</v>
      </c>
      <c r="X333" s="72">
        <f>_xlfn.XLOOKUP(FMS_Ranking[[#This Row],[FMS ID]],FMS_Input[FMS_ID],FMS_Input[COSTSTRUCT])</f>
        <v>0</v>
      </c>
      <c r="Y333" s="72">
        <f>_xlfn.XLOOKUP(FMS_Ranking[[#This Row],[FMS ID]],FMS_Input[FMS_ID],FMS_Input[NATURE])</f>
        <v>0</v>
      </c>
      <c r="Z333" s="61">
        <f>(((FMS_Ranking[[#This Row],[Percent Nature-Based Raw]]/Y$2)*10)*Y$3)</f>
        <v>0</v>
      </c>
      <c r="AA333" s="5" t="str">
        <f>_xlfn.XLOOKUP(FMS_Ranking[[#This Row],[FMS ID]],FMS_Input[FMS_ID],FMS_Input[WATER_SUP])</f>
        <v>No</v>
      </c>
      <c r="AB333" s="8">
        <f>IF(FMS_Ranking[[#This Row],[Water Supply Raw]]="Yes",1,0)</f>
        <v>0</v>
      </c>
      <c r="AC33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3.1514928567612319E-3</v>
      </c>
      <c r="AD333" s="97">
        <f>_xlfn.RANK.EQ(AC333,$AC$6:$AC$380,0)+COUNTIF($AC$6:AC333,AC333)-1</f>
        <v>327</v>
      </c>
      <c r="AE333" s="93">
        <f>(((FMS_Ranking[[#This Row],[Structures Removed 100 Raw]]/Q$2)*100)*Q$3)+(((FMS_Ranking[[#This Row],[Removed Pop Raw]]/S$2)*100)*S$3)</f>
        <v>0</v>
      </c>
      <c r="AF33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3.1514928567612319E-3</v>
      </c>
      <c r="AG333" s="95">
        <f t="shared" si="11"/>
        <v>328</v>
      </c>
    </row>
    <row r="334" spans="1:33" ht="15" customHeight="1" x14ac:dyDescent="0.25">
      <c r="A334" s="64" t="s">
        <v>1613</v>
      </c>
      <c r="B334" s="64">
        <f>_xlfn.XLOOKUP(FMS_Ranking[[#This Row],[FMS ID]],FMS_Input[FMS_ID],FMS_Input[RFPG_NUM])</f>
        <v>2</v>
      </c>
      <c r="C334" s="63" t="str">
        <f>_xlfn.XLOOKUP(FMS_Ranking[[#This Row],[FMS ID]],FMS_Input[FMS_ID],FMS_Input[FMS_NAME])</f>
        <v>City of Avinger NFIP Involvement</v>
      </c>
      <c r="D334" s="68" t="str">
        <f>_xlfn.XLOOKUP(FMS_Ranking[[#This Row],[FMS ID]],FMS_Input[FMS_ID],FMS_Input[FMS_DESCR])</f>
        <v xml:space="preserve">Application to join NFIP or adoption of equivalent standards </v>
      </c>
      <c r="E334" s="69">
        <f>_xlfn.XLOOKUP(FMS_Ranking[[#This Row],[FMS ID]],FMS_Input[FMS_ID],FMS_Input[FMS_COST])</f>
        <v>100000</v>
      </c>
      <c r="F334" s="70" t="str">
        <f>_xlfn.XLOOKUP(FMS_Ranking[[#This Row],[FMS ID]],FMS_Input[FMS_ID],FMS_Input[EMER_NEED])</f>
        <v>No</v>
      </c>
      <c r="G334" s="4">
        <f t="shared" si="10"/>
        <v>0</v>
      </c>
      <c r="H334" s="71">
        <f>_xlfn.XLOOKUP(FMS_Ranking[[#This Row],[FMS ID]],FMS_Input[FMS_ID],FMS_Input[STRUCT_100])</f>
        <v>1</v>
      </c>
      <c r="I334" s="71">
        <f>_xlfn.XLOOKUP(FMS_Ranking[[#This Row],[FMS ID]],FMS_Input[FMS_ID],FMS_Input[RES_STRUCT100])</f>
        <v>0</v>
      </c>
      <c r="J334" s="71">
        <f>_xlfn.XLOOKUP(FMS_Ranking[[#This Row],[FMS ID]],FMS_Input[FMS_ID],FMS_Input[POP100])</f>
        <v>8</v>
      </c>
      <c r="K334" s="71">
        <f>_xlfn.XLOOKUP(FMS_Ranking[[#This Row],[FMS ID]],FMS_Input[FMS_ID],FMS_Input[CRITFAC100])</f>
        <v>0</v>
      </c>
      <c r="L334" s="71">
        <f>_xlfn.XLOOKUP(FMS_Ranking[[#This Row],[FMS ID]],FMS_Input[FMS_ID],FMS_Input[LWC])</f>
        <v>0</v>
      </c>
      <c r="M334" s="71">
        <f>_xlfn.XLOOKUP(FMS_Ranking[[#This Row],[FMS ID]],FMS_Input[FMS_ID],FMS_Input[ROADCLS])</f>
        <v>0</v>
      </c>
      <c r="N334" s="71">
        <f>_xlfn.XLOOKUP(FMS_Ranking[[#This Row],[FMS ID]],FMS_Input[FMS_ID],FMS_Input[ROAD_MILES100])</f>
        <v>1</v>
      </c>
      <c r="O334" s="71">
        <f>_xlfn.XLOOKUP(FMS_Ranking[[#This Row],[FMS ID]],FMS_Input[FMS_ID],FMS_Input[FARMACRE100])</f>
        <v>0.16391254961490631</v>
      </c>
      <c r="P334" s="72">
        <f>_xlfn.XLOOKUP(FMS_Ranking[[#This Row],[FMS ID]],FMS_Input[FMS_ID],FMS_Input[REDSTRUCT100])</f>
        <v>0</v>
      </c>
      <c r="Q334" s="72">
        <f>_xlfn.XLOOKUP(FMS_Ranking[[#This Row],[FMS ID]],FMS_Input[FMS_ID],FMS_Input[REMSTRC100])</f>
        <v>0</v>
      </c>
      <c r="R334" s="72">
        <f>_xlfn.XLOOKUP(FMS_Ranking[[#This Row],[FMS ID]],FMS_Input[FMS_ID],FMS_Input[REMRESSTRC100])</f>
        <v>0</v>
      </c>
      <c r="S334" s="83">
        <f>_xlfn.XLOOKUP(FMS_Ranking[[#This Row],[FMS ID]],FMS_Input[FMS_ID],FMS_Input[REMPOP100])</f>
        <v>0</v>
      </c>
      <c r="T334" s="83">
        <f>_xlfn.XLOOKUP(FMS_Ranking[[#This Row],[FMS ID]],FMS_Input[FMS_ID],FMS_Input[REMCRITFAC100])</f>
        <v>0</v>
      </c>
      <c r="U334" s="83">
        <f>_xlfn.XLOOKUP(FMS_Ranking[[#This Row],[FMS ID]],FMS_Input[FMS_ID],FMS_Input[REMLWC100])</f>
        <v>0</v>
      </c>
      <c r="V334" s="83">
        <f>_xlfn.XLOOKUP(FMS_Ranking[[#This Row],[FMS ID]],FMS_Input[FMS_ID],FMS_Input[REMROADCLS])</f>
        <v>0</v>
      </c>
      <c r="W334" s="83">
        <f>_xlfn.XLOOKUP(FMS_Ranking[[#This Row],[FMS ID]],FMS_Input[FMS_ID],FMS_Input[REMFRMACRE100])</f>
        <v>0</v>
      </c>
      <c r="X334" s="72">
        <f>_xlfn.XLOOKUP(FMS_Ranking[[#This Row],[FMS ID]],FMS_Input[FMS_ID],FMS_Input[COSTSTRUCT])</f>
        <v>0</v>
      </c>
      <c r="Y334" s="72">
        <f>_xlfn.XLOOKUP(FMS_Ranking[[#This Row],[FMS ID]],FMS_Input[FMS_ID],FMS_Input[NATURE])</f>
        <v>0</v>
      </c>
      <c r="Z334" s="61">
        <f>(((FMS_Ranking[[#This Row],[Percent Nature-Based Raw]]/Y$2)*10)*Y$3)</f>
        <v>0</v>
      </c>
      <c r="AA334" s="5" t="str">
        <f>_xlfn.XLOOKUP(FMS_Ranking[[#This Row],[FMS ID]],FMS_Input[FMS_ID],FMS_Input[WATER_SUP])</f>
        <v>No</v>
      </c>
      <c r="AB334" s="8">
        <f>IF(FMS_Ranking[[#This Row],[Water Supply Raw]]="Yes",1,0)</f>
        <v>0</v>
      </c>
      <c r="AC33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3.1433293678035292E-3</v>
      </c>
      <c r="AD334" s="97">
        <f>_xlfn.RANK.EQ(AC334,$AC$6:$AC$380,0)+COUNTIF($AC$6:AC334,AC334)-1</f>
        <v>328</v>
      </c>
      <c r="AE334" s="93">
        <f>(((FMS_Ranking[[#This Row],[Structures Removed 100 Raw]]/Q$2)*100)*Q$3)+(((FMS_Ranking[[#This Row],[Removed Pop Raw]]/S$2)*100)*S$3)</f>
        <v>0</v>
      </c>
      <c r="AF33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3.1433293678035292E-3</v>
      </c>
      <c r="AG334" s="95">
        <f t="shared" si="11"/>
        <v>329</v>
      </c>
    </row>
    <row r="335" spans="1:33" ht="15" customHeight="1" x14ac:dyDescent="0.25">
      <c r="A335" s="64" t="s">
        <v>1647</v>
      </c>
      <c r="B335" s="64">
        <f>_xlfn.XLOOKUP(FMS_Ranking[[#This Row],[FMS ID]],FMS_Input[FMS_ID],FMS_Input[RFPG_NUM])</f>
        <v>2</v>
      </c>
      <c r="C335" s="63" t="str">
        <f>_xlfn.XLOOKUP(FMS_Ranking[[#This Row],[FMS ID]],FMS_Input[FMS_ID],FMS_Input[FMS_NAME])</f>
        <v>City of Domino NFIP Involvement</v>
      </c>
      <c r="D335" s="68" t="str">
        <f>_xlfn.XLOOKUP(FMS_Ranking[[#This Row],[FMS ID]],FMS_Input[FMS_ID],FMS_Input[FMS_DESCR])</f>
        <v xml:space="preserve">Application to join NFIP or adoption of equivalent standards </v>
      </c>
      <c r="E335" s="69">
        <f>_xlfn.XLOOKUP(FMS_Ranking[[#This Row],[FMS ID]],FMS_Input[FMS_ID],FMS_Input[FMS_COST])</f>
        <v>100000</v>
      </c>
      <c r="F335" s="70" t="str">
        <f>_xlfn.XLOOKUP(FMS_Ranking[[#This Row],[FMS ID]],FMS_Input[FMS_ID],FMS_Input[EMER_NEED])</f>
        <v>No</v>
      </c>
      <c r="G335" s="4">
        <f t="shared" si="10"/>
        <v>0</v>
      </c>
      <c r="H335" s="71">
        <f>_xlfn.XLOOKUP(FMS_Ranking[[#This Row],[FMS ID]],FMS_Input[FMS_ID],FMS_Input[STRUCT_100])</f>
        <v>0</v>
      </c>
      <c r="I335" s="71">
        <f>_xlfn.XLOOKUP(FMS_Ranking[[#This Row],[FMS ID]],FMS_Input[FMS_ID],FMS_Input[RES_STRUCT100])</f>
        <v>0</v>
      </c>
      <c r="J335" s="71">
        <f>_xlfn.XLOOKUP(FMS_Ranking[[#This Row],[FMS ID]],FMS_Input[FMS_ID],FMS_Input[POP100])</f>
        <v>0</v>
      </c>
      <c r="K335" s="71">
        <f>_xlfn.XLOOKUP(FMS_Ranking[[#This Row],[FMS ID]],FMS_Input[FMS_ID],FMS_Input[CRITFAC100])</f>
        <v>0</v>
      </c>
      <c r="L335" s="71">
        <f>_xlfn.XLOOKUP(FMS_Ranking[[#This Row],[FMS ID]],FMS_Input[FMS_ID],FMS_Input[LWC])</f>
        <v>0</v>
      </c>
      <c r="M335" s="71">
        <f>_xlfn.XLOOKUP(FMS_Ranking[[#This Row],[FMS ID]],FMS_Input[FMS_ID],FMS_Input[ROADCLS])</f>
        <v>0</v>
      </c>
      <c r="N335" s="71">
        <f>_xlfn.XLOOKUP(FMS_Ranking[[#This Row],[FMS ID]],FMS_Input[FMS_ID],FMS_Input[ROAD_MILES100])</f>
        <v>1</v>
      </c>
      <c r="O335" s="71">
        <f>_xlfn.XLOOKUP(FMS_Ranking[[#This Row],[FMS ID]],FMS_Input[FMS_ID],FMS_Input[FARMACRE100])</f>
        <v>0</v>
      </c>
      <c r="P335" s="72">
        <f>_xlfn.XLOOKUP(FMS_Ranking[[#This Row],[FMS ID]],FMS_Input[FMS_ID],FMS_Input[REDSTRUCT100])</f>
        <v>0</v>
      </c>
      <c r="Q335" s="72">
        <f>_xlfn.XLOOKUP(FMS_Ranking[[#This Row],[FMS ID]],FMS_Input[FMS_ID],FMS_Input[REMSTRC100])</f>
        <v>0</v>
      </c>
      <c r="R335" s="72">
        <f>_xlfn.XLOOKUP(FMS_Ranking[[#This Row],[FMS ID]],FMS_Input[FMS_ID],FMS_Input[REMRESSTRC100])</f>
        <v>0</v>
      </c>
      <c r="S335" s="83">
        <f>_xlfn.XLOOKUP(FMS_Ranking[[#This Row],[FMS ID]],FMS_Input[FMS_ID],FMS_Input[REMPOP100])</f>
        <v>0</v>
      </c>
      <c r="T335" s="83">
        <f>_xlfn.XLOOKUP(FMS_Ranking[[#This Row],[FMS ID]],FMS_Input[FMS_ID],FMS_Input[REMCRITFAC100])</f>
        <v>0</v>
      </c>
      <c r="U335" s="83">
        <f>_xlfn.XLOOKUP(FMS_Ranking[[#This Row],[FMS ID]],FMS_Input[FMS_ID],FMS_Input[REMLWC100])</f>
        <v>0</v>
      </c>
      <c r="V335" s="83">
        <f>_xlfn.XLOOKUP(FMS_Ranking[[#This Row],[FMS ID]],FMS_Input[FMS_ID],FMS_Input[REMROADCLS])</f>
        <v>0</v>
      </c>
      <c r="W335" s="83">
        <f>_xlfn.XLOOKUP(FMS_Ranking[[#This Row],[FMS ID]],FMS_Input[FMS_ID],FMS_Input[REMFRMACRE100])</f>
        <v>0</v>
      </c>
      <c r="X335" s="72">
        <f>_xlfn.XLOOKUP(FMS_Ranking[[#This Row],[FMS ID]],FMS_Input[FMS_ID],FMS_Input[COSTSTRUCT])</f>
        <v>0</v>
      </c>
      <c r="Y335" s="72">
        <f>_xlfn.XLOOKUP(FMS_Ranking[[#This Row],[FMS ID]],FMS_Input[FMS_ID],FMS_Input[NATURE])</f>
        <v>0</v>
      </c>
      <c r="Z335" s="61">
        <f>(((FMS_Ranking[[#This Row],[Percent Nature-Based Raw]]/Y$2)*10)*Y$3)</f>
        <v>0</v>
      </c>
      <c r="AA335" s="5" t="str">
        <f>_xlfn.XLOOKUP(FMS_Ranking[[#This Row],[FMS ID]],FMS_Input[FMS_ID],FMS_Input[WATER_SUP])</f>
        <v>No</v>
      </c>
      <c r="AB335" s="8">
        <f>IF(FMS_Ranking[[#This Row],[Water Supply Raw]]="Yes",1,0)</f>
        <v>0</v>
      </c>
      <c r="AC33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2.9895366218236179E-3</v>
      </c>
      <c r="AD335" s="97">
        <f>_xlfn.RANK.EQ(AC335,$AC$6:$AC$380,0)+COUNTIF($AC$6:AC335,AC335)-1</f>
        <v>329</v>
      </c>
      <c r="AE335" s="93">
        <f>(((FMS_Ranking[[#This Row],[Structures Removed 100 Raw]]/Q$2)*100)*Q$3)+(((FMS_Ranking[[#This Row],[Removed Pop Raw]]/S$2)*100)*S$3)</f>
        <v>0</v>
      </c>
      <c r="AF33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2.9895366218236179E-3</v>
      </c>
      <c r="AG335" s="95">
        <f t="shared" si="11"/>
        <v>330</v>
      </c>
    </row>
    <row r="336" spans="1:33" ht="15" customHeight="1" x14ac:dyDescent="0.25">
      <c r="A336" s="64" t="s">
        <v>2593</v>
      </c>
      <c r="B336" s="64">
        <f>_xlfn.XLOOKUP(FMS_Ranking[[#This Row],[FMS ID]],FMS_Input[FMS_ID],FMS_Input[RFPG_NUM])</f>
        <v>3</v>
      </c>
      <c r="C336" s="63" t="str">
        <f>_xlfn.XLOOKUP(FMS_Ranking[[#This Row],[FMS ID]],FMS_Input[FMS_ID],FMS_Input[FMS_NAME])</f>
        <v>Grays Prairie NFIP Floodplain Ordinance</v>
      </c>
      <c r="D336" s="68" t="str">
        <f>_xlfn.XLOOKUP(FMS_Ranking[[#This Row],[FMS ID]],FMS_Input[FMS_ID],FMS_Input[FMS_DESCR])</f>
        <v>Develop a floodplain ordinance that meets or exceeds FEMA's minimum standards</v>
      </c>
      <c r="E336" s="69">
        <f>_xlfn.XLOOKUP(FMS_Ranking[[#This Row],[FMS ID]],FMS_Input[FMS_ID],FMS_Input[FMS_COST])</f>
        <v>100000</v>
      </c>
      <c r="F336" s="70" t="str">
        <f>_xlfn.XLOOKUP(FMS_Ranking[[#This Row],[FMS ID]],FMS_Input[FMS_ID],FMS_Input[EMER_NEED])</f>
        <v>No</v>
      </c>
      <c r="G336" s="4">
        <f t="shared" si="10"/>
        <v>0</v>
      </c>
      <c r="H336" s="71">
        <f>_xlfn.XLOOKUP(FMS_Ranking[[#This Row],[FMS ID]],FMS_Input[FMS_ID],FMS_Input[STRUCT_100])</f>
        <v>18</v>
      </c>
      <c r="I336" s="71">
        <f>_xlfn.XLOOKUP(FMS_Ranking[[#This Row],[FMS ID]],FMS_Input[FMS_ID],FMS_Input[RES_STRUCT100])</f>
        <v>11</v>
      </c>
      <c r="J336" s="71">
        <f>_xlfn.XLOOKUP(FMS_Ranking[[#This Row],[FMS ID]],FMS_Input[FMS_ID],FMS_Input[POP100])</f>
        <v>18</v>
      </c>
      <c r="K336" s="71">
        <f>_xlfn.XLOOKUP(FMS_Ranking[[#This Row],[FMS ID]],FMS_Input[FMS_ID],FMS_Input[CRITFAC100])</f>
        <v>0</v>
      </c>
      <c r="L336" s="71">
        <f>_xlfn.XLOOKUP(FMS_Ranking[[#This Row],[FMS ID]],FMS_Input[FMS_ID],FMS_Input[LWC])</f>
        <v>0</v>
      </c>
      <c r="M336" s="71">
        <f>_xlfn.XLOOKUP(FMS_Ranking[[#This Row],[FMS ID]],FMS_Input[FMS_ID],FMS_Input[ROADCLS])</f>
        <v>0</v>
      </c>
      <c r="N336" s="71">
        <f>_xlfn.XLOOKUP(FMS_Ranking[[#This Row],[FMS ID]],FMS_Input[FMS_ID],FMS_Input[ROAD_MILES100])</f>
        <v>0</v>
      </c>
      <c r="O336" s="71">
        <f>_xlfn.XLOOKUP(FMS_Ranking[[#This Row],[FMS ID]],FMS_Input[FMS_ID],FMS_Input[FARMACRE100])</f>
        <v>75.9007568359375</v>
      </c>
      <c r="P336" s="72">
        <f>_xlfn.XLOOKUP(FMS_Ranking[[#This Row],[FMS ID]],FMS_Input[FMS_ID],FMS_Input[REDSTRUCT100])</f>
        <v>0</v>
      </c>
      <c r="Q336" s="72">
        <f>_xlfn.XLOOKUP(FMS_Ranking[[#This Row],[FMS ID]],FMS_Input[FMS_ID],FMS_Input[REMSTRC100])</f>
        <v>0</v>
      </c>
      <c r="R336" s="72">
        <f>_xlfn.XLOOKUP(FMS_Ranking[[#This Row],[FMS ID]],FMS_Input[FMS_ID],FMS_Input[REMRESSTRC100])</f>
        <v>0</v>
      </c>
      <c r="S336" s="83">
        <f>_xlfn.XLOOKUP(FMS_Ranking[[#This Row],[FMS ID]],FMS_Input[FMS_ID],FMS_Input[REMPOP100])</f>
        <v>0</v>
      </c>
      <c r="T336" s="83">
        <f>_xlfn.XLOOKUP(FMS_Ranking[[#This Row],[FMS ID]],FMS_Input[FMS_ID],FMS_Input[REMCRITFAC100])</f>
        <v>0</v>
      </c>
      <c r="U336" s="83">
        <f>_xlfn.XLOOKUP(FMS_Ranking[[#This Row],[FMS ID]],FMS_Input[FMS_ID],FMS_Input[REMLWC100])</f>
        <v>0</v>
      </c>
      <c r="V336" s="83">
        <f>_xlfn.XLOOKUP(FMS_Ranking[[#This Row],[FMS ID]],FMS_Input[FMS_ID],FMS_Input[REMROADCLS])</f>
        <v>0</v>
      </c>
      <c r="W336" s="83">
        <f>_xlfn.XLOOKUP(FMS_Ranking[[#This Row],[FMS ID]],FMS_Input[FMS_ID],FMS_Input[REMFRMACRE100])</f>
        <v>0</v>
      </c>
      <c r="X336" s="72">
        <f>_xlfn.XLOOKUP(FMS_Ranking[[#This Row],[FMS ID]],FMS_Input[FMS_ID],FMS_Input[COSTSTRUCT])</f>
        <v>0</v>
      </c>
      <c r="Y336" s="72">
        <f>_xlfn.XLOOKUP(FMS_Ranking[[#This Row],[FMS ID]],FMS_Input[FMS_ID],FMS_Input[NATURE])</f>
        <v>0</v>
      </c>
      <c r="Z336" s="61">
        <f>(((FMS_Ranking[[#This Row],[Percent Nature-Based Raw]]/Y$2)*10)*Y$3)</f>
        <v>0</v>
      </c>
      <c r="AA336" s="5" t="str">
        <f>_xlfn.XLOOKUP(FMS_Ranking[[#This Row],[FMS ID]],FMS_Input[FMS_ID],FMS_Input[WATER_SUP])</f>
        <v>No</v>
      </c>
      <c r="AB336" s="8">
        <f>IF(FMS_Ranking[[#This Row],[Water Supply Raw]]="Yes",1,0)</f>
        <v>0</v>
      </c>
      <c r="AC33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2.9461043580819102E-3</v>
      </c>
      <c r="AD336" s="97">
        <f>_xlfn.RANK.EQ(AC336,$AC$6:$AC$380,0)+COUNTIF($AC$6:AC336,AC336)-1</f>
        <v>330</v>
      </c>
      <c r="AE336" s="93">
        <f>(((FMS_Ranking[[#This Row],[Structures Removed 100 Raw]]/Q$2)*100)*Q$3)+(((FMS_Ranking[[#This Row],[Removed Pop Raw]]/S$2)*100)*S$3)</f>
        <v>0</v>
      </c>
      <c r="AF33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2.9461043580819102E-3</v>
      </c>
      <c r="AG336" s="95">
        <f t="shared" si="11"/>
        <v>331</v>
      </c>
    </row>
    <row r="337" spans="1:33" ht="15" customHeight="1" x14ac:dyDescent="0.25">
      <c r="A337" s="64" t="s">
        <v>60</v>
      </c>
      <c r="B337" s="64">
        <f>_xlfn.XLOOKUP(FMS_Ranking[[#This Row],[FMS ID]],FMS_Input[FMS_ID],FMS_Input[RFPG_NUM])</f>
        <v>6</v>
      </c>
      <c r="C337" s="63" t="str">
        <f>_xlfn.XLOOKUP(FMS_Ranking[[#This Row],[FMS ID]],FMS_Input[FMS_ID],FMS_Input[FMS_NAME])</f>
        <v>Public Information and Awareness in City of New Waverly</v>
      </c>
      <c r="D337" s="68" t="str">
        <f>_xlfn.XLOOKUP(FMS_Ranking[[#This Row],[FMS ID]],FMS_Input[FMS_ID],FMS_Input[FMS_DESCR])</f>
        <v>Rewrite, improve, and implement new local floodplain regulations, to include a public information campaign on regulatory awareness.</v>
      </c>
      <c r="E337" s="69">
        <f>_xlfn.XLOOKUP(FMS_Ranking[[#This Row],[FMS ID]],FMS_Input[FMS_ID],FMS_Input[FMS_COST])</f>
        <v>10000</v>
      </c>
      <c r="F337" s="70" t="str">
        <f>_xlfn.XLOOKUP(FMS_Ranking[[#This Row],[FMS ID]],FMS_Input[FMS_ID],FMS_Input[EMER_NEED])</f>
        <v>No</v>
      </c>
      <c r="G337" s="4">
        <f t="shared" si="10"/>
        <v>0</v>
      </c>
      <c r="H337" s="71">
        <f>_xlfn.XLOOKUP(FMS_Ranking[[#This Row],[FMS ID]],FMS_Input[FMS_ID],FMS_Input[STRUCT_100])</f>
        <v>23</v>
      </c>
      <c r="I337" s="71">
        <f>_xlfn.XLOOKUP(FMS_Ranking[[#This Row],[FMS ID]],FMS_Input[FMS_ID],FMS_Input[RES_STRUCT100])</f>
        <v>18</v>
      </c>
      <c r="J337" s="71">
        <f>_xlfn.XLOOKUP(FMS_Ranking[[#This Row],[FMS ID]],FMS_Input[FMS_ID],FMS_Input[POP100])</f>
        <v>19</v>
      </c>
      <c r="K337" s="71">
        <f>_xlfn.XLOOKUP(FMS_Ranking[[#This Row],[FMS ID]],FMS_Input[FMS_ID],FMS_Input[CRITFAC100])</f>
        <v>0</v>
      </c>
      <c r="L337" s="71">
        <f>_xlfn.XLOOKUP(FMS_Ranking[[#This Row],[FMS ID]],FMS_Input[FMS_ID],FMS_Input[LWC])</f>
        <v>0</v>
      </c>
      <c r="M337" s="71">
        <f>_xlfn.XLOOKUP(FMS_Ranking[[#This Row],[FMS ID]],FMS_Input[FMS_ID],FMS_Input[ROADCLS])</f>
        <v>0</v>
      </c>
      <c r="N337" s="71">
        <f>_xlfn.XLOOKUP(FMS_Ranking[[#This Row],[FMS ID]],FMS_Input[FMS_ID],FMS_Input[ROAD_MILES100])</f>
        <v>0</v>
      </c>
      <c r="O337" s="71">
        <f>_xlfn.XLOOKUP(FMS_Ranking[[#This Row],[FMS ID]],FMS_Input[FMS_ID],FMS_Input[FARMACRE100])</f>
        <v>0.90334498882293701</v>
      </c>
      <c r="P337" s="72">
        <f>_xlfn.XLOOKUP(FMS_Ranking[[#This Row],[FMS ID]],FMS_Input[FMS_ID],FMS_Input[REDSTRUCT100])</f>
        <v>0</v>
      </c>
      <c r="Q337" s="72">
        <f>_xlfn.XLOOKUP(FMS_Ranking[[#This Row],[FMS ID]],FMS_Input[FMS_ID],FMS_Input[REMSTRC100])</f>
        <v>0</v>
      </c>
      <c r="R337" s="72">
        <f>_xlfn.XLOOKUP(FMS_Ranking[[#This Row],[FMS ID]],FMS_Input[FMS_ID],FMS_Input[REMRESSTRC100])</f>
        <v>0</v>
      </c>
      <c r="S337" s="83">
        <f>_xlfn.XLOOKUP(FMS_Ranking[[#This Row],[FMS ID]],FMS_Input[FMS_ID],FMS_Input[REMPOP100])</f>
        <v>0</v>
      </c>
      <c r="T337" s="83">
        <f>_xlfn.XLOOKUP(FMS_Ranking[[#This Row],[FMS ID]],FMS_Input[FMS_ID],FMS_Input[REMCRITFAC100])</f>
        <v>0</v>
      </c>
      <c r="U337" s="83">
        <f>_xlfn.XLOOKUP(FMS_Ranking[[#This Row],[FMS ID]],FMS_Input[FMS_ID],FMS_Input[REMLWC100])</f>
        <v>0</v>
      </c>
      <c r="V337" s="83">
        <f>_xlfn.XLOOKUP(FMS_Ranking[[#This Row],[FMS ID]],FMS_Input[FMS_ID],FMS_Input[REMROADCLS])</f>
        <v>0</v>
      </c>
      <c r="W337" s="83">
        <f>_xlfn.XLOOKUP(FMS_Ranking[[#This Row],[FMS ID]],FMS_Input[FMS_ID],FMS_Input[REMFRMACRE100])</f>
        <v>0</v>
      </c>
      <c r="X337" s="72">
        <f>_xlfn.XLOOKUP(FMS_Ranking[[#This Row],[FMS ID]],FMS_Input[FMS_ID],FMS_Input[COSTSTRUCT])</f>
        <v>0</v>
      </c>
      <c r="Y337" s="72">
        <f>_xlfn.XLOOKUP(FMS_Ranking[[#This Row],[FMS ID]],FMS_Input[FMS_ID],FMS_Input[NATURE])</f>
        <v>0</v>
      </c>
      <c r="Z337" s="61">
        <f>(((FMS_Ranking[[#This Row],[Percent Nature-Based Raw]]/Y$2)*10)*Y$3)</f>
        <v>0</v>
      </c>
      <c r="AA337" s="5" t="str">
        <f>_xlfn.XLOOKUP(FMS_Ranking[[#This Row],[FMS ID]],FMS_Input[FMS_ID],FMS_Input[WATER_SUP])</f>
        <v>No</v>
      </c>
      <c r="AB337" s="8">
        <f>IF(FMS_Ranking[[#This Row],[Water Supply Raw]]="Yes",1,0)</f>
        <v>0</v>
      </c>
      <c r="AC33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2.5532437319107631E-3</v>
      </c>
      <c r="AD337" s="91">
        <f>_xlfn.RANK.EQ(AC337,$AC$6:$AC$380,0)+COUNTIF($AC$6:AC337,AC337)-1</f>
        <v>331</v>
      </c>
      <c r="AE337" s="93">
        <f>(((FMS_Ranking[[#This Row],[Structures Removed 100 Raw]]/Q$2)*100)*Q$3)+(((FMS_Ranking[[#This Row],[Removed Pop Raw]]/S$2)*100)*S$3)</f>
        <v>0</v>
      </c>
      <c r="AF33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2.5532437319107631E-3</v>
      </c>
      <c r="AG337" s="87">
        <f t="shared" si="11"/>
        <v>332</v>
      </c>
    </row>
    <row r="338" spans="1:33" ht="15" customHeight="1" x14ac:dyDescent="0.25">
      <c r="A338" s="64" t="s">
        <v>2627</v>
      </c>
      <c r="B338" s="64">
        <f>_xlfn.XLOOKUP(FMS_Ranking[[#This Row],[FMS ID]],FMS_Input[FMS_ID],FMS_Input[RFPG_NUM])</f>
        <v>3</v>
      </c>
      <c r="C338" s="63" t="str">
        <f>_xlfn.XLOOKUP(FMS_Ranking[[#This Row],[FMS ID]],FMS_Input[FMS_ID],FMS_Input[FMS_NAME])</f>
        <v>City of Leona NFIP Floodplain Ordinance</v>
      </c>
      <c r="D338" s="68" t="str">
        <f>_xlfn.XLOOKUP(FMS_Ranking[[#This Row],[FMS ID]],FMS_Input[FMS_ID],FMS_Input[FMS_DESCR])</f>
        <v>Develop a floodplain ordinance that meets or exceeds FEMA's minimum standards</v>
      </c>
      <c r="E338" s="69">
        <f>_xlfn.XLOOKUP(FMS_Ranking[[#This Row],[FMS ID]],FMS_Input[FMS_ID],FMS_Input[FMS_COST])</f>
        <v>100000</v>
      </c>
      <c r="F338" s="70" t="str">
        <f>_xlfn.XLOOKUP(FMS_Ranking[[#This Row],[FMS ID]],FMS_Input[FMS_ID],FMS_Input[EMER_NEED])</f>
        <v>No</v>
      </c>
      <c r="G338" s="4">
        <f t="shared" si="10"/>
        <v>0</v>
      </c>
      <c r="H338" s="71">
        <f>_xlfn.XLOOKUP(FMS_Ranking[[#This Row],[FMS ID]],FMS_Input[FMS_ID],FMS_Input[STRUCT_100])</f>
        <v>9</v>
      </c>
      <c r="I338" s="71">
        <f>_xlfn.XLOOKUP(FMS_Ranking[[#This Row],[FMS ID]],FMS_Input[FMS_ID],FMS_Input[RES_STRUCT100])</f>
        <v>8</v>
      </c>
      <c r="J338" s="71">
        <f>_xlfn.XLOOKUP(FMS_Ranking[[#This Row],[FMS ID]],FMS_Input[FMS_ID],FMS_Input[POP100])</f>
        <v>3</v>
      </c>
      <c r="K338" s="71">
        <f>_xlfn.XLOOKUP(FMS_Ranking[[#This Row],[FMS ID]],FMS_Input[FMS_ID],FMS_Input[CRITFAC100])</f>
        <v>0</v>
      </c>
      <c r="L338" s="71">
        <f>_xlfn.XLOOKUP(FMS_Ranking[[#This Row],[FMS ID]],FMS_Input[FMS_ID],FMS_Input[LWC])</f>
        <v>0</v>
      </c>
      <c r="M338" s="71">
        <f>_xlfn.XLOOKUP(FMS_Ranking[[#This Row],[FMS ID]],FMS_Input[FMS_ID],FMS_Input[ROADCLS])</f>
        <v>0</v>
      </c>
      <c r="N338" s="71">
        <f>_xlfn.XLOOKUP(FMS_Ranking[[#This Row],[FMS ID]],FMS_Input[FMS_ID],FMS_Input[ROAD_MILES100])</f>
        <v>0</v>
      </c>
      <c r="O338" s="71">
        <f>_xlfn.XLOOKUP(FMS_Ranking[[#This Row],[FMS ID]],FMS_Input[FMS_ID],FMS_Input[FARMACRE100])</f>
        <v>100.02960205078119</v>
      </c>
      <c r="P338" s="72">
        <f>_xlfn.XLOOKUP(FMS_Ranking[[#This Row],[FMS ID]],FMS_Input[FMS_ID],FMS_Input[REDSTRUCT100])</f>
        <v>0</v>
      </c>
      <c r="Q338" s="72">
        <f>_xlfn.XLOOKUP(FMS_Ranking[[#This Row],[FMS ID]],FMS_Input[FMS_ID],FMS_Input[REMSTRC100])</f>
        <v>0</v>
      </c>
      <c r="R338" s="72">
        <f>_xlfn.XLOOKUP(FMS_Ranking[[#This Row],[FMS ID]],FMS_Input[FMS_ID],FMS_Input[REMRESSTRC100])</f>
        <v>0</v>
      </c>
      <c r="S338" s="83">
        <f>_xlfn.XLOOKUP(FMS_Ranking[[#This Row],[FMS ID]],FMS_Input[FMS_ID],FMS_Input[REMPOP100])</f>
        <v>0</v>
      </c>
      <c r="T338" s="83">
        <f>_xlfn.XLOOKUP(FMS_Ranking[[#This Row],[FMS ID]],FMS_Input[FMS_ID],FMS_Input[REMCRITFAC100])</f>
        <v>0</v>
      </c>
      <c r="U338" s="83">
        <f>_xlfn.XLOOKUP(FMS_Ranking[[#This Row],[FMS ID]],FMS_Input[FMS_ID],FMS_Input[REMLWC100])</f>
        <v>0</v>
      </c>
      <c r="V338" s="83">
        <f>_xlfn.XLOOKUP(FMS_Ranking[[#This Row],[FMS ID]],FMS_Input[FMS_ID],FMS_Input[REMROADCLS])</f>
        <v>0</v>
      </c>
      <c r="W338" s="83">
        <f>_xlfn.XLOOKUP(FMS_Ranking[[#This Row],[FMS ID]],FMS_Input[FMS_ID],FMS_Input[REMFRMACRE100])</f>
        <v>0</v>
      </c>
      <c r="X338" s="72">
        <f>_xlfn.XLOOKUP(FMS_Ranking[[#This Row],[FMS ID]],FMS_Input[FMS_ID],FMS_Input[COSTSTRUCT])</f>
        <v>0</v>
      </c>
      <c r="Y338" s="72">
        <f>_xlfn.XLOOKUP(FMS_Ranking[[#This Row],[FMS ID]],FMS_Input[FMS_ID],FMS_Input[NATURE])</f>
        <v>0</v>
      </c>
      <c r="Z338" s="61">
        <f>(((FMS_Ranking[[#This Row],[Percent Nature-Based Raw]]/Y$2)*10)*Y$3)</f>
        <v>0</v>
      </c>
      <c r="AA338" s="5" t="str">
        <f>_xlfn.XLOOKUP(FMS_Ranking[[#This Row],[FMS ID]],FMS_Input[FMS_ID],FMS_Input[WATER_SUP])</f>
        <v>No</v>
      </c>
      <c r="AB338" s="8">
        <f>IF(FMS_Ranking[[#This Row],[Water Supply Raw]]="Yes",1,0)</f>
        <v>0</v>
      </c>
      <c r="AC33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2.3767077750236109E-3</v>
      </c>
      <c r="AD338" s="97">
        <f>_xlfn.RANK.EQ(AC338,$AC$6:$AC$380,0)+COUNTIF($AC$6:AC338,AC338)-1</f>
        <v>332</v>
      </c>
      <c r="AE338" s="93">
        <f>(((FMS_Ranking[[#This Row],[Structures Removed 100 Raw]]/Q$2)*100)*Q$3)+(((FMS_Ranking[[#This Row],[Removed Pop Raw]]/S$2)*100)*S$3)</f>
        <v>0</v>
      </c>
      <c r="AF33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2.3767077750236109E-3</v>
      </c>
      <c r="AG338" s="95">
        <f t="shared" si="11"/>
        <v>333</v>
      </c>
    </row>
    <row r="339" spans="1:33" ht="15" customHeight="1" x14ac:dyDescent="0.25">
      <c r="A339" s="64" t="s">
        <v>71</v>
      </c>
      <c r="B339" s="64">
        <f>_xlfn.XLOOKUP(FMS_Ranking[[#This Row],[FMS ID]],FMS_Input[FMS_ID],FMS_Input[RFPG_NUM])</f>
        <v>6</v>
      </c>
      <c r="C339" s="63" t="str">
        <f>_xlfn.XLOOKUP(FMS_Ranking[[#This Row],[FMS ID]],FMS_Input[FMS_ID],FMS_Input[FMS_NAME])</f>
        <v>City of Todd Mission Public Outreach &amp; Education</v>
      </c>
      <c r="D339" s="68" t="str">
        <f>_xlfn.XLOOKUP(FMS_Ranking[[#This Row],[FMS ID]],FMS_Input[FMS_ID],FMS_Input[FMS_DESCR])</f>
        <v>Provide educational information related to preparedness, mitigation, response, and recovery to the public.</v>
      </c>
      <c r="E339" s="69">
        <f>_xlfn.XLOOKUP(FMS_Ranking[[#This Row],[FMS ID]],FMS_Input[FMS_ID],FMS_Input[FMS_COST])</f>
        <v>20000</v>
      </c>
      <c r="F339" s="70" t="str">
        <f>_xlfn.XLOOKUP(FMS_Ranking[[#This Row],[FMS ID]],FMS_Input[FMS_ID],FMS_Input[EMER_NEED])</f>
        <v>No</v>
      </c>
      <c r="G339" s="4">
        <f t="shared" si="10"/>
        <v>0</v>
      </c>
      <c r="H339" s="71">
        <f>_xlfn.XLOOKUP(FMS_Ranking[[#This Row],[FMS ID]],FMS_Input[FMS_ID],FMS_Input[STRUCT_100])</f>
        <v>20</v>
      </c>
      <c r="I339" s="71">
        <f>_xlfn.XLOOKUP(FMS_Ranking[[#This Row],[FMS ID]],FMS_Input[FMS_ID],FMS_Input[RES_STRUCT100])</f>
        <v>11</v>
      </c>
      <c r="J339" s="71">
        <f>_xlfn.XLOOKUP(FMS_Ranking[[#This Row],[FMS ID]],FMS_Input[FMS_ID],FMS_Input[POP100])</f>
        <v>25</v>
      </c>
      <c r="K339" s="71">
        <f>_xlfn.XLOOKUP(FMS_Ranking[[#This Row],[FMS ID]],FMS_Input[FMS_ID],FMS_Input[CRITFAC100])</f>
        <v>0</v>
      </c>
      <c r="L339" s="71">
        <f>_xlfn.XLOOKUP(FMS_Ranking[[#This Row],[FMS ID]],FMS_Input[FMS_ID],FMS_Input[LWC])</f>
        <v>0</v>
      </c>
      <c r="M339" s="71">
        <f>_xlfn.XLOOKUP(FMS_Ranking[[#This Row],[FMS ID]],FMS_Input[FMS_ID],FMS_Input[ROADCLS])</f>
        <v>0</v>
      </c>
      <c r="N339" s="71">
        <f>_xlfn.XLOOKUP(FMS_Ranking[[#This Row],[FMS ID]],FMS_Input[FMS_ID],FMS_Input[ROAD_MILES100])</f>
        <v>0</v>
      </c>
      <c r="O339" s="71">
        <f>_xlfn.XLOOKUP(FMS_Ranking[[#This Row],[FMS ID]],FMS_Input[FMS_ID],FMS_Input[FARMACRE100])</f>
        <v>1.2848939895629881</v>
      </c>
      <c r="P339" s="72">
        <f>_xlfn.XLOOKUP(FMS_Ranking[[#This Row],[FMS ID]],FMS_Input[FMS_ID],FMS_Input[REDSTRUCT100])</f>
        <v>0</v>
      </c>
      <c r="Q339" s="72">
        <f>_xlfn.XLOOKUP(FMS_Ranking[[#This Row],[FMS ID]],FMS_Input[FMS_ID],FMS_Input[REMSTRC100])</f>
        <v>0</v>
      </c>
      <c r="R339" s="72">
        <f>_xlfn.XLOOKUP(FMS_Ranking[[#This Row],[FMS ID]],FMS_Input[FMS_ID],FMS_Input[REMRESSTRC100])</f>
        <v>0</v>
      </c>
      <c r="S339" s="83">
        <f>_xlfn.XLOOKUP(FMS_Ranking[[#This Row],[FMS ID]],FMS_Input[FMS_ID],FMS_Input[REMPOP100])</f>
        <v>0</v>
      </c>
      <c r="T339" s="83">
        <f>_xlfn.XLOOKUP(FMS_Ranking[[#This Row],[FMS ID]],FMS_Input[FMS_ID],FMS_Input[REMCRITFAC100])</f>
        <v>0</v>
      </c>
      <c r="U339" s="83">
        <f>_xlfn.XLOOKUP(FMS_Ranking[[#This Row],[FMS ID]],FMS_Input[FMS_ID],FMS_Input[REMLWC100])</f>
        <v>0</v>
      </c>
      <c r="V339" s="83">
        <f>_xlfn.XLOOKUP(FMS_Ranking[[#This Row],[FMS ID]],FMS_Input[FMS_ID],FMS_Input[REMROADCLS])</f>
        <v>0</v>
      </c>
      <c r="W339" s="83">
        <f>_xlfn.XLOOKUP(FMS_Ranking[[#This Row],[FMS ID]],FMS_Input[FMS_ID],FMS_Input[REMFRMACRE100])</f>
        <v>0</v>
      </c>
      <c r="X339" s="72">
        <f>_xlfn.XLOOKUP(FMS_Ranking[[#This Row],[FMS ID]],FMS_Input[FMS_ID],FMS_Input[COSTSTRUCT])</f>
        <v>0</v>
      </c>
      <c r="Y339" s="72">
        <f>_xlfn.XLOOKUP(FMS_Ranking[[#This Row],[FMS ID]],FMS_Input[FMS_ID],FMS_Input[NATURE])</f>
        <v>0</v>
      </c>
      <c r="Z339" s="61">
        <f>(((FMS_Ranking[[#This Row],[Percent Nature-Based Raw]]/Y$2)*10)*Y$3)</f>
        <v>0</v>
      </c>
      <c r="AA339" s="5" t="str">
        <f>_xlfn.XLOOKUP(FMS_Ranking[[#This Row],[FMS ID]],FMS_Input[FMS_ID],FMS_Input[WATER_SUP])</f>
        <v>No</v>
      </c>
      <c r="AB339" s="8">
        <f>IF(FMS_Ranking[[#This Row],[Water Supply Raw]]="Yes",1,0)</f>
        <v>0</v>
      </c>
      <c r="AC33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2.121393638939336E-3</v>
      </c>
      <c r="AD339" s="91">
        <f>_xlfn.RANK.EQ(AC339,$AC$6:$AC$380,0)+COUNTIF($AC$6:AC339,AC339)-1</f>
        <v>333</v>
      </c>
      <c r="AE339" s="93">
        <f>(((FMS_Ranking[[#This Row],[Structures Removed 100 Raw]]/Q$2)*100)*Q$3)+(((FMS_Ranking[[#This Row],[Removed Pop Raw]]/S$2)*100)*S$3)</f>
        <v>0</v>
      </c>
      <c r="AF33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2.121393638939336E-3</v>
      </c>
      <c r="AG339" s="87">
        <f t="shared" si="11"/>
        <v>334</v>
      </c>
    </row>
    <row r="340" spans="1:33" ht="15" customHeight="1" x14ac:dyDescent="0.25">
      <c r="A340" s="64" t="s">
        <v>2830</v>
      </c>
      <c r="B340" s="64">
        <f>_xlfn.XLOOKUP(FMS_Ranking[[#This Row],[FMS ID]],FMS_Input[FMS_ID],FMS_Input[RFPG_NUM])</f>
        <v>4</v>
      </c>
      <c r="C340" s="63" t="str">
        <f>_xlfn.XLOOKUP(FMS_Ranking[[#This Row],[FMS ID]],FMS_Input[FMS_ID],FMS_Input[FMS_NAME])</f>
        <v>City of Wills Point Flood Infrastructure Maintenance</v>
      </c>
      <c r="D340" s="68" t="str">
        <f>_xlfn.XLOOKUP(FMS_Ranking[[#This Row],[FMS ID]],FMS_Input[FMS_ID],FMS_Input[FMS_DESCR])</f>
        <v>Adopt and implement a program for clearing debris from bridges, drains and culverts.</v>
      </c>
      <c r="E340" s="69">
        <f>_xlfn.XLOOKUP(FMS_Ranking[[#This Row],[FMS ID]],FMS_Input[FMS_ID],FMS_Input[FMS_COST])</f>
        <v>51000</v>
      </c>
      <c r="F340" s="70" t="str">
        <f>_xlfn.XLOOKUP(FMS_Ranking[[#This Row],[FMS ID]],FMS_Input[FMS_ID],FMS_Input[EMER_NEED])</f>
        <v>No</v>
      </c>
      <c r="G340" s="4">
        <f t="shared" si="10"/>
        <v>0</v>
      </c>
      <c r="H340" s="71">
        <f>_xlfn.XLOOKUP(FMS_Ranking[[#This Row],[FMS ID]],FMS_Input[FMS_ID],FMS_Input[STRUCT_100])</f>
        <v>12</v>
      </c>
      <c r="I340" s="71">
        <f>_xlfn.XLOOKUP(FMS_Ranking[[#This Row],[FMS ID]],FMS_Input[FMS_ID],FMS_Input[RES_STRUCT100])</f>
        <v>4</v>
      </c>
      <c r="J340" s="71">
        <f>_xlfn.XLOOKUP(FMS_Ranking[[#This Row],[FMS ID]],FMS_Input[FMS_ID],FMS_Input[POP100])</f>
        <v>36</v>
      </c>
      <c r="K340" s="71">
        <f>_xlfn.XLOOKUP(FMS_Ranking[[#This Row],[FMS ID]],FMS_Input[FMS_ID],FMS_Input[CRITFAC100])</f>
        <v>0</v>
      </c>
      <c r="L340" s="71">
        <f>_xlfn.XLOOKUP(FMS_Ranking[[#This Row],[FMS ID]],FMS_Input[FMS_ID],FMS_Input[LWC])</f>
        <v>0</v>
      </c>
      <c r="M340" s="71">
        <f>_xlfn.XLOOKUP(FMS_Ranking[[#This Row],[FMS ID]],FMS_Input[FMS_ID],FMS_Input[ROADCLS])</f>
        <v>0</v>
      </c>
      <c r="N340" s="71">
        <f>_xlfn.XLOOKUP(FMS_Ranking[[#This Row],[FMS ID]],FMS_Input[FMS_ID],FMS_Input[ROAD_MILES100])</f>
        <v>0</v>
      </c>
      <c r="O340" s="71">
        <f>_xlfn.XLOOKUP(FMS_Ranking[[#This Row],[FMS ID]],FMS_Input[FMS_ID],FMS_Input[FARMACRE100])</f>
        <v>47.200588226318359</v>
      </c>
      <c r="P340" s="72">
        <f>_xlfn.XLOOKUP(FMS_Ranking[[#This Row],[FMS ID]],FMS_Input[FMS_ID],FMS_Input[REDSTRUCT100])</f>
        <v>0</v>
      </c>
      <c r="Q340" s="72">
        <f>_xlfn.XLOOKUP(FMS_Ranking[[#This Row],[FMS ID]],FMS_Input[FMS_ID],FMS_Input[REMSTRC100])</f>
        <v>0</v>
      </c>
      <c r="R340" s="72">
        <f>_xlfn.XLOOKUP(FMS_Ranking[[#This Row],[FMS ID]],FMS_Input[FMS_ID],FMS_Input[REMRESSTRC100])</f>
        <v>0</v>
      </c>
      <c r="S340" s="83">
        <f>_xlfn.XLOOKUP(FMS_Ranking[[#This Row],[FMS ID]],FMS_Input[FMS_ID],FMS_Input[REMPOP100])</f>
        <v>0</v>
      </c>
      <c r="T340" s="83">
        <f>_xlfn.XLOOKUP(FMS_Ranking[[#This Row],[FMS ID]],FMS_Input[FMS_ID],FMS_Input[REMCRITFAC100])</f>
        <v>0</v>
      </c>
      <c r="U340" s="83">
        <f>_xlfn.XLOOKUP(FMS_Ranking[[#This Row],[FMS ID]],FMS_Input[FMS_ID],FMS_Input[REMLWC100])</f>
        <v>0</v>
      </c>
      <c r="V340" s="83">
        <f>_xlfn.XLOOKUP(FMS_Ranking[[#This Row],[FMS ID]],FMS_Input[FMS_ID],FMS_Input[REMROADCLS])</f>
        <v>0</v>
      </c>
      <c r="W340" s="83">
        <f>_xlfn.XLOOKUP(FMS_Ranking[[#This Row],[FMS ID]],FMS_Input[FMS_ID],FMS_Input[REMFRMACRE100])</f>
        <v>0</v>
      </c>
      <c r="X340" s="72">
        <f>_xlfn.XLOOKUP(FMS_Ranking[[#This Row],[FMS ID]],FMS_Input[FMS_ID],FMS_Input[COSTSTRUCT])</f>
        <v>0</v>
      </c>
      <c r="Y340" s="72">
        <f>_xlfn.XLOOKUP(FMS_Ranking[[#This Row],[FMS ID]],FMS_Input[FMS_ID],FMS_Input[NATURE])</f>
        <v>0</v>
      </c>
      <c r="Z340" s="61">
        <f>(((FMS_Ranking[[#This Row],[Percent Nature-Based Raw]]/Y$2)*10)*Y$3)</f>
        <v>0</v>
      </c>
      <c r="AA340" s="5" t="str">
        <f>_xlfn.XLOOKUP(FMS_Ranking[[#This Row],[FMS ID]],FMS_Input[FMS_ID],FMS_Input[WATER_SUP])</f>
        <v>No</v>
      </c>
      <c r="AB340" s="8">
        <f>IF(FMS_Ranking[[#This Row],[Water Supply Raw]]="Yes",1,0)</f>
        <v>0</v>
      </c>
      <c r="AC34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2.0246211017539368E-3</v>
      </c>
      <c r="AD340" s="97">
        <f>_xlfn.RANK.EQ(AC340,$AC$6:$AC$380,0)+COUNTIF($AC$6:AC340,AC340)-1</f>
        <v>334</v>
      </c>
      <c r="AE340" s="93">
        <f>(((FMS_Ranking[[#This Row],[Structures Removed 100 Raw]]/Q$2)*100)*Q$3)+(((FMS_Ranking[[#This Row],[Removed Pop Raw]]/S$2)*100)*S$3)</f>
        <v>0</v>
      </c>
      <c r="AF34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2.0246211017539368E-3</v>
      </c>
      <c r="AG340" s="95">
        <f t="shared" si="11"/>
        <v>335</v>
      </c>
    </row>
    <row r="341" spans="1:33" ht="15" customHeight="1" x14ac:dyDescent="0.25">
      <c r="A341" s="64" t="s">
        <v>164</v>
      </c>
      <c r="B341" s="64">
        <f>_xlfn.XLOOKUP(FMS_Ranking[[#This Row],[FMS ID]],FMS_Input[FMS_ID],FMS_Input[RFPG_NUM])</f>
        <v>6</v>
      </c>
      <c r="C341" s="63" t="str">
        <f>_xlfn.XLOOKUP(FMS_Ranking[[#This Row],[FMS ID]],FMS_Input[FMS_ID],FMS_Input[FMS_NAME])</f>
        <v>Hardening of Critical Facilites in City of Mission Todd</v>
      </c>
      <c r="D341" s="68" t="str">
        <f>_xlfn.XLOOKUP(FMS_Ranking[[#This Row],[FMS ID]],FMS_Input[FMS_ID],FMS_Input[FMS_DESCR])</f>
        <v xml:space="preserve">Protecting critical facilities such as hospitals, fire stations, police stations and water treatment plants can help keep them operational during severe storms. </v>
      </c>
      <c r="E341" s="69">
        <f>_xlfn.XLOOKUP(FMS_Ranking[[#This Row],[FMS ID]],FMS_Input[FMS_ID],FMS_Input[FMS_COST])</f>
        <v>25000</v>
      </c>
      <c r="F341" s="70" t="str">
        <f>_xlfn.XLOOKUP(FMS_Ranking[[#This Row],[FMS ID]],FMS_Input[FMS_ID],FMS_Input[EMER_NEED])</f>
        <v>Yes</v>
      </c>
      <c r="G341" s="4">
        <f t="shared" si="10"/>
        <v>1</v>
      </c>
      <c r="H341" s="71">
        <f>_xlfn.XLOOKUP(FMS_Ranking[[#This Row],[FMS ID]],FMS_Input[FMS_ID],FMS_Input[STRUCT_100])</f>
        <v>17</v>
      </c>
      <c r="I341" s="71">
        <f>_xlfn.XLOOKUP(FMS_Ranking[[#This Row],[FMS ID]],FMS_Input[FMS_ID],FMS_Input[RES_STRUCT100])</f>
        <v>11</v>
      </c>
      <c r="J341" s="71">
        <f>_xlfn.XLOOKUP(FMS_Ranking[[#This Row],[FMS ID]],FMS_Input[FMS_ID],FMS_Input[POP100])</f>
        <v>19</v>
      </c>
      <c r="K341" s="71">
        <f>_xlfn.XLOOKUP(FMS_Ranking[[#This Row],[FMS ID]],FMS_Input[FMS_ID],FMS_Input[CRITFAC100])</f>
        <v>0</v>
      </c>
      <c r="L341" s="71">
        <f>_xlfn.XLOOKUP(FMS_Ranking[[#This Row],[FMS ID]],FMS_Input[FMS_ID],FMS_Input[LWC])</f>
        <v>0</v>
      </c>
      <c r="M341" s="71">
        <f>_xlfn.XLOOKUP(FMS_Ranking[[#This Row],[FMS ID]],FMS_Input[FMS_ID],FMS_Input[ROADCLS])</f>
        <v>0</v>
      </c>
      <c r="N341" s="71">
        <f>_xlfn.XLOOKUP(FMS_Ranking[[#This Row],[FMS ID]],FMS_Input[FMS_ID],FMS_Input[ROAD_MILES100])</f>
        <v>0</v>
      </c>
      <c r="O341" s="71">
        <f>_xlfn.XLOOKUP(FMS_Ranking[[#This Row],[FMS ID]],FMS_Input[FMS_ID],FMS_Input[FARMACRE100])</f>
        <v>1.11601197719574</v>
      </c>
      <c r="P341" s="72">
        <f>_xlfn.XLOOKUP(FMS_Ranking[[#This Row],[FMS ID]],FMS_Input[FMS_ID],FMS_Input[REDSTRUCT100])</f>
        <v>0</v>
      </c>
      <c r="Q341" s="72">
        <f>_xlfn.XLOOKUP(FMS_Ranking[[#This Row],[FMS ID]],FMS_Input[FMS_ID],FMS_Input[REMSTRC100])</f>
        <v>0</v>
      </c>
      <c r="R341" s="72">
        <f>_xlfn.XLOOKUP(FMS_Ranking[[#This Row],[FMS ID]],FMS_Input[FMS_ID],FMS_Input[REMRESSTRC100])</f>
        <v>0</v>
      </c>
      <c r="S341" s="83">
        <f>_xlfn.XLOOKUP(FMS_Ranking[[#This Row],[FMS ID]],FMS_Input[FMS_ID],FMS_Input[REMPOP100])</f>
        <v>0</v>
      </c>
      <c r="T341" s="83">
        <f>_xlfn.XLOOKUP(FMS_Ranking[[#This Row],[FMS ID]],FMS_Input[FMS_ID],FMS_Input[REMCRITFAC100])</f>
        <v>0</v>
      </c>
      <c r="U341" s="83">
        <f>_xlfn.XLOOKUP(FMS_Ranking[[#This Row],[FMS ID]],FMS_Input[FMS_ID],FMS_Input[REMLWC100])</f>
        <v>0</v>
      </c>
      <c r="V341" s="83">
        <f>_xlfn.XLOOKUP(FMS_Ranking[[#This Row],[FMS ID]],FMS_Input[FMS_ID],FMS_Input[REMROADCLS])</f>
        <v>0</v>
      </c>
      <c r="W341" s="83">
        <f>_xlfn.XLOOKUP(FMS_Ranking[[#This Row],[FMS ID]],FMS_Input[FMS_ID],FMS_Input[REMFRMACRE100])</f>
        <v>0</v>
      </c>
      <c r="X341" s="72">
        <f>_xlfn.XLOOKUP(FMS_Ranking[[#This Row],[FMS ID]],FMS_Input[FMS_ID],FMS_Input[COSTSTRUCT])</f>
        <v>0</v>
      </c>
      <c r="Y341" s="72">
        <f>_xlfn.XLOOKUP(FMS_Ranking[[#This Row],[FMS ID]],FMS_Input[FMS_ID],FMS_Input[NATURE])</f>
        <v>0</v>
      </c>
      <c r="Z341" s="61">
        <f>(((FMS_Ranking[[#This Row],[Percent Nature-Based Raw]]/Y$2)*10)*Y$3)</f>
        <v>0</v>
      </c>
      <c r="AA341" s="5" t="str">
        <f>_xlfn.XLOOKUP(FMS_Ranking[[#This Row],[FMS ID]],FMS_Input[FMS_ID],FMS_Input[WATER_SUP])</f>
        <v>No</v>
      </c>
      <c r="AB341" s="8">
        <f>IF(FMS_Ranking[[#This Row],[Water Supply Raw]]="Yes",1,0)</f>
        <v>0</v>
      </c>
      <c r="AC34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1.8487719405144317E-3</v>
      </c>
      <c r="AD341" s="91">
        <f>_xlfn.RANK.EQ(AC341,$AC$6:$AC$380,0)+COUNTIF($AC$6:AC341,AC341)-1</f>
        <v>335</v>
      </c>
      <c r="AE341" s="93">
        <f>(((FMS_Ranking[[#This Row],[Structures Removed 100 Raw]]/Q$2)*100)*Q$3)+(((FMS_Ranking[[#This Row],[Removed Pop Raw]]/S$2)*100)*S$3)</f>
        <v>0</v>
      </c>
      <c r="AF34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1.8487719405144317E-3</v>
      </c>
      <c r="AG341" s="87">
        <f t="shared" si="11"/>
        <v>336</v>
      </c>
    </row>
    <row r="342" spans="1:33" ht="15" customHeight="1" x14ac:dyDescent="0.25">
      <c r="A342" s="64" t="s">
        <v>2665</v>
      </c>
      <c r="B342" s="64">
        <f>_xlfn.XLOOKUP(FMS_Ranking[[#This Row],[FMS ID]],FMS_Input[FMS_ID],FMS_Input[RFPG_NUM])</f>
        <v>3</v>
      </c>
      <c r="C342" s="63" t="str">
        <f>_xlfn.XLOOKUP(FMS_Ranking[[#This Row],[FMS ID]],FMS_Input[FMS_ID],FMS_Input[FMS_NAME])</f>
        <v>City of Penelope NFIP Floodplain Ordinance</v>
      </c>
      <c r="D342" s="68" t="str">
        <f>_xlfn.XLOOKUP(FMS_Ranking[[#This Row],[FMS ID]],FMS_Input[FMS_ID],FMS_Input[FMS_DESCR])</f>
        <v>Develop a floodplain ordinance that meets or exceeds FEMA's minimum standards</v>
      </c>
      <c r="E342" s="69">
        <f>_xlfn.XLOOKUP(FMS_Ranking[[#This Row],[FMS ID]],FMS_Input[FMS_ID],FMS_Input[FMS_COST])</f>
        <v>100000</v>
      </c>
      <c r="F342" s="70" t="str">
        <f>_xlfn.XLOOKUP(FMS_Ranking[[#This Row],[FMS ID]],FMS_Input[FMS_ID],FMS_Input[EMER_NEED])</f>
        <v>No</v>
      </c>
      <c r="G342" s="4">
        <f t="shared" si="10"/>
        <v>0</v>
      </c>
      <c r="H342" s="71">
        <f>_xlfn.XLOOKUP(FMS_Ranking[[#This Row],[FMS ID]],FMS_Input[FMS_ID],FMS_Input[STRUCT_100])</f>
        <v>0</v>
      </c>
      <c r="I342" s="71">
        <f>_xlfn.XLOOKUP(FMS_Ranking[[#This Row],[FMS ID]],FMS_Input[FMS_ID],FMS_Input[RES_STRUCT100])</f>
        <v>0</v>
      </c>
      <c r="J342" s="71">
        <f>_xlfn.XLOOKUP(FMS_Ranking[[#This Row],[FMS ID]],FMS_Input[FMS_ID],FMS_Input[POP100])</f>
        <v>0</v>
      </c>
      <c r="K342" s="71">
        <f>_xlfn.XLOOKUP(FMS_Ranking[[#This Row],[FMS ID]],FMS_Input[FMS_ID],FMS_Input[CRITFAC100])</f>
        <v>0</v>
      </c>
      <c r="L342" s="71">
        <f>_xlfn.XLOOKUP(FMS_Ranking[[#This Row],[FMS ID]],FMS_Input[FMS_ID],FMS_Input[LWC])</f>
        <v>0</v>
      </c>
      <c r="M342" s="71">
        <f>_xlfn.XLOOKUP(FMS_Ranking[[#This Row],[FMS ID]],FMS_Input[FMS_ID],FMS_Input[ROADCLS])</f>
        <v>0</v>
      </c>
      <c r="N342" s="71">
        <f>_xlfn.XLOOKUP(FMS_Ranking[[#This Row],[FMS ID]],FMS_Input[FMS_ID],FMS_Input[ROAD_MILES100])</f>
        <v>0</v>
      </c>
      <c r="O342" s="71">
        <f>_xlfn.XLOOKUP(FMS_Ranking[[#This Row],[FMS ID]],FMS_Input[FMS_ID],FMS_Input[FARMACRE100])</f>
        <v>105.4654006958008</v>
      </c>
      <c r="P342" s="72">
        <f>_xlfn.XLOOKUP(FMS_Ranking[[#This Row],[FMS ID]],FMS_Input[FMS_ID],FMS_Input[REDSTRUCT100])</f>
        <v>0</v>
      </c>
      <c r="Q342" s="72">
        <f>_xlfn.XLOOKUP(FMS_Ranking[[#This Row],[FMS ID]],FMS_Input[FMS_ID],FMS_Input[REMSTRC100])</f>
        <v>0</v>
      </c>
      <c r="R342" s="72">
        <f>_xlfn.XLOOKUP(FMS_Ranking[[#This Row],[FMS ID]],FMS_Input[FMS_ID],FMS_Input[REMRESSTRC100])</f>
        <v>0</v>
      </c>
      <c r="S342" s="83">
        <f>_xlfn.XLOOKUP(FMS_Ranking[[#This Row],[FMS ID]],FMS_Input[FMS_ID],FMS_Input[REMPOP100])</f>
        <v>0</v>
      </c>
      <c r="T342" s="83">
        <f>_xlfn.XLOOKUP(FMS_Ranking[[#This Row],[FMS ID]],FMS_Input[FMS_ID],FMS_Input[REMCRITFAC100])</f>
        <v>0</v>
      </c>
      <c r="U342" s="83">
        <f>_xlfn.XLOOKUP(FMS_Ranking[[#This Row],[FMS ID]],FMS_Input[FMS_ID],FMS_Input[REMLWC100])</f>
        <v>0</v>
      </c>
      <c r="V342" s="83">
        <f>_xlfn.XLOOKUP(FMS_Ranking[[#This Row],[FMS ID]],FMS_Input[FMS_ID],FMS_Input[REMROADCLS])</f>
        <v>0</v>
      </c>
      <c r="W342" s="83">
        <f>_xlfn.XLOOKUP(FMS_Ranking[[#This Row],[FMS ID]],FMS_Input[FMS_ID],FMS_Input[REMFRMACRE100])</f>
        <v>0</v>
      </c>
      <c r="X342" s="72">
        <f>_xlfn.XLOOKUP(FMS_Ranking[[#This Row],[FMS ID]],FMS_Input[FMS_ID],FMS_Input[COSTSTRUCT])</f>
        <v>0</v>
      </c>
      <c r="Y342" s="72">
        <f>_xlfn.XLOOKUP(FMS_Ranking[[#This Row],[FMS ID]],FMS_Input[FMS_ID],FMS_Input[NATURE])</f>
        <v>0</v>
      </c>
      <c r="Z342" s="61">
        <f>(((FMS_Ranking[[#This Row],[Percent Nature-Based Raw]]/Y$2)*10)*Y$3)</f>
        <v>0</v>
      </c>
      <c r="AA342" s="5" t="str">
        <f>_xlfn.XLOOKUP(FMS_Ranking[[#This Row],[FMS ID]],FMS_Input[FMS_ID],FMS_Input[WATER_SUP])</f>
        <v>No</v>
      </c>
      <c r="AB342" s="8">
        <f>IF(FMS_Ranking[[#This Row],[Water Supply Raw]]="Yes",1,0)</f>
        <v>0</v>
      </c>
      <c r="AC34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1.4637753845213374E-3</v>
      </c>
      <c r="AD342" s="97">
        <f>_xlfn.RANK.EQ(AC342,$AC$6:$AC$380,0)+COUNTIF($AC$6:AC342,AC342)-1</f>
        <v>336</v>
      </c>
      <c r="AE342" s="93">
        <f>(((FMS_Ranking[[#This Row],[Structures Removed 100 Raw]]/Q$2)*100)*Q$3)+(((FMS_Ranking[[#This Row],[Removed Pop Raw]]/S$2)*100)*S$3)</f>
        <v>0</v>
      </c>
      <c r="AF34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1.4637753845213374E-3</v>
      </c>
      <c r="AG342" s="95">
        <f t="shared" si="11"/>
        <v>337</v>
      </c>
    </row>
    <row r="343" spans="1:33" ht="15" customHeight="1" x14ac:dyDescent="0.25">
      <c r="A343" s="64" t="s">
        <v>2546</v>
      </c>
      <c r="B343" s="64">
        <f>_xlfn.XLOOKUP(FMS_Ranking[[#This Row],[FMS ID]],FMS_Input[FMS_ID],FMS_Input[RFPG_NUM])</f>
        <v>3</v>
      </c>
      <c r="C343" s="63" t="str">
        <f>_xlfn.XLOOKUP(FMS_Ranking[[#This Row],[FMS ID]],FMS_Input[FMS_ID],FMS_Input[FMS_NAME])</f>
        <v>Carl's Corner NFIP Floodplain Ordinance</v>
      </c>
      <c r="D343" s="68" t="str">
        <f>_xlfn.XLOOKUP(FMS_Ranking[[#This Row],[FMS ID]],FMS_Input[FMS_ID],FMS_Input[FMS_DESCR])</f>
        <v>Develop a floodplain ordinance that meets or exceeds FEMA's minimum standards</v>
      </c>
      <c r="E343" s="69">
        <f>_xlfn.XLOOKUP(FMS_Ranking[[#This Row],[FMS ID]],FMS_Input[FMS_ID],FMS_Input[FMS_COST])</f>
        <v>100000</v>
      </c>
      <c r="F343" s="70" t="str">
        <f>_xlfn.XLOOKUP(FMS_Ranking[[#This Row],[FMS ID]],FMS_Input[FMS_ID],FMS_Input[EMER_NEED])</f>
        <v>No</v>
      </c>
      <c r="G343" s="4">
        <f t="shared" si="10"/>
        <v>0</v>
      </c>
      <c r="H343" s="71">
        <f>_xlfn.XLOOKUP(FMS_Ranking[[#This Row],[FMS ID]],FMS_Input[FMS_ID],FMS_Input[STRUCT_100])</f>
        <v>7</v>
      </c>
      <c r="I343" s="71">
        <f>_xlfn.XLOOKUP(FMS_Ranking[[#This Row],[FMS ID]],FMS_Input[FMS_ID],FMS_Input[RES_STRUCT100])</f>
        <v>6</v>
      </c>
      <c r="J343" s="71">
        <f>_xlfn.XLOOKUP(FMS_Ranking[[#This Row],[FMS ID]],FMS_Input[FMS_ID],FMS_Input[POP100])</f>
        <v>17</v>
      </c>
      <c r="K343" s="71">
        <f>_xlfn.XLOOKUP(FMS_Ranking[[#This Row],[FMS ID]],FMS_Input[FMS_ID],FMS_Input[CRITFAC100])</f>
        <v>0</v>
      </c>
      <c r="L343" s="71">
        <f>_xlfn.XLOOKUP(FMS_Ranking[[#This Row],[FMS ID]],FMS_Input[FMS_ID],FMS_Input[LWC])</f>
        <v>0</v>
      </c>
      <c r="M343" s="71">
        <f>_xlfn.XLOOKUP(FMS_Ranking[[#This Row],[FMS ID]],FMS_Input[FMS_ID],FMS_Input[ROADCLS])</f>
        <v>0</v>
      </c>
      <c r="N343" s="71">
        <f>_xlfn.XLOOKUP(FMS_Ranking[[#This Row],[FMS ID]],FMS_Input[FMS_ID],FMS_Input[ROAD_MILES100])</f>
        <v>0</v>
      </c>
      <c r="O343" s="71">
        <f>_xlfn.XLOOKUP(FMS_Ranking[[#This Row],[FMS ID]],FMS_Input[FMS_ID],FMS_Input[FARMACRE100])</f>
        <v>28.191680908203121</v>
      </c>
      <c r="P343" s="72">
        <f>_xlfn.XLOOKUP(FMS_Ranking[[#This Row],[FMS ID]],FMS_Input[FMS_ID],FMS_Input[REDSTRUCT100])</f>
        <v>0</v>
      </c>
      <c r="Q343" s="72">
        <f>_xlfn.XLOOKUP(FMS_Ranking[[#This Row],[FMS ID]],FMS_Input[FMS_ID],FMS_Input[REMSTRC100])</f>
        <v>0</v>
      </c>
      <c r="R343" s="72">
        <f>_xlfn.XLOOKUP(FMS_Ranking[[#This Row],[FMS ID]],FMS_Input[FMS_ID],FMS_Input[REMRESSTRC100])</f>
        <v>0</v>
      </c>
      <c r="S343" s="83">
        <f>_xlfn.XLOOKUP(FMS_Ranking[[#This Row],[FMS ID]],FMS_Input[FMS_ID],FMS_Input[REMPOP100])</f>
        <v>0</v>
      </c>
      <c r="T343" s="83">
        <f>_xlfn.XLOOKUP(FMS_Ranking[[#This Row],[FMS ID]],FMS_Input[FMS_ID],FMS_Input[REMCRITFAC100])</f>
        <v>0</v>
      </c>
      <c r="U343" s="83">
        <f>_xlfn.XLOOKUP(FMS_Ranking[[#This Row],[FMS ID]],FMS_Input[FMS_ID],FMS_Input[REMLWC100])</f>
        <v>0</v>
      </c>
      <c r="V343" s="83">
        <f>_xlfn.XLOOKUP(FMS_Ranking[[#This Row],[FMS ID]],FMS_Input[FMS_ID],FMS_Input[REMROADCLS])</f>
        <v>0</v>
      </c>
      <c r="W343" s="83">
        <f>_xlfn.XLOOKUP(FMS_Ranking[[#This Row],[FMS ID]],FMS_Input[FMS_ID],FMS_Input[REMFRMACRE100])</f>
        <v>0</v>
      </c>
      <c r="X343" s="72">
        <f>_xlfn.XLOOKUP(FMS_Ranking[[#This Row],[FMS ID]],FMS_Input[FMS_ID],FMS_Input[COSTSTRUCT])</f>
        <v>0</v>
      </c>
      <c r="Y343" s="72">
        <f>_xlfn.XLOOKUP(FMS_Ranking[[#This Row],[FMS ID]],FMS_Input[FMS_ID],FMS_Input[NATURE])</f>
        <v>0</v>
      </c>
      <c r="Z343" s="61">
        <f>(((FMS_Ranking[[#This Row],[Percent Nature-Based Raw]]/Y$2)*10)*Y$3)</f>
        <v>0</v>
      </c>
      <c r="AA343" s="5" t="str">
        <f>_xlfn.XLOOKUP(FMS_Ranking[[#This Row],[FMS ID]],FMS_Input[FMS_ID],FMS_Input[WATER_SUP])</f>
        <v>No</v>
      </c>
      <c r="AB343" s="8">
        <f>IF(FMS_Ranking[[#This Row],[Water Supply Raw]]="Yes",1,0)</f>
        <v>0</v>
      </c>
      <c r="AC34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1.3009686369977094E-3</v>
      </c>
      <c r="AD343" s="97">
        <f>_xlfn.RANK.EQ(AC343,$AC$6:$AC$380,0)+COUNTIF($AC$6:AC343,AC343)-1</f>
        <v>337</v>
      </c>
      <c r="AE343" s="93">
        <f>(((FMS_Ranking[[#This Row],[Structures Removed 100 Raw]]/Q$2)*100)*Q$3)+(((FMS_Ranking[[#This Row],[Removed Pop Raw]]/S$2)*100)*S$3)</f>
        <v>0</v>
      </c>
      <c r="AF34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1.3009686369977094E-3</v>
      </c>
      <c r="AG343" s="95">
        <f t="shared" si="11"/>
        <v>338</v>
      </c>
    </row>
    <row r="344" spans="1:33" ht="15" customHeight="1" x14ac:dyDescent="0.25">
      <c r="A344" s="64" t="s">
        <v>4904</v>
      </c>
      <c r="B344" s="64">
        <f>_xlfn.XLOOKUP(FMS_Ranking[[#This Row],[FMS ID]],FMS_Input[FMS_ID],FMS_Input[RFPG_NUM])</f>
        <v>15</v>
      </c>
      <c r="C344" s="63" t="str">
        <f>_xlfn.XLOOKUP(FMS_Ranking[[#This Row],[FMS ID]],FMS_Input[FMS_ID],FMS_Input[FMS_NAME])</f>
        <v>Indian Lake Action #2</v>
      </c>
      <c r="D344" s="68" t="str">
        <f>_xlfn.XLOOKUP(FMS_Ranking[[#This Row],[FMS ID]],FMS_Input[FMS_ID],FMS_Input[FMS_DESCR])</f>
        <v>Educate property owners about residential mitigation measures for all natural hazards such as the need to elevate structures, implementing residential mitigation measures, install retaining walls, and avoid building in high hazard areas</v>
      </c>
      <c r="E344" s="69">
        <f>_xlfn.XLOOKUP(FMS_Ranking[[#This Row],[FMS ID]],FMS_Input[FMS_ID],FMS_Input[FMS_COST])</f>
        <v>500</v>
      </c>
      <c r="F344" s="70" t="str">
        <f>_xlfn.XLOOKUP(FMS_Ranking[[#This Row],[FMS ID]],FMS_Input[FMS_ID],FMS_Input[EMER_NEED])</f>
        <v>Yes</v>
      </c>
      <c r="G344" s="4">
        <f t="shared" si="10"/>
        <v>1</v>
      </c>
      <c r="H344" s="71">
        <f>_xlfn.XLOOKUP(FMS_Ranking[[#This Row],[FMS ID]],FMS_Input[FMS_ID],FMS_Input[STRUCT_100])</f>
        <v>9</v>
      </c>
      <c r="I344" s="71">
        <f>_xlfn.XLOOKUP(FMS_Ranking[[#This Row],[FMS ID]],FMS_Input[FMS_ID],FMS_Input[RES_STRUCT100])</f>
        <v>9</v>
      </c>
      <c r="J344" s="71">
        <f>_xlfn.XLOOKUP(FMS_Ranking[[#This Row],[FMS ID]],FMS_Input[FMS_ID],FMS_Input[POP100])</f>
        <v>26</v>
      </c>
      <c r="K344" s="71">
        <f>_xlfn.XLOOKUP(FMS_Ranking[[#This Row],[FMS ID]],FMS_Input[FMS_ID],FMS_Input[CRITFAC100])</f>
        <v>0</v>
      </c>
      <c r="L344" s="71">
        <f>_xlfn.XLOOKUP(FMS_Ranking[[#This Row],[FMS ID]],FMS_Input[FMS_ID],FMS_Input[LWC])</f>
        <v>0</v>
      </c>
      <c r="M344" s="71">
        <f>_xlfn.XLOOKUP(FMS_Ranking[[#This Row],[FMS ID]],FMS_Input[FMS_ID],FMS_Input[ROADCLS])</f>
        <v>0</v>
      </c>
      <c r="N344" s="71">
        <f>_xlfn.XLOOKUP(FMS_Ranking[[#This Row],[FMS ID]],FMS_Input[FMS_ID],FMS_Input[ROAD_MILES100])</f>
        <v>0</v>
      </c>
      <c r="O344" s="71">
        <f>_xlfn.XLOOKUP(FMS_Ranking[[#This Row],[FMS ID]],FMS_Input[FMS_ID],FMS_Input[FARMACRE100])</f>
        <v>0</v>
      </c>
      <c r="P344" s="72">
        <f>_xlfn.XLOOKUP(FMS_Ranking[[#This Row],[FMS ID]],FMS_Input[FMS_ID],FMS_Input[REDSTRUCT100])</f>
        <v>0</v>
      </c>
      <c r="Q344" s="72">
        <f>_xlfn.XLOOKUP(FMS_Ranking[[#This Row],[FMS ID]],FMS_Input[FMS_ID],FMS_Input[REMSTRC100])</f>
        <v>0</v>
      </c>
      <c r="R344" s="72">
        <f>_xlfn.XLOOKUP(FMS_Ranking[[#This Row],[FMS ID]],FMS_Input[FMS_ID],FMS_Input[REMRESSTRC100])</f>
        <v>0</v>
      </c>
      <c r="S344" s="83">
        <f>_xlfn.XLOOKUP(FMS_Ranking[[#This Row],[FMS ID]],FMS_Input[FMS_ID],FMS_Input[REMPOP100])</f>
        <v>0</v>
      </c>
      <c r="T344" s="83">
        <f>_xlfn.XLOOKUP(FMS_Ranking[[#This Row],[FMS ID]],FMS_Input[FMS_ID],FMS_Input[REMCRITFAC100])</f>
        <v>0</v>
      </c>
      <c r="U344" s="83">
        <f>_xlfn.XLOOKUP(FMS_Ranking[[#This Row],[FMS ID]],FMS_Input[FMS_ID],FMS_Input[REMLWC100])</f>
        <v>0</v>
      </c>
      <c r="V344" s="83">
        <f>_xlfn.XLOOKUP(FMS_Ranking[[#This Row],[FMS ID]],FMS_Input[FMS_ID],FMS_Input[REMROADCLS])</f>
        <v>0</v>
      </c>
      <c r="W344" s="83">
        <f>_xlfn.XLOOKUP(FMS_Ranking[[#This Row],[FMS ID]],FMS_Input[FMS_ID],FMS_Input[REMFRMACRE100])</f>
        <v>0</v>
      </c>
      <c r="X344" s="72">
        <f>_xlfn.XLOOKUP(FMS_Ranking[[#This Row],[FMS ID]],FMS_Input[FMS_ID],FMS_Input[COSTSTRUCT])</f>
        <v>0</v>
      </c>
      <c r="Y344" s="72">
        <f>_xlfn.XLOOKUP(FMS_Ranking[[#This Row],[FMS ID]],FMS_Input[FMS_ID],FMS_Input[NATURE])</f>
        <v>0</v>
      </c>
      <c r="Z344" s="61">
        <f>(((FMS_Ranking[[#This Row],[Percent Nature-Based Raw]]/Y$2)*10)*Y$3)</f>
        <v>0</v>
      </c>
      <c r="AA344" s="5" t="str">
        <f>_xlfn.XLOOKUP(FMS_Ranking[[#This Row],[FMS ID]],FMS_Input[FMS_ID],FMS_Input[WATER_SUP])</f>
        <v>No</v>
      </c>
      <c r="AB344" s="8">
        <f>IF(FMS_Ranking[[#This Row],[Water Supply Raw]]="Yes",1,0)</f>
        <v>0</v>
      </c>
      <c r="AC34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1.2652284745286043E-3</v>
      </c>
      <c r="AD344" s="91">
        <f>_xlfn.RANK.EQ(AC344,$AC$6:$AC$380,0)+COUNTIF($AC$6:AC344,AC344)-1</f>
        <v>338</v>
      </c>
      <c r="AE344" s="93">
        <f>(((FMS_Ranking[[#This Row],[Structures Removed 100 Raw]]/Q$2)*100)*Q$3)+(((FMS_Ranking[[#This Row],[Removed Pop Raw]]/S$2)*100)*S$3)</f>
        <v>0</v>
      </c>
      <c r="AF34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1.2652284745286043E-3</v>
      </c>
      <c r="AG344" s="87">
        <f t="shared" si="11"/>
        <v>339</v>
      </c>
    </row>
    <row r="345" spans="1:33" ht="15" customHeight="1" x14ac:dyDescent="0.25">
      <c r="A345" s="64" t="s">
        <v>4909</v>
      </c>
      <c r="B345" s="64">
        <f>_xlfn.XLOOKUP(FMS_Ranking[[#This Row],[FMS ID]],FMS_Input[FMS_ID],FMS_Input[RFPG_NUM])</f>
        <v>15</v>
      </c>
      <c r="C345" s="63" t="str">
        <f>_xlfn.XLOOKUP(FMS_Ranking[[#This Row],[FMS ID]],FMS_Input[FMS_ID],FMS_Input[FMS_NAME])</f>
        <v>Indian Lake Action #11</v>
      </c>
      <c r="D345" s="68" t="str">
        <f>_xlfn.XLOOKUP(FMS_Ranking[[#This Row],[FMS ID]],FMS_Input[FMS_ID],FMS_Input[FMS_DESCR])</f>
        <v>Adopt revised floodplain ordinance to include model ordinance language and higher NFIP standards such as freeboard</v>
      </c>
      <c r="E345" s="69">
        <f>_xlfn.XLOOKUP(FMS_Ranking[[#This Row],[FMS ID]],FMS_Input[FMS_ID],FMS_Input[FMS_COST])</f>
        <v>500</v>
      </c>
      <c r="F345" s="70" t="str">
        <f>_xlfn.XLOOKUP(FMS_Ranking[[#This Row],[FMS ID]],FMS_Input[FMS_ID],FMS_Input[EMER_NEED])</f>
        <v>Yes</v>
      </c>
      <c r="G345" s="4">
        <f t="shared" si="10"/>
        <v>1</v>
      </c>
      <c r="H345" s="71">
        <f>_xlfn.XLOOKUP(FMS_Ranking[[#This Row],[FMS ID]],FMS_Input[FMS_ID],FMS_Input[STRUCT_100])</f>
        <v>9</v>
      </c>
      <c r="I345" s="71">
        <f>_xlfn.XLOOKUP(FMS_Ranking[[#This Row],[FMS ID]],FMS_Input[FMS_ID],FMS_Input[RES_STRUCT100])</f>
        <v>9</v>
      </c>
      <c r="J345" s="71">
        <f>_xlfn.XLOOKUP(FMS_Ranking[[#This Row],[FMS ID]],FMS_Input[FMS_ID],FMS_Input[POP100])</f>
        <v>26</v>
      </c>
      <c r="K345" s="71">
        <f>_xlfn.XLOOKUP(FMS_Ranking[[#This Row],[FMS ID]],FMS_Input[FMS_ID],FMS_Input[CRITFAC100])</f>
        <v>0</v>
      </c>
      <c r="L345" s="71">
        <f>_xlfn.XLOOKUP(FMS_Ranking[[#This Row],[FMS ID]],FMS_Input[FMS_ID],FMS_Input[LWC])</f>
        <v>0</v>
      </c>
      <c r="M345" s="71">
        <f>_xlfn.XLOOKUP(FMS_Ranking[[#This Row],[FMS ID]],FMS_Input[FMS_ID],FMS_Input[ROADCLS])</f>
        <v>0</v>
      </c>
      <c r="N345" s="71">
        <f>_xlfn.XLOOKUP(FMS_Ranking[[#This Row],[FMS ID]],FMS_Input[FMS_ID],FMS_Input[ROAD_MILES100])</f>
        <v>0</v>
      </c>
      <c r="O345" s="71">
        <f>_xlfn.XLOOKUP(FMS_Ranking[[#This Row],[FMS ID]],FMS_Input[FMS_ID],FMS_Input[FARMACRE100])</f>
        <v>0</v>
      </c>
      <c r="P345" s="72">
        <f>_xlfn.XLOOKUP(FMS_Ranking[[#This Row],[FMS ID]],FMS_Input[FMS_ID],FMS_Input[REDSTRUCT100])</f>
        <v>0</v>
      </c>
      <c r="Q345" s="72">
        <f>_xlfn.XLOOKUP(FMS_Ranking[[#This Row],[FMS ID]],FMS_Input[FMS_ID],FMS_Input[REMSTRC100])</f>
        <v>0</v>
      </c>
      <c r="R345" s="72">
        <f>_xlfn.XLOOKUP(FMS_Ranking[[#This Row],[FMS ID]],FMS_Input[FMS_ID],FMS_Input[REMRESSTRC100])</f>
        <v>0</v>
      </c>
      <c r="S345" s="83">
        <f>_xlfn.XLOOKUP(FMS_Ranking[[#This Row],[FMS ID]],FMS_Input[FMS_ID],FMS_Input[REMPOP100])</f>
        <v>0</v>
      </c>
      <c r="T345" s="83">
        <f>_xlfn.XLOOKUP(FMS_Ranking[[#This Row],[FMS ID]],FMS_Input[FMS_ID],FMS_Input[REMCRITFAC100])</f>
        <v>0</v>
      </c>
      <c r="U345" s="83">
        <f>_xlfn.XLOOKUP(FMS_Ranking[[#This Row],[FMS ID]],FMS_Input[FMS_ID],FMS_Input[REMLWC100])</f>
        <v>0</v>
      </c>
      <c r="V345" s="83">
        <f>_xlfn.XLOOKUP(FMS_Ranking[[#This Row],[FMS ID]],FMS_Input[FMS_ID],FMS_Input[REMROADCLS])</f>
        <v>0</v>
      </c>
      <c r="W345" s="83">
        <f>_xlfn.XLOOKUP(FMS_Ranking[[#This Row],[FMS ID]],FMS_Input[FMS_ID],FMS_Input[REMFRMACRE100])</f>
        <v>0</v>
      </c>
      <c r="X345" s="72">
        <f>_xlfn.XLOOKUP(FMS_Ranking[[#This Row],[FMS ID]],FMS_Input[FMS_ID],FMS_Input[COSTSTRUCT])</f>
        <v>0</v>
      </c>
      <c r="Y345" s="72">
        <f>_xlfn.XLOOKUP(FMS_Ranking[[#This Row],[FMS ID]],FMS_Input[FMS_ID],FMS_Input[NATURE])</f>
        <v>0</v>
      </c>
      <c r="Z345" s="61">
        <f>(((FMS_Ranking[[#This Row],[Percent Nature-Based Raw]]/Y$2)*10)*Y$3)</f>
        <v>0</v>
      </c>
      <c r="AA345" s="5" t="str">
        <f>_xlfn.XLOOKUP(FMS_Ranking[[#This Row],[FMS ID]],FMS_Input[FMS_ID],FMS_Input[WATER_SUP])</f>
        <v>No</v>
      </c>
      <c r="AB345" s="8">
        <f>IF(FMS_Ranking[[#This Row],[Water Supply Raw]]="Yes",1,0)</f>
        <v>0</v>
      </c>
      <c r="AC34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1.2652284745286043E-3</v>
      </c>
      <c r="AD345" s="91">
        <f>_xlfn.RANK.EQ(AC345,$AC$6:$AC$380,0)+COUNTIF($AC$6:AC345,AC345)-1</f>
        <v>339</v>
      </c>
      <c r="AE345" s="93">
        <f>(((FMS_Ranking[[#This Row],[Structures Removed 100 Raw]]/Q$2)*100)*Q$3)+(((FMS_Ranking[[#This Row],[Removed Pop Raw]]/S$2)*100)*S$3)</f>
        <v>0</v>
      </c>
      <c r="AF34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1.2652284745286043E-3</v>
      </c>
      <c r="AG345" s="87">
        <f t="shared" si="11"/>
        <v>339</v>
      </c>
    </row>
    <row r="346" spans="1:33" ht="15" customHeight="1" x14ac:dyDescent="0.25">
      <c r="A346" s="64" t="s">
        <v>4914</v>
      </c>
      <c r="B346" s="64">
        <f>_xlfn.XLOOKUP(FMS_Ranking[[#This Row],[FMS ID]],FMS_Input[FMS_ID],FMS_Input[RFPG_NUM])</f>
        <v>15</v>
      </c>
      <c r="C346" s="63" t="str">
        <f>_xlfn.XLOOKUP(FMS_Ranking[[#This Row],[FMS ID]],FMS_Input[FMS_ID],FMS_Input[FMS_NAME])</f>
        <v>Indian Lake Action #9</v>
      </c>
      <c r="D346" s="68" t="str">
        <f>_xlfn.XLOOKUP(FMS_Ranking[[#This Row],[FMS ID]],FMS_Input[FMS_ID],FMS_Input[FMS_DESCR])</f>
        <v>Prepare and advertise local evacuation plan and procedures</v>
      </c>
      <c r="E346" s="69">
        <f>_xlfn.XLOOKUP(FMS_Ranking[[#This Row],[FMS ID]],FMS_Input[FMS_ID],FMS_Input[FMS_COST])</f>
        <v>500</v>
      </c>
      <c r="F346" s="70" t="str">
        <f>_xlfn.XLOOKUP(FMS_Ranking[[#This Row],[FMS ID]],FMS_Input[FMS_ID],FMS_Input[EMER_NEED])</f>
        <v>Yes</v>
      </c>
      <c r="G346" s="4">
        <f t="shared" si="10"/>
        <v>1</v>
      </c>
      <c r="H346" s="71">
        <f>_xlfn.XLOOKUP(FMS_Ranking[[#This Row],[FMS ID]],FMS_Input[FMS_ID],FMS_Input[STRUCT_100])</f>
        <v>9</v>
      </c>
      <c r="I346" s="71">
        <f>_xlfn.XLOOKUP(FMS_Ranking[[#This Row],[FMS ID]],FMS_Input[FMS_ID],FMS_Input[RES_STRUCT100])</f>
        <v>9</v>
      </c>
      <c r="J346" s="71">
        <f>_xlfn.XLOOKUP(FMS_Ranking[[#This Row],[FMS ID]],FMS_Input[FMS_ID],FMS_Input[POP100])</f>
        <v>26</v>
      </c>
      <c r="K346" s="71">
        <f>_xlfn.XLOOKUP(FMS_Ranking[[#This Row],[FMS ID]],FMS_Input[FMS_ID],FMS_Input[CRITFAC100])</f>
        <v>0</v>
      </c>
      <c r="L346" s="71">
        <f>_xlfn.XLOOKUP(FMS_Ranking[[#This Row],[FMS ID]],FMS_Input[FMS_ID],FMS_Input[LWC])</f>
        <v>0</v>
      </c>
      <c r="M346" s="71">
        <f>_xlfn.XLOOKUP(FMS_Ranking[[#This Row],[FMS ID]],FMS_Input[FMS_ID],FMS_Input[ROADCLS])</f>
        <v>0</v>
      </c>
      <c r="N346" s="71">
        <f>_xlfn.XLOOKUP(FMS_Ranking[[#This Row],[FMS ID]],FMS_Input[FMS_ID],FMS_Input[ROAD_MILES100])</f>
        <v>0</v>
      </c>
      <c r="O346" s="71">
        <f>_xlfn.XLOOKUP(FMS_Ranking[[#This Row],[FMS ID]],FMS_Input[FMS_ID],FMS_Input[FARMACRE100])</f>
        <v>0</v>
      </c>
      <c r="P346" s="72">
        <f>_xlfn.XLOOKUP(FMS_Ranking[[#This Row],[FMS ID]],FMS_Input[FMS_ID],FMS_Input[REDSTRUCT100])</f>
        <v>0</v>
      </c>
      <c r="Q346" s="72">
        <f>_xlfn.XLOOKUP(FMS_Ranking[[#This Row],[FMS ID]],FMS_Input[FMS_ID],FMS_Input[REMSTRC100])</f>
        <v>0</v>
      </c>
      <c r="R346" s="72">
        <f>_xlfn.XLOOKUP(FMS_Ranking[[#This Row],[FMS ID]],FMS_Input[FMS_ID],FMS_Input[REMRESSTRC100])</f>
        <v>0</v>
      </c>
      <c r="S346" s="83">
        <f>_xlfn.XLOOKUP(FMS_Ranking[[#This Row],[FMS ID]],FMS_Input[FMS_ID],FMS_Input[REMPOP100])</f>
        <v>0</v>
      </c>
      <c r="T346" s="83">
        <f>_xlfn.XLOOKUP(FMS_Ranking[[#This Row],[FMS ID]],FMS_Input[FMS_ID],FMS_Input[REMCRITFAC100])</f>
        <v>0</v>
      </c>
      <c r="U346" s="83">
        <f>_xlfn.XLOOKUP(FMS_Ranking[[#This Row],[FMS ID]],FMS_Input[FMS_ID],FMS_Input[REMLWC100])</f>
        <v>0</v>
      </c>
      <c r="V346" s="83">
        <f>_xlfn.XLOOKUP(FMS_Ranking[[#This Row],[FMS ID]],FMS_Input[FMS_ID],FMS_Input[REMROADCLS])</f>
        <v>0</v>
      </c>
      <c r="W346" s="83">
        <f>_xlfn.XLOOKUP(FMS_Ranking[[#This Row],[FMS ID]],FMS_Input[FMS_ID],FMS_Input[REMFRMACRE100])</f>
        <v>0</v>
      </c>
      <c r="X346" s="72">
        <f>_xlfn.XLOOKUP(FMS_Ranking[[#This Row],[FMS ID]],FMS_Input[FMS_ID],FMS_Input[COSTSTRUCT])</f>
        <v>0</v>
      </c>
      <c r="Y346" s="72">
        <f>_xlfn.XLOOKUP(FMS_Ranking[[#This Row],[FMS ID]],FMS_Input[FMS_ID],FMS_Input[NATURE])</f>
        <v>0</v>
      </c>
      <c r="Z346" s="61">
        <f>(((FMS_Ranking[[#This Row],[Percent Nature-Based Raw]]/Y$2)*10)*Y$3)</f>
        <v>0</v>
      </c>
      <c r="AA346" s="5" t="str">
        <f>_xlfn.XLOOKUP(FMS_Ranking[[#This Row],[FMS ID]],FMS_Input[FMS_ID],FMS_Input[WATER_SUP])</f>
        <v>No</v>
      </c>
      <c r="AB346" s="8">
        <f>IF(FMS_Ranking[[#This Row],[Water Supply Raw]]="Yes",1,0)</f>
        <v>0</v>
      </c>
      <c r="AC34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1.2652284745286043E-3</v>
      </c>
      <c r="AD346" s="91">
        <f>_xlfn.RANK.EQ(AC346,$AC$6:$AC$380,0)+COUNTIF($AC$6:AC346,AC346)-1</f>
        <v>340</v>
      </c>
      <c r="AE346" s="93">
        <f>(((FMS_Ranking[[#This Row],[Structures Removed 100 Raw]]/Q$2)*100)*Q$3)+(((FMS_Ranking[[#This Row],[Removed Pop Raw]]/S$2)*100)*S$3)</f>
        <v>0</v>
      </c>
      <c r="AF34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1.2652284745286043E-3</v>
      </c>
      <c r="AG346" s="87">
        <f t="shared" si="11"/>
        <v>339</v>
      </c>
    </row>
    <row r="347" spans="1:33" ht="15" customHeight="1" x14ac:dyDescent="0.25">
      <c r="A347" s="64" t="s">
        <v>2654</v>
      </c>
      <c r="B347" s="64">
        <f>_xlfn.XLOOKUP(FMS_Ranking[[#This Row],[FMS ID]],FMS_Input[FMS_ID],FMS_Input[RFPG_NUM])</f>
        <v>3</v>
      </c>
      <c r="C347" s="63" t="str">
        <f>_xlfn.XLOOKUP(FMS_Ranking[[#This Row],[FMS ID]],FMS_Input[FMS_ID],FMS_Input[FMS_NAME])</f>
        <v>Oak Grove NFIP Floodplain Ordinance</v>
      </c>
      <c r="D347" s="68" t="str">
        <f>_xlfn.XLOOKUP(FMS_Ranking[[#This Row],[FMS ID]],FMS_Input[FMS_ID],FMS_Input[FMS_DESCR])</f>
        <v>Develop a floodplain ordinance that meets or exceeds FEMA's minimum standards</v>
      </c>
      <c r="E347" s="69">
        <f>_xlfn.XLOOKUP(FMS_Ranking[[#This Row],[FMS ID]],FMS_Input[FMS_ID],FMS_Input[FMS_COST])</f>
        <v>100000</v>
      </c>
      <c r="F347" s="70" t="str">
        <f>_xlfn.XLOOKUP(FMS_Ranking[[#This Row],[FMS ID]],FMS_Input[FMS_ID],FMS_Input[EMER_NEED])</f>
        <v>No</v>
      </c>
      <c r="G347" s="4">
        <f t="shared" si="10"/>
        <v>0</v>
      </c>
      <c r="H347" s="71">
        <f>_xlfn.XLOOKUP(FMS_Ranking[[#This Row],[FMS ID]],FMS_Input[FMS_ID],FMS_Input[STRUCT_100])</f>
        <v>3</v>
      </c>
      <c r="I347" s="71">
        <f>_xlfn.XLOOKUP(FMS_Ranking[[#This Row],[FMS ID]],FMS_Input[FMS_ID],FMS_Input[RES_STRUCT100])</f>
        <v>1</v>
      </c>
      <c r="J347" s="71">
        <f>_xlfn.XLOOKUP(FMS_Ranking[[#This Row],[FMS ID]],FMS_Input[FMS_ID],FMS_Input[POP100])</f>
        <v>1</v>
      </c>
      <c r="K347" s="71">
        <f>_xlfn.XLOOKUP(FMS_Ranking[[#This Row],[FMS ID]],FMS_Input[FMS_ID],FMS_Input[CRITFAC100])</f>
        <v>0</v>
      </c>
      <c r="L347" s="71">
        <f>_xlfn.XLOOKUP(FMS_Ranking[[#This Row],[FMS ID]],FMS_Input[FMS_ID],FMS_Input[LWC])</f>
        <v>0</v>
      </c>
      <c r="M347" s="71">
        <f>_xlfn.XLOOKUP(FMS_Ranking[[#This Row],[FMS ID]],FMS_Input[FMS_ID],FMS_Input[ROADCLS])</f>
        <v>0</v>
      </c>
      <c r="N347" s="71">
        <f>_xlfn.XLOOKUP(FMS_Ranking[[#This Row],[FMS ID]],FMS_Input[FMS_ID],FMS_Input[ROAD_MILES100])</f>
        <v>0</v>
      </c>
      <c r="O347" s="71">
        <f>_xlfn.XLOOKUP(FMS_Ranking[[#This Row],[FMS ID]],FMS_Input[FMS_ID],FMS_Input[FARMACRE100])</f>
        <v>66.183273315429688</v>
      </c>
      <c r="P347" s="72">
        <f>_xlfn.XLOOKUP(FMS_Ranking[[#This Row],[FMS ID]],FMS_Input[FMS_ID],FMS_Input[REDSTRUCT100])</f>
        <v>0</v>
      </c>
      <c r="Q347" s="72">
        <f>_xlfn.XLOOKUP(FMS_Ranking[[#This Row],[FMS ID]],FMS_Input[FMS_ID],FMS_Input[REMSTRC100])</f>
        <v>0</v>
      </c>
      <c r="R347" s="72">
        <f>_xlfn.XLOOKUP(FMS_Ranking[[#This Row],[FMS ID]],FMS_Input[FMS_ID],FMS_Input[REMRESSTRC100])</f>
        <v>0</v>
      </c>
      <c r="S347" s="83">
        <f>_xlfn.XLOOKUP(FMS_Ranking[[#This Row],[FMS ID]],FMS_Input[FMS_ID],FMS_Input[REMPOP100])</f>
        <v>0</v>
      </c>
      <c r="T347" s="83">
        <f>_xlfn.XLOOKUP(FMS_Ranking[[#This Row],[FMS ID]],FMS_Input[FMS_ID],FMS_Input[REMCRITFAC100])</f>
        <v>0</v>
      </c>
      <c r="U347" s="83">
        <f>_xlfn.XLOOKUP(FMS_Ranking[[#This Row],[FMS ID]],FMS_Input[FMS_ID],FMS_Input[REMLWC100])</f>
        <v>0</v>
      </c>
      <c r="V347" s="83">
        <f>_xlfn.XLOOKUP(FMS_Ranking[[#This Row],[FMS ID]],FMS_Input[FMS_ID],FMS_Input[REMROADCLS])</f>
        <v>0</v>
      </c>
      <c r="W347" s="83">
        <f>_xlfn.XLOOKUP(FMS_Ranking[[#This Row],[FMS ID]],FMS_Input[FMS_ID],FMS_Input[REMFRMACRE100])</f>
        <v>0</v>
      </c>
      <c r="X347" s="72">
        <f>_xlfn.XLOOKUP(FMS_Ranking[[#This Row],[FMS ID]],FMS_Input[FMS_ID],FMS_Input[COSTSTRUCT])</f>
        <v>0</v>
      </c>
      <c r="Y347" s="72">
        <f>_xlfn.XLOOKUP(FMS_Ranking[[#This Row],[FMS ID]],FMS_Input[FMS_ID],FMS_Input[NATURE])</f>
        <v>0</v>
      </c>
      <c r="Z347" s="61">
        <f>(((FMS_Ranking[[#This Row],[Percent Nature-Based Raw]]/Y$2)*10)*Y$3)</f>
        <v>0</v>
      </c>
      <c r="AA347" s="5" t="str">
        <f>_xlfn.XLOOKUP(FMS_Ranking[[#This Row],[FMS ID]],FMS_Input[FMS_ID],FMS_Input[WATER_SUP])</f>
        <v>No</v>
      </c>
      <c r="AB347" s="8">
        <f>IF(FMS_Ranking[[#This Row],[Water Supply Raw]]="Yes",1,0)</f>
        <v>0</v>
      </c>
      <c r="AC34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1.1790493093360326E-3</v>
      </c>
      <c r="AD347" s="97">
        <f>_xlfn.RANK.EQ(AC347,$AC$6:$AC$380,0)+COUNTIF($AC$6:AC347,AC347)-1</f>
        <v>341</v>
      </c>
      <c r="AE347" s="93">
        <f>(((FMS_Ranking[[#This Row],[Structures Removed 100 Raw]]/Q$2)*100)*Q$3)+(((FMS_Ranking[[#This Row],[Removed Pop Raw]]/S$2)*100)*S$3)</f>
        <v>0</v>
      </c>
      <c r="AF34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1.1790493093360326E-3</v>
      </c>
      <c r="AG347" s="95">
        <f t="shared" si="11"/>
        <v>342</v>
      </c>
    </row>
    <row r="348" spans="1:33" ht="15" customHeight="1" x14ac:dyDescent="0.25">
      <c r="A348" s="64" t="s">
        <v>1678</v>
      </c>
      <c r="B348" s="64">
        <f>_xlfn.XLOOKUP(FMS_Ranking[[#This Row],[FMS ID]],FMS_Input[FMS_ID],FMS_Input[RFPG_NUM])</f>
        <v>2</v>
      </c>
      <c r="C348" s="63" t="str">
        <f>_xlfn.XLOOKUP(FMS_Ranking[[#This Row],[FMS ID]],FMS_Input[FMS_ID],FMS_Input[FMS_NAME])</f>
        <v>City of Wolfe NFIP Involvement</v>
      </c>
      <c r="D348" s="68" t="str">
        <f>_xlfn.XLOOKUP(FMS_Ranking[[#This Row],[FMS ID]],FMS_Input[FMS_ID],FMS_Input[FMS_DESCR])</f>
        <v xml:space="preserve">Application to join NFIP or adoption of equivalent standards </v>
      </c>
      <c r="E348" s="69">
        <f>_xlfn.XLOOKUP(FMS_Ranking[[#This Row],[FMS ID]],FMS_Input[FMS_ID],FMS_Input[FMS_COST])</f>
        <v>100000</v>
      </c>
      <c r="F348" s="70" t="str">
        <f>_xlfn.XLOOKUP(FMS_Ranking[[#This Row],[FMS ID]],FMS_Input[FMS_ID],FMS_Input[EMER_NEED])</f>
        <v>No</v>
      </c>
      <c r="G348" s="4">
        <f t="shared" si="10"/>
        <v>0</v>
      </c>
      <c r="H348" s="71">
        <f>_xlfn.XLOOKUP(FMS_Ranking[[#This Row],[FMS ID]],FMS_Input[FMS_ID],FMS_Input[STRUCT_100])</f>
        <v>9</v>
      </c>
      <c r="I348" s="71">
        <f>_xlfn.XLOOKUP(FMS_Ranking[[#This Row],[FMS ID]],FMS_Input[FMS_ID],FMS_Input[RES_STRUCT100])</f>
        <v>8</v>
      </c>
      <c r="J348" s="71">
        <f>_xlfn.XLOOKUP(FMS_Ranking[[#This Row],[FMS ID]],FMS_Input[FMS_ID],FMS_Input[POP100])</f>
        <v>16</v>
      </c>
      <c r="K348" s="71">
        <f>_xlfn.XLOOKUP(FMS_Ranking[[#This Row],[FMS ID]],FMS_Input[FMS_ID],FMS_Input[CRITFAC100])</f>
        <v>0</v>
      </c>
      <c r="L348" s="71">
        <f>_xlfn.XLOOKUP(FMS_Ranking[[#This Row],[FMS ID]],FMS_Input[FMS_ID],FMS_Input[LWC])</f>
        <v>0</v>
      </c>
      <c r="M348" s="71">
        <f>_xlfn.XLOOKUP(FMS_Ranking[[#This Row],[FMS ID]],FMS_Input[FMS_ID],FMS_Input[ROADCLS])</f>
        <v>0</v>
      </c>
      <c r="N348" s="71">
        <f>_xlfn.XLOOKUP(FMS_Ranking[[#This Row],[FMS ID]],FMS_Input[FMS_ID],FMS_Input[ROAD_MILES100])</f>
        <v>0</v>
      </c>
      <c r="O348" s="71">
        <f>_xlfn.XLOOKUP(FMS_Ranking[[#This Row],[FMS ID]],FMS_Input[FMS_ID],FMS_Input[FARMACRE100])</f>
        <v>6.586967408657074E-2</v>
      </c>
      <c r="P348" s="72">
        <f>_xlfn.XLOOKUP(FMS_Ranking[[#This Row],[FMS ID]],FMS_Input[FMS_ID],FMS_Input[REDSTRUCT100])</f>
        <v>0</v>
      </c>
      <c r="Q348" s="72">
        <f>_xlfn.XLOOKUP(FMS_Ranking[[#This Row],[FMS ID]],FMS_Input[FMS_ID],FMS_Input[REMSTRC100])</f>
        <v>0</v>
      </c>
      <c r="R348" s="72">
        <f>_xlfn.XLOOKUP(FMS_Ranking[[#This Row],[FMS ID]],FMS_Input[FMS_ID],FMS_Input[REMRESSTRC100])</f>
        <v>0</v>
      </c>
      <c r="S348" s="83">
        <f>_xlfn.XLOOKUP(FMS_Ranking[[#This Row],[FMS ID]],FMS_Input[FMS_ID],FMS_Input[REMPOP100])</f>
        <v>0</v>
      </c>
      <c r="T348" s="83">
        <f>_xlfn.XLOOKUP(FMS_Ranking[[#This Row],[FMS ID]],FMS_Input[FMS_ID],FMS_Input[REMCRITFAC100])</f>
        <v>0</v>
      </c>
      <c r="U348" s="83">
        <f>_xlfn.XLOOKUP(FMS_Ranking[[#This Row],[FMS ID]],FMS_Input[FMS_ID],FMS_Input[REMLWC100])</f>
        <v>0</v>
      </c>
      <c r="V348" s="83">
        <f>_xlfn.XLOOKUP(FMS_Ranking[[#This Row],[FMS ID]],FMS_Input[FMS_ID],FMS_Input[REMROADCLS])</f>
        <v>0</v>
      </c>
      <c r="W348" s="83">
        <f>_xlfn.XLOOKUP(FMS_Ranking[[#This Row],[FMS ID]],FMS_Input[FMS_ID],FMS_Input[REMFRMACRE100])</f>
        <v>0</v>
      </c>
      <c r="X348" s="72">
        <f>_xlfn.XLOOKUP(FMS_Ranking[[#This Row],[FMS ID]],FMS_Input[FMS_ID],FMS_Input[COSTSTRUCT])</f>
        <v>0</v>
      </c>
      <c r="Y348" s="72">
        <f>_xlfn.XLOOKUP(FMS_Ranking[[#This Row],[FMS ID]],FMS_Input[FMS_ID],FMS_Input[NATURE])</f>
        <v>0</v>
      </c>
      <c r="Z348" s="61">
        <f>(((FMS_Ranking[[#This Row],[Percent Nature-Based Raw]]/Y$2)*10)*Y$3)</f>
        <v>0</v>
      </c>
      <c r="AA348" s="5" t="str">
        <f>_xlfn.XLOOKUP(FMS_Ranking[[#This Row],[FMS ID]],FMS_Input[FMS_ID],FMS_Input[WATER_SUP])</f>
        <v>No</v>
      </c>
      <c r="AB348" s="8">
        <f>IF(FMS_Ranking[[#This Row],[Water Supply Raw]]="Yes",1,0)</f>
        <v>0</v>
      </c>
      <c r="AC34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1.1223790507709837E-3</v>
      </c>
      <c r="AD348" s="97">
        <f>_xlfn.RANK.EQ(AC348,$AC$6:$AC$380,0)+COUNTIF($AC$6:AC348,AC348)-1</f>
        <v>342</v>
      </c>
      <c r="AE348" s="93">
        <f>(((FMS_Ranking[[#This Row],[Structures Removed 100 Raw]]/Q$2)*100)*Q$3)+(((FMS_Ranking[[#This Row],[Removed Pop Raw]]/S$2)*100)*S$3)</f>
        <v>0</v>
      </c>
      <c r="AF34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1.1223790507709837E-3</v>
      </c>
      <c r="AG348" s="95">
        <f t="shared" si="11"/>
        <v>343</v>
      </c>
    </row>
    <row r="349" spans="1:33" ht="15" customHeight="1" x14ac:dyDescent="0.25">
      <c r="A349" s="64" t="s">
        <v>2647</v>
      </c>
      <c r="B349" s="64">
        <f>_xlfn.XLOOKUP(FMS_Ranking[[#This Row],[FMS ID]],FMS_Input[FMS_ID],FMS_Input[RFPG_NUM])</f>
        <v>3</v>
      </c>
      <c r="C349" s="63" t="str">
        <f>_xlfn.XLOOKUP(FMS_Ranking[[#This Row],[FMS ID]],FMS_Input[FMS_ID],FMS_Input[FMS_NAME])</f>
        <v>City of Nevada NFIP Floodplain Ordinance</v>
      </c>
      <c r="D349" s="68" t="str">
        <f>_xlfn.XLOOKUP(FMS_Ranking[[#This Row],[FMS ID]],FMS_Input[FMS_ID],FMS_Input[FMS_DESCR])</f>
        <v>Develop a floodplain ordinance that meets or exceeds FEMA's minimum standards</v>
      </c>
      <c r="E349" s="69">
        <f>_xlfn.XLOOKUP(FMS_Ranking[[#This Row],[FMS ID]],FMS_Input[FMS_ID],FMS_Input[FMS_COST])</f>
        <v>100000</v>
      </c>
      <c r="F349" s="70" t="str">
        <f>_xlfn.XLOOKUP(FMS_Ranking[[#This Row],[FMS ID]],FMS_Input[FMS_ID],FMS_Input[EMER_NEED])</f>
        <v>No</v>
      </c>
      <c r="G349" s="4">
        <f t="shared" si="10"/>
        <v>0</v>
      </c>
      <c r="H349" s="71">
        <f>_xlfn.XLOOKUP(FMS_Ranking[[#This Row],[FMS ID]],FMS_Input[FMS_ID],FMS_Input[STRUCT_100])</f>
        <v>4</v>
      </c>
      <c r="I349" s="71">
        <f>_xlfn.XLOOKUP(FMS_Ranking[[#This Row],[FMS ID]],FMS_Input[FMS_ID],FMS_Input[RES_STRUCT100])</f>
        <v>4</v>
      </c>
      <c r="J349" s="71">
        <f>_xlfn.XLOOKUP(FMS_Ranking[[#This Row],[FMS ID]],FMS_Input[FMS_ID],FMS_Input[POP100])</f>
        <v>7</v>
      </c>
      <c r="K349" s="71">
        <f>_xlfn.XLOOKUP(FMS_Ranking[[#This Row],[FMS ID]],FMS_Input[FMS_ID],FMS_Input[CRITFAC100])</f>
        <v>0</v>
      </c>
      <c r="L349" s="71">
        <f>_xlfn.XLOOKUP(FMS_Ranking[[#This Row],[FMS ID]],FMS_Input[FMS_ID],FMS_Input[LWC])</f>
        <v>0</v>
      </c>
      <c r="M349" s="71">
        <f>_xlfn.XLOOKUP(FMS_Ranking[[#This Row],[FMS ID]],FMS_Input[FMS_ID],FMS_Input[ROADCLS])</f>
        <v>0</v>
      </c>
      <c r="N349" s="71">
        <f>_xlfn.XLOOKUP(FMS_Ranking[[#This Row],[FMS ID]],FMS_Input[FMS_ID],FMS_Input[ROAD_MILES100])</f>
        <v>0</v>
      </c>
      <c r="O349" s="71">
        <f>_xlfn.XLOOKUP(FMS_Ranking[[#This Row],[FMS ID]],FMS_Input[FMS_ID],FMS_Input[FARMACRE100])</f>
        <v>32.042629241943359</v>
      </c>
      <c r="P349" s="72">
        <f>_xlfn.XLOOKUP(FMS_Ranking[[#This Row],[FMS ID]],FMS_Input[FMS_ID],FMS_Input[REDSTRUCT100])</f>
        <v>0</v>
      </c>
      <c r="Q349" s="72">
        <f>_xlfn.XLOOKUP(FMS_Ranking[[#This Row],[FMS ID]],FMS_Input[FMS_ID],FMS_Input[REMSTRC100])</f>
        <v>0</v>
      </c>
      <c r="R349" s="72">
        <f>_xlfn.XLOOKUP(FMS_Ranking[[#This Row],[FMS ID]],FMS_Input[FMS_ID],FMS_Input[REMRESSTRC100])</f>
        <v>0</v>
      </c>
      <c r="S349" s="83">
        <f>_xlfn.XLOOKUP(FMS_Ranking[[#This Row],[FMS ID]],FMS_Input[FMS_ID],FMS_Input[REMPOP100])</f>
        <v>0</v>
      </c>
      <c r="T349" s="83">
        <f>_xlfn.XLOOKUP(FMS_Ranking[[#This Row],[FMS ID]],FMS_Input[FMS_ID],FMS_Input[REMCRITFAC100])</f>
        <v>0</v>
      </c>
      <c r="U349" s="83">
        <f>_xlfn.XLOOKUP(FMS_Ranking[[#This Row],[FMS ID]],FMS_Input[FMS_ID],FMS_Input[REMLWC100])</f>
        <v>0</v>
      </c>
      <c r="V349" s="83">
        <f>_xlfn.XLOOKUP(FMS_Ranking[[#This Row],[FMS ID]],FMS_Input[FMS_ID],FMS_Input[REMROADCLS])</f>
        <v>0</v>
      </c>
      <c r="W349" s="83">
        <f>_xlfn.XLOOKUP(FMS_Ranking[[#This Row],[FMS ID]],FMS_Input[FMS_ID],FMS_Input[REMFRMACRE100])</f>
        <v>0</v>
      </c>
      <c r="X349" s="72">
        <f>_xlfn.XLOOKUP(FMS_Ranking[[#This Row],[FMS ID]],FMS_Input[FMS_ID],FMS_Input[COSTSTRUCT])</f>
        <v>0</v>
      </c>
      <c r="Y349" s="72">
        <f>_xlfn.XLOOKUP(FMS_Ranking[[#This Row],[FMS ID]],FMS_Input[FMS_ID],FMS_Input[NATURE])</f>
        <v>0</v>
      </c>
      <c r="Z349" s="61">
        <f>(((FMS_Ranking[[#This Row],[Percent Nature-Based Raw]]/Y$2)*10)*Y$3)</f>
        <v>0</v>
      </c>
      <c r="AA349" s="5" t="str">
        <f>_xlfn.XLOOKUP(FMS_Ranking[[#This Row],[FMS ID]],FMS_Input[FMS_ID],FMS_Input[WATER_SUP])</f>
        <v>No</v>
      </c>
      <c r="AB349" s="8">
        <f>IF(FMS_Ranking[[#This Row],[Water Supply Raw]]="Yes",1,0)</f>
        <v>0</v>
      </c>
      <c r="AC34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9.6041218264057465E-4</v>
      </c>
      <c r="AD349" s="97">
        <f>_xlfn.RANK.EQ(AC349,$AC$6:$AC$380,0)+COUNTIF($AC$6:AC349,AC349)-1</f>
        <v>343</v>
      </c>
      <c r="AE349" s="93">
        <f>(((FMS_Ranking[[#This Row],[Structures Removed 100 Raw]]/Q$2)*100)*Q$3)+(((FMS_Ranking[[#This Row],[Removed Pop Raw]]/S$2)*100)*S$3)</f>
        <v>0</v>
      </c>
      <c r="AF34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9.6041218264057465E-4</v>
      </c>
      <c r="AG349" s="95">
        <f t="shared" si="11"/>
        <v>344</v>
      </c>
    </row>
    <row r="350" spans="1:33" ht="15" customHeight="1" x14ac:dyDescent="0.25">
      <c r="A350" s="64" t="s">
        <v>2606</v>
      </c>
      <c r="B350" s="64">
        <f>_xlfn.XLOOKUP(FMS_Ranking[[#This Row],[FMS ID]],FMS_Input[FMS_ID],FMS_Input[RFPG_NUM])</f>
        <v>3</v>
      </c>
      <c r="C350" s="63" t="str">
        <f>_xlfn.XLOOKUP(FMS_Ranking[[#This Row],[FMS ID]],FMS_Input[FMS_ID],FMS_Input[FMS_NAME])</f>
        <v>City of Iola NFIP Floodplain Ordinance</v>
      </c>
      <c r="D350" s="68" t="str">
        <f>_xlfn.XLOOKUP(FMS_Ranking[[#This Row],[FMS ID]],FMS_Input[FMS_ID],FMS_Input[FMS_DESCR])</f>
        <v>Develop a floodplain ordinance that meets or exceeds FEMA's minimum standards</v>
      </c>
      <c r="E350" s="69">
        <f>_xlfn.XLOOKUP(FMS_Ranking[[#This Row],[FMS ID]],FMS_Input[FMS_ID],FMS_Input[FMS_COST])</f>
        <v>100000</v>
      </c>
      <c r="F350" s="70" t="str">
        <f>_xlfn.XLOOKUP(FMS_Ranking[[#This Row],[FMS ID]],FMS_Input[FMS_ID],FMS_Input[EMER_NEED])</f>
        <v>No</v>
      </c>
      <c r="G350" s="4">
        <f t="shared" si="10"/>
        <v>0</v>
      </c>
      <c r="H350" s="71">
        <f>_xlfn.XLOOKUP(FMS_Ranking[[#This Row],[FMS ID]],FMS_Input[FMS_ID],FMS_Input[STRUCT_100])</f>
        <v>6</v>
      </c>
      <c r="I350" s="71">
        <f>_xlfn.XLOOKUP(FMS_Ranking[[#This Row],[FMS ID]],FMS_Input[FMS_ID],FMS_Input[RES_STRUCT100])</f>
        <v>4</v>
      </c>
      <c r="J350" s="71">
        <f>_xlfn.XLOOKUP(FMS_Ranking[[#This Row],[FMS ID]],FMS_Input[FMS_ID],FMS_Input[POP100])</f>
        <v>2</v>
      </c>
      <c r="K350" s="71">
        <f>_xlfn.XLOOKUP(FMS_Ranking[[#This Row],[FMS ID]],FMS_Input[FMS_ID],FMS_Input[CRITFAC100])</f>
        <v>0</v>
      </c>
      <c r="L350" s="71">
        <f>_xlfn.XLOOKUP(FMS_Ranking[[#This Row],[FMS ID]],FMS_Input[FMS_ID],FMS_Input[LWC])</f>
        <v>0</v>
      </c>
      <c r="M350" s="71">
        <f>_xlfn.XLOOKUP(FMS_Ranking[[#This Row],[FMS ID]],FMS_Input[FMS_ID],FMS_Input[ROADCLS])</f>
        <v>0</v>
      </c>
      <c r="N350" s="71">
        <f>_xlfn.XLOOKUP(FMS_Ranking[[#This Row],[FMS ID]],FMS_Input[FMS_ID],FMS_Input[ROAD_MILES100])</f>
        <v>0</v>
      </c>
      <c r="O350" s="71">
        <f>_xlfn.XLOOKUP(FMS_Ranking[[#This Row],[FMS ID]],FMS_Input[FMS_ID],FMS_Input[FARMACRE100])</f>
        <v>21.034599304199219</v>
      </c>
      <c r="P350" s="72">
        <f>_xlfn.XLOOKUP(FMS_Ranking[[#This Row],[FMS ID]],FMS_Input[FMS_ID],FMS_Input[REDSTRUCT100])</f>
        <v>0</v>
      </c>
      <c r="Q350" s="72">
        <f>_xlfn.XLOOKUP(FMS_Ranking[[#This Row],[FMS ID]],FMS_Input[FMS_ID],FMS_Input[REMSTRC100])</f>
        <v>0</v>
      </c>
      <c r="R350" s="72">
        <f>_xlfn.XLOOKUP(FMS_Ranking[[#This Row],[FMS ID]],FMS_Input[FMS_ID],FMS_Input[REMRESSTRC100])</f>
        <v>0</v>
      </c>
      <c r="S350" s="83">
        <f>_xlfn.XLOOKUP(FMS_Ranking[[#This Row],[FMS ID]],FMS_Input[FMS_ID],FMS_Input[REMPOP100])</f>
        <v>0</v>
      </c>
      <c r="T350" s="83">
        <f>_xlfn.XLOOKUP(FMS_Ranking[[#This Row],[FMS ID]],FMS_Input[FMS_ID],FMS_Input[REMCRITFAC100])</f>
        <v>0</v>
      </c>
      <c r="U350" s="83">
        <f>_xlfn.XLOOKUP(FMS_Ranking[[#This Row],[FMS ID]],FMS_Input[FMS_ID],FMS_Input[REMLWC100])</f>
        <v>0</v>
      </c>
      <c r="V350" s="83">
        <f>_xlfn.XLOOKUP(FMS_Ranking[[#This Row],[FMS ID]],FMS_Input[FMS_ID],FMS_Input[REMROADCLS])</f>
        <v>0</v>
      </c>
      <c r="W350" s="83">
        <f>_xlfn.XLOOKUP(FMS_Ranking[[#This Row],[FMS ID]],FMS_Input[FMS_ID],FMS_Input[REMFRMACRE100])</f>
        <v>0</v>
      </c>
      <c r="X350" s="72">
        <f>_xlfn.XLOOKUP(FMS_Ranking[[#This Row],[FMS ID]],FMS_Input[FMS_ID],FMS_Input[COSTSTRUCT])</f>
        <v>0</v>
      </c>
      <c r="Y350" s="72">
        <f>_xlfn.XLOOKUP(FMS_Ranking[[#This Row],[FMS ID]],FMS_Input[FMS_ID],FMS_Input[NATURE])</f>
        <v>0</v>
      </c>
      <c r="Z350" s="61">
        <f>(((FMS_Ranking[[#This Row],[Percent Nature-Based Raw]]/Y$2)*10)*Y$3)</f>
        <v>0</v>
      </c>
      <c r="AA350" s="5" t="str">
        <f>_xlfn.XLOOKUP(FMS_Ranking[[#This Row],[FMS ID]],FMS_Input[FMS_ID],FMS_Input[WATER_SUP])</f>
        <v>No</v>
      </c>
      <c r="AB350" s="8">
        <f>IF(FMS_Ranking[[#This Row],[Water Supply Raw]]="Yes",1,0)</f>
        <v>0</v>
      </c>
      <c r="AC35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8.9567692071245006E-4</v>
      </c>
      <c r="AD350" s="97">
        <f>_xlfn.RANK.EQ(AC350,$AC$6:$AC$380,0)+COUNTIF($AC$6:AC350,AC350)-1</f>
        <v>344</v>
      </c>
      <c r="AE350" s="93">
        <f>(((FMS_Ranking[[#This Row],[Structures Removed 100 Raw]]/Q$2)*100)*Q$3)+(((FMS_Ranking[[#This Row],[Removed Pop Raw]]/S$2)*100)*S$3)</f>
        <v>0</v>
      </c>
      <c r="AF35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8.9567692071245006E-4</v>
      </c>
      <c r="AG350" s="95">
        <f t="shared" si="11"/>
        <v>345</v>
      </c>
    </row>
    <row r="351" spans="1:33" ht="15" customHeight="1" x14ac:dyDescent="0.25">
      <c r="A351" s="64" t="s">
        <v>3483</v>
      </c>
      <c r="B351" s="64">
        <f>_xlfn.XLOOKUP(FMS_Ranking[[#This Row],[FMS ID]],FMS_Input[FMS_ID],FMS_Input[RFPG_NUM])</f>
        <v>5</v>
      </c>
      <c r="C351" s="63" t="str">
        <f>_xlfn.XLOOKUP(FMS_Ranking[[#This Row],[FMS ID]],FMS_Input[FMS_ID],FMS_Input[FMS_NAME])</f>
        <v>City of Alto Culvert Improvements</v>
      </c>
      <c r="D351" s="68" t="str">
        <f>_xlfn.XLOOKUP(FMS_Ranking[[#This Row],[FMS ID]],FMS_Input[FMS_ID],FMS_Input[FMS_DESCR])</f>
        <v>Develop plan to increase drainage capacity in sites that are prone to flooding.</v>
      </c>
      <c r="E351" s="69">
        <f>_xlfn.XLOOKUP(FMS_Ranking[[#This Row],[FMS ID]],FMS_Input[FMS_ID],FMS_Input[FMS_COST])</f>
        <v>1000000</v>
      </c>
      <c r="F351" s="70" t="str">
        <f>_xlfn.XLOOKUP(FMS_Ranking[[#This Row],[FMS ID]],FMS_Input[FMS_ID],FMS_Input[EMER_NEED])</f>
        <v>Yes</v>
      </c>
      <c r="G351" s="4">
        <f t="shared" si="10"/>
        <v>1</v>
      </c>
      <c r="H351" s="71">
        <f>_xlfn.XLOOKUP(FMS_Ranking[[#This Row],[FMS ID]],FMS_Input[FMS_ID],FMS_Input[STRUCT_100])</f>
        <v>11</v>
      </c>
      <c r="I351" s="71">
        <f>_xlfn.XLOOKUP(FMS_Ranking[[#This Row],[FMS ID]],FMS_Input[FMS_ID],FMS_Input[RES_STRUCT100])</f>
        <v>2</v>
      </c>
      <c r="J351" s="71">
        <f>_xlfn.XLOOKUP(FMS_Ranking[[#This Row],[FMS ID]],FMS_Input[FMS_ID],FMS_Input[POP100])</f>
        <v>2</v>
      </c>
      <c r="K351" s="71">
        <f>_xlfn.XLOOKUP(FMS_Ranking[[#This Row],[FMS ID]],FMS_Input[FMS_ID],FMS_Input[CRITFAC100])</f>
        <v>0</v>
      </c>
      <c r="L351" s="71">
        <f>_xlfn.XLOOKUP(FMS_Ranking[[#This Row],[FMS ID]],FMS_Input[FMS_ID],FMS_Input[LWC])</f>
        <v>0</v>
      </c>
      <c r="M351" s="71">
        <f>_xlfn.XLOOKUP(FMS_Ranking[[#This Row],[FMS ID]],FMS_Input[FMS_ID],FMS_Input[ROADCLS])</f>
        <v>0</v>
      </c>
      <c r="N351" s="71">
        <f>_xlfn.XLOOKUP(FMS_Ranking[[#This Row],[FMS ID]],FMS_Input[FMS_ID],FMS_Input[ROAD_MILES100])</f>
        <v>0</v>
      </c>
      <c r="O351" s="71">
        <f>_xlfn.XLOOKUP(FMS_Ranking[[#This Row],[FMS ID]],FMS_Input[FMS_ID],FMS_Input[FARMACRE100])</f>
        <v>6.9406971335411072E-2</v>
      </c>
      <c r="P351" s="72">
        <f>_xlfn.XLOOKUP(FMS_Ranking[[#This Row],[FMS ID]],FMS_Input[FMS_ID],FMS_Input[REDSTRUCT100])</f>
        <v>0</v>
      </c>
      <c r="Q351" s="72">
        <f>_xlfn.XLOOKUP(FMS_Ranking[[#This Row],[FMS ID]],FMS_Input[FMS_ID],FMS_Input[REMSTRC100])</f>
        <v>0</v>
      </c>
      <c r="R351" s="72">
        <f>_xlfn.XLOOKUP(FMS_Ranking[[#This Row],[FMS ID]],FMS_Input[FMS_ID],FMS_Input[REMRESSTRC100])</f>
        <v>0</v>
      </c>
      <c r="S351" s="83">
        <f>_xlfn.XLOOKUP(FMS_Ranking[[#This Row],[FMS ID]],FMS_Input[FMS_ID],FMS_Input[REMPOP100])</f>
        <v>0</v>
      </c>
      <c r="T351" s="83">
        <f>_xlfn.XLOOKUP(FMS_Ranking[[#This Row],[FMS ID]],FMS_Input[FMS_ID],FMS_Input[REMCRITFAC100])</f>
        <v>0</v>
      </c>
      <c r="U351" s="83">
        <f>_xlfn.XLOOKUP(FMS_Ranking[[#This Row],[FMS ID]],FMS_Input[FMS_ID],FMS_Input[REMLWC100])</f>
        <v>0</v>
      </c>
      <c r="V351" s="83">
        <f>_xlfn.XLOOKUP(FMS_Ranking[[#This Row],[FMS ID]],FMS_Input[FMS_ID],FMS_Input[REMROADCLS])</f>
        <v>0</v>
      </c>
      <c r="W351" s="83">
        <f>_xlfn.XLOOKUP(FMS_Ranking[[#This Row],[FMS ID]],FMS_Input[FMS_ID],FMS_Input[REMFRMACRE100])</f>
        <v>0</v>
      </c>
      <c r="X351" s="72">
        <f>_xlfn.XLOOKUP(FMS_Ranking[[#This Row],[FMS ID]],FMS_Input[FMS_ID],FMS_Input[COSTSTRUCT])</f>
        <v>0</v>
      </c>
      <c r="Y351" s="72">
        <f>_xlfn.XLOOKUP(FMS_Ranking[[#This Row],[FMS ID]],FMS_Input[FMS_ID],FMS_Input[NATURE])</f>
        <v>0</v>
      </c>
      <c r="Z351" s="61">
        <f>(((FMS_Ranking[[#This Row],[Percent Nature-Based Raw]]/Y$2)*10)*Y$3)</f>
        <v>0</v>
      </c>
      <c r="AA351" s="5" t="str">
        <f>_xlfn.XLOOKUP(FMS_Ranking[[#This Row],[FMS ID]],FMS_Input[FMS_ID],FMS_Input[WATER_SUP])</f>
        <v>No</v>
      </c>
      <c r="AB351" s="8">
        <f>IF(FMS_Ranking[[#This Row],[Water Supply Raw]]="Yes",1,0)</f>
        <v>0</v>
      </c>
      <c r="AC35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8.7000777063947889E-4</v>
      </c>
      <c r="AD351" s="97">
        <f>_xlfn.RANK.EQ(AC351,$AC$6:$AC$380,0)+COUNTIF($AC$6:AC351,AC351)-1</f>
        <v>345</v>
      </c>
      <c r="AE351" s="93">
        <f>(((FMS_Ranking[[#This Row],[Structures Removed 100 Raw]]/Q$2)*100)*Q$3)+(((FMS_Ranking[[#This Row],[Removed Pop Raw]]/S$2)*100)*S$3)</f>
        <v>0</v>
      </c>
      <c r="AF35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8.7000777063947889E-4</v>
      </c>
      <c r="AG351" s="95">
        <f t="shared" si="11"/>
        <v>346</v>
      </c>
    </row>
    <row r="352" spans="1:33" ht="15" customHeight="1" x14ac:dyDescent="0.25">
      <c r="A352" s="64" t="s">
        <v>2094</v>
      </c>
      <c r="B352" s="64">
        <f>_xlfn.XLOOKUP(FMS_Ranking[[#This Row],[FMS ID]],FMS_Input[FMS_ID],FMS_Input[RFPG_NUM])</f>
        <v>3</v>
      </c>
      <c r="C352" s="63" t="str">
        <f>_xlfn.XLOOKUP(FMS_Ranking[[#This Row],[FMS ID]],FMS_Input[FMS_ID],FMS_Input[FMS_NAME])</f>
        <v>Tarrant County Flood Education</v>
      </c>
      <c r="D352" s="68" t="str">
        <f>_xlfn.XLOOKUP(FMS_Ranking[[#This Row],[FMS ID]],FMS_Input[FMS_ID],FMS_Input[FMS_DESCR])</f>
        <v>Provide flood risk and mitigation risk mapping materials for property owners in floodplains. Include mitigation techniques</v>
      </c>
      <c r="E352" s="69">
        <f>_xlfn.XLOOKUP(FMS_Ranking[[#This Row],[FMS ID]],FMS_Input[FMS_ID],FMS_Input[FMS_COST])</f>
        <v>65000</v>
      </c>
      <c r="F352" s="70" t="str">
        <f>_xlfn.XLOOKUP(FMS_Ranking[[#This Row],[FMS ID]],FMS_Input[FMS_ID],FMS_Input[EMER_NEED])</f>
        <v>No</v>
      </c>
      <c r="G352" s="4">
        <f t="shared" si="10"/>
        <v>0</v>
      </c>
      <c r="H352" s="71">
        <f>_xlfn.XLOOKUP(FMS_Ranking[[#This Row],[FMS ID]],FMS_Input[FMS_ID],FMS_Input[STRUCT_100])</f>
        <v>8</v>
      </c>
      <c r="I352" s="71">
        <f>_xlfn.XLOOKUP(FMS_Ranking[[#This Row],[FMS ID]],FMS_Input[FMS_ID],FMS_Input[RES_STRUCT100])</f>
        <v>4</v>
      </c>
      <c r="J352" s="71">
        <f>_xlfn.XLOOKUP(FMS_Ranking[[#This Row],[FMS ID]],FMS_Input[FMS_ID],FMS_Input[POP100])</f>
        <v>10</v>
      </c>
      <c r="K352" s="71">
        <f>_xlfn.XLOOKUP(FMS_Ranking[[#This Row],[FMS ID]],FMS_Input[FMS_ID],FMS_Input[CRITFAC100])</f>
        <v>0</v>
      </c>
      <c r="L352" s="71">
        <f>_xlfn.XLOOKUP(FMS_Ranking[[#This Row],[FMS ID]],FMS_Input[FMS_ID],FMS_Input[LWC])</f>
        <v>0</v>
      </c>
      <c r="M352" s="71">
        <f>_xlfn.XLOOKUP(FMS_Ranking[[#This Row],[FMS ID]],FMS_Input[FMS_ID],FMS_Input[ROADCLS])</f>
        <v>0</v>
      </c>
      <c r="N352" s="71">
        <f>_xlfn.XLOOKUP(FMS_Ranking[[#This Row],[FMS ID]],FMS_Input[FMS_ID],FMS_Input[ROAD_MILES100])</f>
        <v>0</v>
      </c>
      <c r="O352" s="71">
        <f>_xlfn.XLOOKUP(FMS_Ranking[[#This Row],[FMS ID]],FMS_Input[FMS_ID],FMS_Input[FARMACRE100])</f>
        <v>0.48076128959655762</v>
      </c>
      <c r="P352" s="72">
        <f>_xlfn.XLOOKUP(FMS_Ranking[[#This Row],[FMS ID]],FMS_Input[FMS_ID],FMS_Input[REDSTRUCT100])</f>
        <v>0</v>
      </c>
      <c r="Q352" s="72">
        <f>_xlfn.XLOOKUP(FMS_Ranking[[#This Row],[FMS ID]],FMS_Input[FMS_ID],FMS_Input[REMSTRC100])</f>
        <v>0</v>
      </c>
      <c r="R352" s="72">
        <f>_xlfn.XLOOKUP(FMS_Ranking[[#This Row],[FMS ID]],FMS_Input[FMS_ID],FMS_Input[REMRESSTRC100])</f>
        <v>0</v>
      </c>
      <c r="S352" s="83">
        <f>_xlfn.XLOOKUP(FMS_Ranking[[#This Row],[FMS ID]],FMS_Input[FMS_ID],FMS_Input[REMPOP100])</f>
        <v>0</v>
      </c>
      <c r="T352" s="83">
        <f>_xlfn.XLOOKUP(FMS_Ranking[[#This Row],[FMS ID]],FMS_Input[FMS_ID],FMS_Input[REMCRITFAC100])</f>
        <v>0</v>
      </c>
      <c r="U352" s="83">
        <f>_xlfn.XLOOKUP(FMS_Ranking[[#This Row],[FMS ID]],FMS_Input[FMS_ID],FMS_Input[REMLWC100])</f>
        <v>0</v>
      </c>
      <c r="V352" s="83">
        <f>_xlfn.XLOOKUP(FMS_Ranking[[#This Row],[FMS ID]],FMS_Input[FMS_ID],FMS_Input[REMROADCLS])</f>
        <v>0</v>
      </c>
      <c r="W352" s="83">
        <f>_xlfn.XLOOKUP(FMS_Ranking[[#This Row],[FMS ID]],FMS_Input[FMS_ID],FMS_Input[REMFRMACRE100])</f>
        <v>0</v>
      </c>
      <c r="X352" s="72">
        <f>_xlfn.XLOOKUP(FMS_Ranking[[#This Row],[FMS ID]],FMS_Input[FMS_ID],FMS_Input[COSTSTRUCT])</f>
        <v>0</v>
      </c>
      <c r="Y352" s="72">
        <f>_xlfn.XLOOKUP(FMS_Ranking[[#This Row],[FMS ID]],FMS_Input[FMS_ID],FMS_Input[NATURE])</f>
        <v>0</v>
      </c>
      <c r="Z352" s="61">
        <f>(((FMS_Ranking[[#This Row],[Percent Nature-Based Raw]]/Y$2)*10)*Y$3)</f>
        <v>0</v>
      </c>
      <c r="AA352" s="5" t="str">
        <f>_xlfn.XLOOKUP(FMS_Ranking[[#This Row],[FMS ID]],FMS_Input[FMS_ID],FMS_Input[WATER_SUP])</f>
        <v>No</v>
      </c>
      <c r="AB352" s="8">
        <f>IF(FMS_Ranking[[#This Row],[Water Supply Raw]]="Yes",1,0)</f>
        <v>0</v>
      </c>
      <c r="AC35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8.3154138534526903E-4</v>
      </c>
      <c r="AD352" s="97">
        <f>_xlfn.RANK.EQ(AC352,$AC$6:$AC$380,0)+COUNTIF($AC$6:AC352,AC352)-1</f>
        <v>346</v>
      </c>
      <c r="AE352" s="93">
        <f>(((FMS_Ranking[[#This Row],[Structures Removed 100 Raw]]/Q$2)*100)*Q$3)+(((FMS_Ranking[[#This Row],[Removed Pop Raw]]/S$2)*100)*S$3)</f>
        <v>0</v>
      </c>
      <c r="AF35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8.3154138534526903E-4</v>
      </c>
      <c r="AG352" s="95">
        <f t="shared" si="11"/>
        <v>347</v>
      </c>
    </row>
    <row r="353" spans="1:33" ht="15" customHeight="1" x14ac:dyDescent="0.25">
      <c r="A353" s="64" t="s">
        <v>2535</v>
      </c>
      <c r="B353" s="64">
        <f>_xlfn.XLOOKUP(FMS_Ranking[[#This Row],[FMS ID]],FMS_Input[FMS_ID],FMS_Input[RFPG_NUM])</f>
        <v>3</v>
      </c>
      <c r="C353" s="63" t="str">
        <f>_xlfn.XLOOKUP(FMS_Ranking[[#This Row],[FMS ID]],FMS_Input[FMS_ID],FMS_Input[FMS_NAME])</f>
        <v>City of Bedias NFIP Floodplain Ordinance</v>
      </c>
      <c r="D353" s="68" t="str">
        <f>_xlfn.XLOOKUP(FMS_Ranking[[#This Row],[FMS ID]],FMS_Input[FMS_ID],FMS_Input[FMS_DESCR])</f>
        <v>Develop a floodplain ordinance that meets or exceeds FEMA's minimum standards</v>
      </c>
      <c r="E353" s="69">
        <f>_xlfn.XLOOKUP(FMS_Ranking[[#This Row],[FMS ID]],FMS_Input[FMS_ID],FMS_Input[FMS_COST])</f>
        <v>100000</v>
      </c>
      <c r="F353" s="70" t="str">
        <f>_xlfn.XLOOKUP(FMS_Ranking[[#This Row],[FMS ID]],FMS_Input[FMS_ID],FMS_Input[EMER_NEED])</f>
        <v>No</v>
      </c>
      <c r="G353" s="4">
        <f t="shared" si="10"/>
        <v>0</v>
      </c>
      <c r="H353" s="71">
        <f>_xlfn.XLOOKUP(FMS_Ranking[[#This Row],[FMS ID]],FMS_Input[FMS_ID],FMS_Input[STRUCT_100])</f>
        <v>5</v>
      </c>
      <c r="I353" s="71">
        <f>_xlfn.XLOOKUP(FMS_Ranking[[#This Row],[FMS ID]],FMS_Input[FMS_ID],FMS_Input[RES_STRUCT100])</f>
        <v>4</v>
      </c>
      <c r="J353" s="71">
        <f>_xlfn.XLOOKUP(FMS_Ranking[[#This Row],[FMS ID]],FMS_Input[FMS_ID],FMS_Input[POP100])</f>
        <v>3</v>
      </c>
      <c r="K353" s="71">
        <f>_xlfn.XLOOKUP(FMS_Ranking[[#This Row],[FMS ID]],FMS_Input[FMS_ID],FMS_Input[CRITFAC100])</f>
        <v>0</v>
      </c>
      <c r="L353" s="71">
        <f>_xlfn.XLOOKUP(FMS_Ranking[[#This Row],[FMS ID]],FMS_Input[FMS_ID],FMS_Input[LWC])</f>
        <v>0</v>
      </c>
      <c r="M353" s="71">
        <f>_xlfn.XLOOKUP(FMS_Ranking[[#This Row],[FMS ID]],FMS_Input[FMS_ID],FMS_Input[ROADCLS])</f>
        <v>0</v>
      </c>
      <c r="N353" s="71">
        <f>_xlfn.XLOOKUP(FMS_Ranking[[#This Row],[FMS ID]],FMS_Input[FMS_ID],FMS_Input[ROAD_MILES100])</f>
        <v>0</v>
      </c>
      <c r="O353" s="71">
        <f>_xlfn.XLOOKUP(FMS_Ranking[[#This Row],[FMS ID]],FMS_Input[FMS_ID],FMS_Input[FARMACRE100])</f>
        <v>19.52272987365723</v>
      </c>
      <c r="P353" s="72">
        <f>_xlfn.XLOOKUP(FMS_Ranking[[#This Row],[FMS ID]],FMS_Input[FMS_ID],FMS_Input[REDSTRUCT100])</f>
        <v>0</v>
      </c>
      <c r="Q353" s="72">
        <f>_xlfn.XLOOKUP(FMS_Ranking[[#This Row],[FMS ID]],FMS_Input[FMS_ID],FMS_Input[REMSTRC100])</f>
        <v>0</v>
      </c>
      <c r="R353" s="72">
        <f>_xlfn.XLOOKUP(FMS_Ranking[[#This Row],[FMS ID]],FMS_Input[FMS_ID],FMS_Input[REMRESSTRC100])</f>
        <v>0</v>
      </c>
      <c r="S353" s="83">
        <f>_xlfn.XLOOKUP(FMS_Ranking[[#This Row],[FMS ID]],FMS_Input[FMS_ID],FMS_Input[REMPOP100])</f>
        <v>0</v>
      </c>
      <c r="T353" s="83">
        <f>_xlfn.XLOOKUP(FMS_Ranking[[#This Row],[FMS ID]],FMS_Input[FMS_ID],FMS_Input[REMCRITFAC100])</f>
        <v>0</v>
      </c>
      <c r="U353" s="83">
        <f>_xlfn.XLOOKUP(FMS_Ranking[[#This Row],[FMS ID]],FMS_Input[FMS_ID],FMS_Input[REMLWC100])</f>
        <v>0</v>
      </c>
      <c r="V353" s="83">
        <f>_xlfn.XLOOKUP(FMS_Ranking[[#This Row],[FMS ID]],FMS_Input[FMS_ID],FMS_Input[REMROADCLS])</f>
        <v>0</v>
      </c>
      <c r="W353" s="83">
        <f>_xlfn.XLOOKUP(FMS_Ranking[[#This Row],[FMS ID]],FMS_Input[FMS_ID],FMS_Input[REMFRMACRE100])</f>
        <v>0</v>
      </c>
      <c r="X353" s="72">
        <f>_xlfn.XLOOKUP(FMS_Ranking[[#This Row],[FMS ID]],FMS_Input[FMS_ID],FMS_Input[COSTSTRUCT])</f>
        <v>0</v>
      </c>
      <c r="Y353" s="72">
        <f>_xlfn.XLOOKUP(FMS_Ranking[[#This Row],[FMS ID]],FMS_Input[FMS_ID],FMS_Input[NATURE])</f>
        <v>0</v>
      </c>
      <c r="Z353" s="61">
        <f>(((FMS_Ranking[[#This Row],[Percent Nature-Based Raw]]/Y$2)*10)*Y$3)</f>
        <v>0</v>
      </c>
      <c r="AA353" s="5" t="str">
        <f>_xlfn.XLOOKUP(FMS_Ranking[[#This Row],[FMS ID]],FMS_Input[FMS_ID],FMS_Input[WATER_SUP])</f>
        <v>No</v>
      </c>
      <c r="AB353" s="8">
        <f>IF(FMS_Ranking[[#This Row],[Water Supply Raw]]="Yes",1,0)</f>
        <v>0</v>
      </c>
      <c r="AC35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8.1531339244221351E-4</v>
      </c>
      <c r="AD353" s="97">
        <f>_xlfn.RANK.EQ(AC353,$AC$6:$AC$380,0)+COUNTIF($AC$6:AC353,AC353)-1</f>
        <v>347</v>
      </c>
      <c r="AE353" s="93">
        <f>(((FMS_Ranking[[#This Row],[Structures Removed 100 Raw]]/Q$2)*100)*Q$3)+(((FMS_Ranking[[#This Row],[Removed Pop Raw]]/S$2)*100)*S$3)</f>
        <v>0</v>
      </c>
      <c r="AF35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8.1531339244221351E-4</v>
      </c>
      <c r="AG353" s="95">
        <f t="shared" si="11"/>
        <v>348</v>
      </c>
    </row>
    <row r="354" spans="1:33" ht="15" customHeight="1" x14ac:dyDescent="0.25">
      <c r="A354" s="64" t="s">
        <v>1638</v>
      </c>
      <c r="B354" s="64">
        <f>_xlfn.XLOOKUP(FMS_Ranking[[#This Row],[FMS ID]],FMS_Input[FMS_ID],FMS_Input[RFPG_NUM])</f>
        <v>2</v>
      </c>
      <c r="C354" s="63" t="str">
        <f>_xlfn.XLOOKUP(FMS_Ranking[[#This Row],[FMS ID]],FMS_Input[FMS_ID],FMS_Input[FMS_NAME])</f>
        <v>City of Cooper NFIP Involvement</v>
      </c>
      <c r="D354" s="68" t="str">
        <f>_xlfn.XLOOKUP(FMS_Ranking[[#This Row],[FMS ID]],FMS_Input[FMS_ID],FMS_Input[FMS_DESCR])</f>
        <v xml:space="preserve">Application to join NFIP or adoption of equivalent standards </v>
      </c>
      <c r="E354" s="69">
        <f>_xlfn.XLOOKUP(FMS_Ranking[[#This Row],[FMS ID]],FMS_Input[FMS_ID],FMS_Input[FMS_COST])</f>
        <v>100000</v>
      </c>
      <c r="F354" s="70" t="str">
        <f>_xlfn.XLOOKUP(FMS_Ranking[[#This Row],[FMS ID]],FMS_Input[FMS_ID],FMS_Input[EMER_NEED])</f>
        <v>No</v>
      </c>
      <c r="G354" s="4">
        <f t="shared" si="10"/>
        <v>0</v>
      </c>
      <c r="H354" s="71">
        <f>_xlfn.XLOOKUP(FMS_Ranking[[#This Row],[FMS ID]],FMS_Input[FMS_ID],FMS_Input[STRUCT_100])</f>
        <v>6</v>
      </c>
      <c r="I354" s="71">
        <f>_xlfn.XLOOKUP(FMS_Ranking[[#This Row],[FMS ID]],FMS_Input[FMS_ID],FMS_Input[RES_STRUCT100])</f>
        <v>4</v>
      </c>
      <c r="J354" s="71">
        <f>_xlfn.XLOOKUP(FMS_Ranking[[#This Row],[FMS ID]],FMS_Input[FMS_ID],FMS_Input[POP100])</f>
        <v>11</v>
      </c>
      <c r="K354" s="71">
        <f>_xlfn.XLOOKUP(FMS_Ranking[[#This Row],[FMS ID]],FMS_Input[FMS_ID],FMS_Input[CRITFAC100])</f>
        <v>0</v>
      </c>
      <c r="L354" s="71">
        <f>_xlfn.XLOOKUP(FMS_Ranking[[#This Row],[FMS ID]],FMS_Input[FMS_ID],FMS_Input[LWC])</f>
        <v>0</v>
      </c>
      <c r="M354" s="71">
        <f>_xlfn.XLOOKUP(FMS_Ranking[[#This Row],[FMS ID]],FMS_Input[FMS_ID],FMS_Input[ROADCLS])</f>
        <v>0</v>
      </c>
      <c r="N354" s="71">
        <f>_xlfn.XLOOKUP(FMS_Ranking[[#This Row],[FMS ID]],FMS_Input[FMS_ID],FMS_Input[ROAD_MILES100])</f>
        <v>0</v>
      </c>
      <c r="O354" s="71">
        <f>_xlfn.XLOOKUP(FMS_Ranking[[#This Row],[FMS ID]],FMS_Input[FMS_ID],FMS_Input[FARMACRE100])</f>
        <v>8.2010488510131836</v>
      </c>
      <c r="P354" s="72">
        <f>_xlfn.XLOOKUP(FMS_Ranking[[#This Row],[FMS ID]],FMS_Input[FMS_ID],FMS_Input[REDSTRUCT100])</f>
        <v>0</v>
      </c>
      <c r="Q354" s="72">
        <f>_xlfn.XLOOKUP(FMS_Ranking[[#This Row],[FMS ID]],FMS_Input[FMS_ID],FMS_Input[REMSTRC100])</f>
        <v>0</v>
      </c>
      <c r="R354" s="72">
        <f>_xlfn.XLOOKUP(FMS_Ranking[[#This Row],[FMS ID]],FMS_Input[FMS_ID],FMS_Input[REMRESSTRC100])</f>
        <v>0</v>
      </c>
      <c r="S354" s="83">
        <f>_xlfn.XLOOKUP(FMS_Ranking[[#This Row],[FMS ID]],FMS_Input[FMS_ID],FMS_Input[REMPOP100])</f>
        <v>0</v>
      </c>
      <c r="T354" s="83">
        <f>_xlfn.XLOOKUP(FMS_Ranking[[#This Row],[FMS ID]],FMS_Input[FMS_ID],FMS_Input[REMCRITFAC100])</f>
        <v>0</v>
      </c>
      <c r="U354" s="83">
        <f>_xlfn.XLOOKUP(FMS_Ranking[[#This Row],[FMS ID]],FMS_Input[FMS_ID],FMS_Input[REMLWC100])</f>
        <v>0</v>
      </c>
      <c r="V354" s="83">
        <f>_xlfn.XLOOKUP(FMS_Ranking[[#This Row],[FMS ID]],FMS_Input[FMS_ID],FMS_Input[REMROADCLS])</f>
        <v>0</v>
      </c>
      <c r="W354" s="83">
        <f>_xlfn.XLOOKUP(FMS_Ranking[[#This Row],[FMS ID]],FMS_Input[FMS_ID],FMS_Input[REMFRMACRE100])</f>
        <v>0</v>
      </c>
      <c r="X354" s="72">
        <f>_xlfn.XLOOKUP(FMS_Ranking[[#This Row],[FMS ID]],FMS_Input[FMS_ID],FMS_Input[COSTSTRUCT])</f>
        <v>0</v>
      </c>
      <c r="Y354" s="72">
        <f>_xlfn.XLOOKUP(FMS_Ranking[[#This Row],[FMS ID]],FMS_Input[FMS_ID],FMS_Input[NATURE])</f>
        <v>0</v>
      </c>
      <c r="Z354" s="61">
        <f>(((FMS_Ranking[[#This Row],[Percent Nature-Based Raw]]/Y$2)*10)*Y$3)</f>
        <v>0</v>
      </c>
      <c r="AA354" s="5" t="str">
        <f>_xlfn.XLOOKUP(FMS_Ranking[[#This Row],[FMS ID]],FMS_Input[FMS_ID],FMS_Input[WATER_SUP])</f>
        <v>No</v>
      </c>
      <c r="AB354" s="8">
        <f>IF(FMS_Ranking[[#This Row],[Water Supply Raw]]="Yes",1,0)</f>
        <v>0</v>
      </c>
      <c r="AC35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8.0969528863849031E-4</v>
      </c>
      <c r="AD354" s="97">
        <f>_xlfn.RANK.EQ(AC354,$AC$6:$AC$380,0)+COUNTIF($AC$6:AC354,AC354)-1</f>
        <v>348</v>
      </c>
      <c r="AE354" s="93">
        <f>(((FMS_Ranking[[#This Row],[Structures Removed 100 Raw]]/Q$2)*100)*Q$3)+(((FMS_Ranking[[#This Row],[Removed Pop Raw]]/S$2)*100)*S$3)</f>
        <v>0</v>
      </c>
      <c r="AF35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8.0969528863849031E-4</v>
      </c>
      <c r="AG354" s="95">
        <f t="shared" si="11"/>
        <v>349</v>
      </c>
    </row>
    <row r="355" spans="1:33" ht="15" customHeight="1" x14ac:dyDescent="0.25">
      <c r="A355" s="64" t="s">
        <v>2687</v>
      </c>
      <c r="B355" s="64">
        <f>_xlfn.XLOOKUP(FMS_Ranking[[#This Row],[FMS ID]],FMS_Input[FMS_ID],FMS_Input[RFPG_NUM])</f>
        <v>3</v>
      </c>
      <c r="C355" s="63" t="str">
        <f>_xlfn.XLOOKUP(FMS_Ranking[[#This Row],[FMS ID]],FMS_Input[FMS_ID],FMS_Input[FMS_NAME])</f>
        <v>City of Tehuacana NFIP Floodplain Ordinance</v>
      </c>
      <c r="D355" s="68" t="str">
        <f>_xlfn.XLOOKUP(FMS_Ranking[[#This Row],[FMS ID]],FMS_Input[FMS_ID],FMS_Input[FMS_DESCR])</f>
        <v>Develop a floodplain ordinance that meets or exceeds FEMA's minimum standards</v>
      </c>
      <c r="E355" s="69">
        <f>_xlfn.XLOOKUP(FMS_Ranking[[#This Row],[FMS ID]],FMS_Input[FMS_ID],FMS_Input[FMS_COST])</f>
        <v>100000</v>
      </c>
      <c r="F355" s="70" t="str">
        <f>_xlfn.XLOOKUP(FMS_Ranking[[#This Row],[FMS ID]],FMS_Input[FMS_ID],FMS_Input[EMER_NEED])</f>
        <v>No</v>
      </c>
      <c r="G355" s="4">
        <f t="shared" si="10"/>
        <v>0</v>
      </c>
      <c r="H355" s="71">
        <f>_xlfn.XLOOKUP(FMS_Ranking[[#This Row],[FMS ID]],FMS_Input[FMS_ID],FMS_Input[STRUCT_100])</f>
        <v>3</v>
      </c>
      <c r="I355" s="71">
        <f>_xlfn.XLOOKUP(FMS_Ranking[[#This Row],[FMS ID]],FMS_Input[FMS_ID],FMS_Input[RES_STRUCT100])</f>
        <v>1</v>
      </c>
      <c r="J355" s="71">
        <f>_xlfn.XLOOKUP(FMS_Ranking[[#This Row],[FMS ID]],FMS_Input[FMS_ID],FMS_Input[POP100])</f>
        <v>2</v>
      </c>
      <c r="K355" s="71">
        <f>_xlfn.XLOOKUP(FMS_Ranking[[#This Row],[FMS ID]],FMS_Input[FMS_ID],FMS_Input[CRITFAC100])</f>
        <v>0</v>
      </c>
      <c r="L355" s="71">
        <f>_xlfn.XLOOKUP(FMS_Ranking[[#This Row],[FMS ID]],FMS_Input[FMS_ID],FMS_Input[LWC])</f>
        <v>0</v>
      </c>
      <c r="M355" s="71">
        <f>_xlfn.XLOOKUP(FMS_Ranking[[#This Row],[FMS ID]],FMS_Input[FMS_ID],FMS_Input[ROADCLS])</f>
        <v>0</v>
      </c>
      <c r="N355" s="71">
        <f>_xlfn.XLOOKUP(FMS_Ranking[[#This Row],[FMS ID]],FMS_Input[FMS_ID],FMS_Input[ROAD_MILES100])</f>
        <v>0</v>
      </c>
      <c r="O355" s="71">
        <f>_xlfn.XLOOKUP(FMS_Ranking[[#This Row],[FMS ID]],FMS_Input[FMS_ID],FMS_Input[FARMACRE100])</f>
        <v>30.055110931396481</v>
      </c>
      <c r="P355" s="72">
        <f>_xlfn.XLOOKUP(FMS_Ranking[[#This Row],[FMS ID]],FMS_Input[FMS_ID],FMS_Input[REDSTRUCT100])</f>
        <v>0</v>
      </c>
      <c r="Q355" s="72">
        <f>_xlfn.XLOOKUP(FMS_Ranking[[#This Row],[FMS ID]],FMS_Input[FMS_ID],FMS_Input[REMSTRC100])</f>
        <v>0</v>
      </c>
      <c r="R355" s="72">
        <f>_xlfn.XLOOKUP(FMS_Ranking[[#This Row],[FMS ID]],FMS_Input[FMS_ID],FMS_Input[REMRESSTRC100])</f>
        <v>0</v>
      </c>
      <c r="S355" s="83">
        <f>_xlfn.XLOOKUP(FMS_Ranking[[#This Row],[FMS ID]],FMS_Input[FMS_ID],FMS_Input[REMPOP100])</f>
        <v>0</v>
      </c>
      <c r="T355" s="83">
        <f>_xlfn.XLOOKUP(FMS_Ranking[[#This Row],[FMS ID]],FMS_Input[FMS_ID],FMS_Input[REMCRITFAC100])</f>
        <v>0</v>
      </c>
      <c r="U355" s="83">
        <f>_xlfn.XLOOKUP(FMS_Ranking[[#This Row],[FMS ID]],FMS_Input[FMS_ID],FMS_Input[REMLWC100])</f>
        <v>0</v>
      </c>
      <c r="V355" s="83">
        <f>_xlfn.XLOOKUP(FMS_Ranking[[#This Row],[FMS ID]],FMS_Input[FMS_ID],FMS_Input[REMROADCLS])</f>
        <v>0</v>
      </c>
      <c r="W355" s="83">
        <f>_xlfn.XLOOKUP(FMS_Ranking[[#This Row],[FMS ID]],FMS_Input[FMS_ID],FMS_Input[REMFRMACRE100])</f>
        <v>0</v>
      </c>
      <c r="X355" s="72">
        <f>_xlfn.XLOOKUP(FMS_Ranking[[#This Row],[FMS ID]],FMS_Input[FMS_ID],FMS_Input[COSTSTRUCT])</f>
        <v>0</v>
      </c>
      <c r="Y355" s="72">
        <f>_xlfn.XLOOKUP(FMS_Ranking[[#This Row],[FMS ID]],FMS_Input[FMS_ID],FMS_Input[NATURE])</f>
        <v>0</v>
      </c>
      <c r="Z355" s="61">
        <f>(((FMS_Ranking[[#This Row],[Percent Nature-Based Raw]]/Y$2)*10)*Y$3)</f>
        <v>0</v>
      </c>
      <c r="AA355" s="5" t="str">
        <f>_xlfn.XLOOKUP(FMS_Ranking[[#This Row],[FMS ID]],FMS_Input[FMS_ID],FMS_Input[WATER_SUP])</f>
        <v>No</v>
      </c>
      <c r="AB355" s="8">
        <f>IF(FMS_Ranking[[#This Row],[Water Supply Raw]]="Yes",1,0)</f>
        <v>0</v>
      </c>
      <c r="AC35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6.8785685082414002E-4</v>
      </c>
      <c r="AD355" s="97">
        <f>_xlfn.RANK.EQ(AC355,$AC$6:$AC$380,0)+COUNTIF($AC$6:AC355,AC355)-1</f>
        <v>349</v>
      </c>
      <c r="AE355" s="93">
        <f>(((FMS_Ranking[[#This Row],[Structures Removed 100 Raw]]/Q$2)*100)*Q$3)+(((FMS_Ranking[[#This Row],[Removed Pop Raw]]/S$2)*100)*S$3)</f>
        <v>0</v>
      </c>
      <c r="AF35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6.8785685082414002E-4</v>
      </c>
      <c r="AG355" s="95">
        <f t="shared" si="11"/>
        <v>350</v>
      </c>
    </row>
    <row r="356" spans="1:33" ht="15" customHeight="1" x14ac:dyDescent="0.25">
      <c r="A356" s="64" t="s">
        <v>2353</v>
      </c>
      <c r="B356" s="64">
        <f>_xlfn.XLOOKUP(FMS_Ranking[[#This Row],[FMS ID]],FMS_Input[FMS_ID],FMS_Input[RFPG_NUM])</f>
        <v>3</v>
      </c>
      <c r="C356" s="63" t="str">
        <f>_xlfn.XLOOKUP(FMS_Ranking[[#This Row],[FMS ID]],FMS_Input[FMS_ID],FMS_Input[FMS_NAME])</f>
        <v>Itasca Zoning Regulations and Land Use Planning Mechanisms</v>
      </c>
      <c r="D356" s="68" t="str">
        <f>_xlfn.XLOOKUP(FMS_Ranking[[#This Row],[FMS ID]],FMS_Input[FMS_ID],FMS_Input[FMS_DESCR])</f>
        <v>Establish zoning regulations to prohibit residential construction in flood prone areas. Implement strategic land-use planning mechanisms to ensure flood-resistant development occurs in flood-prone areas</v>
      </c>
      <c r="E356" s="69">
        <f>_xlfn.XLOOKUP(FMS_Ranking[[#This Row],[FMS ID]],FMS_Input[FMS_ID],FMS_Input[FMS_COST])</f>
        <v>100000</v>
      </c>
      <c r="F356" s="70" t="str">
        <f>_xlfn.XLOOKUP(FMS_Ranking[[#This Row],[FMS ID]],FMS_Input[FMS_ID],FMS_Input[EMER_NEED])</f>
        <v>No</v>
      </c>
      <c r="G356" s="4">
        <f t="shared" si="10"/>
        <v>0</v>
      </c>
      <c r="H356" s="71">
        <f>_xlfn.XLOOKUP(FMS_Ranking[[#This Row],[FMS ID]],FMS_Input[FMS_ID],FMS_Input[STRUCT_100])</f>
        <v>4</v>
      </c>
      <c r="I356" s="71">
        <f>_xlfn.XLOOKUP(FMS_Ranking[[#This Row],[FMS ID]],FMS_Input[FMS_ID],FMS_Input[RES_STRUCT100])</f>
        <v>0</v>
      </c>
      <c r="J356" s="71">
        <f>_xlfn.XLOOKUP(FMS_Ranking[[#This Row],[FMS ID]],FMS_Input[FMS_ID],FMS_Input[POP100])</f>
        <v>2</v>
      </c>
      <c r="K356" s="71">
        <f>_xlfn.XLOOKUP(FMS_Ranking[[#This Row],[FMS ID]],FMS_Input[FMS_ID],FMS_Input[CRITFAC100])</f>
        <v>0</v>
      </c>
      <c r="L356" s="71">
        <f>_xlfn.XLOOKUP(FMS_Ranking[[#This Row],[FMS ID]],FMS_Input[FMS_ID],FMS_Input[LWC])</f>
        <v>0</v>
      </c>
      <c r="M356" s="71">
        <f>_xlfn.XLOOKUP(FMS_Ranking[[#This Row],[FMS ID]],FMS_Input[FMS_ID],FMS_Input[ROADCLS])</f>
        <v>0</v>
      </c>
      <c r="N356" s="71">
        <f>_xlfn.XLOOKUP(FMS_Ranking[[#This Row],[FMS ID]],FMS_Input[FMS_ID],FMS_Input[ROAD_MILES100])</f>
        <v>0</v>
      </c>
      <c r="O356" s="71">
        <f>_xlfn.XLOOKUP(FMS_Ranking[[#This Row],[FMS ID]],FMS_Input[FMS_ID],FMS_Input[FARMACRE100])</f>
        <v>25.802450180053711</v>
      </c>
      <c r="P356" s="72">
        <f>_xlfn.XLOOKUP(FMS_Ranking[[#This Row],[FMS ID]],FMS_Input[FMS_ID],FMS_Input[REDSTRUCT100])</f>
        <v>0</v>
      </c>
      <c r="Q356" s="72">
        <f>_xlfn.XLOOKUP(FMS_Ranking[[#This Row],[FMS ID]],FMS_Input[FMS_ID],FMS_Input[REMSTRC100])</f>
        <v>0</v>
      </c>
      <c r="R356" s="72">
        <f>_xlfn.XLOOKUP(FMS_Ranking[[#This Row],[FMS ID]],FMS_Input[FMS_ID],FMS_Input[REMRESSTRC100])</f>
        <v>0</v>
      </c>
      <c r="S356" s="83">
        <f>_xlfn.XLOOKUP(FMS_Ranking[[#This Row],[FMS ID]],FMS_Input[FMS_ID],FMS_Input[REMPOP100])</f>
        <v>0</v>
      </c>
      <c r="T356" s="83">
        <f>_xlfn.XLOOKUP(FMS_Ranking[[#This Row],[FMS ID]],FMS_Input[FMS_ID],FMS_Input[REMCRITFAC100])</f>
        <v>0</v>
      </c>
      <c r="U356" s="83">
        <f>_xlfn.XLOOKUP(FMS_Ranking[[#This Row],[FMS ID]],FMS_Input[FMS_ID],FMS_Input[REMLWC100])</f>
        <v>0</v>
      </c>
      <c r="V356" s="83">
        <f>_xlfn.XLOOKUP(FMS_Ranking[[#This Row],[FMS ID]],FMS_Input[FMS_ID],FMS_Input[REMROADCLS])</f>
        <v>0</v>
      </c>
      <c r="W356" s="83">
        <f>_xlfn.XLOOKUP(FMS_Ranking[[#This Row],[FMS ID]],FMS_Input[FMS_ID],FMS_Input[REMFRMACRE100])</f>
        <v>0</v>
      </c>
      <c r="X356" s="72">
        <f>_xlfn.XLOOKUP(FMS_Ranking[[#This Row],[FMS ID]],FMS_Input[FMS_ID],FMS_Input[COSTSTRUCT])</f>
        <v>0</v>
      </c>
      <c r="Y356" s="72">
        <f>_xlfn.XLOOKUP(FMS_Ranking[[#This Row],[FMS ID]],FMS_Input[FMS_ID],FMS_Input[NATURE])</f>
        <v>0</v>
      </c>
      <c r="Z356" s="61">
        <f>(((FMS_Ranking[[#This Row],[Percent Nature-Based Raw]]/Y$2)*10)*Y$3)</f>
        <v>0</v>
      </c>
      <c r="AA356" s="5" t="str">
        <f>_xlfn.XLOOKUP(FMS_Ranking[[#This Row],[FMS ID]],FMS_Input[FMS_ID],FMS_Input[WATER_SUP])</f>
        <v>No</v>
      </c>
      <c r="AB356" s="8">
        <f>IF(FMS_Ranking[[#This Row],[Water Supply Raw]]="Yes",1,0)</f>
        <v>0</v>
      </c>
      <c r="AC35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6.5706251310962915E-4</v>
      </c>
      <c r="AD356" s="97">
        <f>_xlfn.RANK.EQ(AC356,$AC$6:$AC$380,0)+COUNTIF($AC$6:AC356,AC356)-1</f>
        <v>350</v>
      </c>
      <c r="AE356" s="93">
        <f>(((FMS_Ranking[[#This Row],[Structures Removed 100 Raw]]/Q$2)*100)*Q$3)+(((FMS_Ranking[[#This Row],[Removed Pop Raw]]/S$2)*100)*S$3)</f>
        <v>0</v>
      </c>
      <c r="AF35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6.5706251310962915E-4</v>
      </c>
      <c r="AG356" s="95">
        <f t="shared" si="11"/>
        <v>351</v>
      </c>
    </row>
    <row r="357" spans="1:33" ht="15" customHeight="1" x14ac:dyDescent="0.25">
      <c r="A357" s="64" t="s">
        <v>99</v>
      </c>
      <c r="B357" s="64">
        <f>_xlfn.XLOOKUP(FMS_Ranking[[#This Row],[FMS ID]],FMS_Input[FMS_ID],FMS_Input[RFPG_NUM])</f>
        <v>6</v>
      </c>
      <c r="C357" s="63" t="str">
        <f>_xlfn.XLOOKUP(FMS_Ranking[[#This Row],[FMS ID]],FMS_Input[FMS_ID],FMS_Input[FMS_NAME])</f>
        <v>Natural Infrastructure Project Mound Creek Conservation</v>
      </c>
      <c r="D357" s="68" t="str">
        <f>_xlfn.XLOOKUP(FMS_Ranking[[#This Row],[FMS ID]],FMS_Input[FMS_ID],FMS_Input[FMS_DESCR])</f>
        <v>Purhase conservation easement from landowner to permanently conserve as agricultural/natural areas. KPC to ensure land remains undeveloped agriculutural land and maintain conservation. Would provide multiple benefits such as flood mitigation, and more.</v>
      </c>
      <c r="E357" s="69">
        <f>_xlfn.XLOOKUP(FMS_Ranking[[#This Row],[FMS ID]],FMS_Input[FMS_ID],FMS_Input[FMS_COST])</f>
        <v>32000000</v>
      </c>
      <c r="F357" s="70" t="str">
        <f>_xlfn.XLOOKUP(FMS_Ranking[[#This Row],[FMS ID]],FMS_Input[FMS_ID],FMS_Input[EMER_NEED])</f>
        <v>No</v>
      </c>
      <c r="G357" s="4">
        <f t="shared" si="10"/>
        <v>0</v>
      </c>
      <c r="H357" s="71">
        <f>_xlfn.XLOOKUP(FMS_Ranking[[#This Row],[FMS ID]],FMS_Input[FMS_ID],FMS_Input[STRUCT_100])</f>
        <v>0</v>
      </c>
      <c r="I357" s="71">
        <f>_xlfn.XLOOKUP(FMS_Ranking[[#This Row],[FMS ID]],FMS_Input[FMS_ID],FMS_Input[RES_STRUCT100])</f>
        <v>0</v>
      </c>
      <c r="J357" s="71">
        <f>_xlfn.XLOOKUP(FMS_Ranking[[#This Row],[FMS ID]],FMS_Input[FMS_ID],FMS_Input[POP100])</f>
        <v>0</v>
      </c>
      <c r="K357" s="71">
        <f>_xlfn.XLOOKUP(FMS_Ranking[[#This Row],[FMS ID]],FMS_Input[FMS_ID],FMS_Input[CRITFAC100])</f>
        <v>0</v>
      </c>
      <c r="L357" s="71">
        <f>_xlfn.XLOOKUP(FMS_Ranking[[#This Row],[FMS ID]],FMS_Input[FMS_ID],FMS_Input[LWC])</f>
        <v>0</v>
      </c>
      <c r="M357" s="71">
        <f>_xlfn.XLOOKUP(FMS_Ranking[[#This Row],[FMS ID]],FMS_Input[FMS_ID],FMS_Input[ROADCLS])</f>
        <v>0</v>
      </c>
      <c r="N357" s="71">
        <f>_xlfn.XLOOKUP(FMS_Ranking[[#This Row],[FMS ID]],FMS_Input[FMS_ID],FMS_Input[ROAD_MILES100])</f>
        <v>0</v>
      </c>
      <c r="O357" s="71">
        <f>_xlfn.XLOOKUP(FMS_Ranking[[#This Row],[FMS ID]],FMS_Input[FMS_ID],FMS_Input[FARMACRE100])</f>
        <v>41.386463165283203</v>
      </c>
      <c r="P357" s="72">
        <f>_xlfn.XLOOKUP(FMS_Ranking[[#This Row],[FMS ID]],FMS_Input[FMS_ID],FMS_Input[REDSTRUCT100])</f>
        <v>0</v>
      </c>
      <c r="Q357" s="72">
        <f>_xlfn.XLOOKUP(FMS_Ranking[[#This Row],[FMS ID]],FMS_Input[FMS_ID],FMS_Input[REMSTRC100])</f>
        <v>0</v>
      </c>
      <c r="R357" s="72">
        <f>_xlfn.XLOOKUP(FMS_Ranking[[#This Row],[FMS ID]],FMS_Input[FMS_ID],FMS_Input[REMRESSTRC100])</f>
        <v>0</v>
      </c>
      <c r="S357" s="83">
        <f>_xlfn.XLOOKUP(FMS_Ranking[[#This Row],[FMS ID]],FMS_Input[FMS_ID],FMS_Input[REMPOP100])</f>
        <v>0</v>
      </c>
      <c r="T357" s="83">
        <f>_xlfn.XLOOKUP(FMS_Ranking[[#This Row],[FMS ID]],FMS_Input[FMS_ID],FMS_Input[REMCRITFAC100])</f>
        <v>0</v>
      </c>
      <c r="U357" s="83">
        <f>_xlfn.XLOOKUP(FMS_Ranking[[#This Row],[FMS ID]],FMS_Input[FMS_ID],FMS_Input[REMLWC100])</f>
        <v>0</v>
      </c>
      <c r="V357" s="83">
        <f>_xlfn.XLOOKUP(FMS_Ranking[[#This Row],[FMS ID]],FMS_Input[FMS_ID],FMS_Input[REMROADCLS])</f>
        <v>0</v>
      </c>
      <c r="W357" s="83">
        <f>_xlfn.XLOOKUP(FMS_Ranking[[#This Row],[FMS ID]],FMS_Input[FMS_ID],FMS_Input[REMFRMACRE100])</f>
        <v>0</v>
      </c>
      <c r="X357" s="72">
        <f>_xlfn.XLOOKUP(FMS_Ranking[[#This Row],[FMS ID]],FMS_Input[FMS_ID],FMS_Input[COSTSTRUCT])</f>
        <v>0</v>
      </c>
      <c r="Y357" s="72">
        <f>_xlfn.XLOOKUP(FMS_Ranking[[#This Row],[FMS ID]],FMS_Input[FMS_ID],FMS_Input[NATURE])</f>
        <v>0</v>
      </c>
      <c r="Z357" s="61">
        <f>(((FMS_Ranking[[#This Row],[Percent Nature-Based Raw]]/Y$2)*10)*Y$3)</f>
        <v>0</v>
      </c>
      <c r="AA357" s="5" t="str">
        <f>_xlfn.XLOOKUP(FMS_Ranking[[#This Row],[FMS ID]],FMS_Input[FMS_ID],FMS_Input[WATER_SUP])</f>
        <v>No</v>
      </c>
      <c r="AB357" s="8">
        <f>IF(FMS_Ranking[[#This Row],[Water Supply Raw]]="Yes",1,0)</f>
        <v>0</v>
      </c>
      <c r="AC35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5.7441099767378649E-4</v>
      </c>
      <c r="AD357" s="91">
        <f>_xlfn.RANK.EQ(AC357,$AC$6:$AC$380,0)+COUNTIF($AC$6:AC357,AC357)-1</f>
        <v>351</v>
      </c>
      <c r="AE357" s="93">
        <f>(((FMS_Ranking[[#This Row],[Structures Removed 100 Raw]]/Q$2)*100)*Q$3)+(((FMS_Ranking[[#This Row],[Removed Pop Raw]]/S$2)*100)*S$3)</f>
        <v>0</v>
      </c>
      <c r="AF35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5.7441099767378649E-4</v>
      </c>
      <c r="AG357" s="87">
        <f t="shared" si="11"/>
        <v>352</v>
      </c>
    </row>
    <row r="358" spans="1:33" ht="15" customHeight="1" x14ac:dyDescent="0.25">
      <c r="A358" s="64" t="s">
        <v>2574</v>
      </c>
      <c r="B358" s="64">
        <f>_xlfn.XLOOKUP(FMS_Ranking[[#This Row],[FMS ID]],FMS_Input[FMS_ID],FMS_Input[RFPG_NUM])</f>
        <v>3</v>
      </c>
      <c r="C358" s="63" t="str">
        <f>_xlfn.XLOOKUP(FMS_Ranking[[#This Row],[FMS ID]],FMS_Input[FMS_ID],FMS_Input[FMS_NAME])</f>
        <v>City of Emhouse NFIP Floodplain Ordinance</v>
      </c>
      <c r="D358" s="68" t="str">
        <f>_xlfn.XLOOKUP(FMS_Ranking[[#This Row],[FMS ID]],FMS_Input[FMS_ID],FMS_Input[FMS_DESCR])</f>
        <v>Develop a floodplain ordinance that meets or exceeds FEMA's minimum standards</v>
      </c>
      <c r="E358" s="69">
        <f>_xlfn.XLOOKUP(FMS_Ranking[[#This Row],[FMS ID]],FMS_Input[FMS_ID],FMS_Input[FMS_COST])</f>
        <v>100000</v>
      </c>
      <c r="F358" s="70" t="str">
        <f>_xlfn.XLOOKUP(FMS_Ranking[[#This Row],[FMS ID]],FMS_Input[FMS_ID],FMS_Input[EMER_NEED])</f>
        <v>No</v>
      </c>
      <c r="G358" s="4">
        <f t="shared" si="10"/>
        <v>0</v>
      </c>
      <c r="H358" s="71">
        <f>_xlfn.XLOOKUP(FMS_Ranking[[#This Row],[FMS ID]],FMS_Input[FMS_ID],FMS_Input[STRUCT_100])</f>
        <v>3</v>
      </c>
      <c r="I358" s="71">
        <f>_xlfn.XLOOKUP(FMS_Ranking[[#This Row],[FMS ID]],FMS_Input[FMS_ID],FMS_Input[RES_STRUCT100])</f>
        <v>3</v>
      </c>
      <c r="J358" s="71">
        <f>_xlfn.XLOOKUP(FMS_Ranking[[#This Row],[FMS ID]],FMS_Input[FMS_ID],FMS_Input[POP100])</f>
        <v>2</v>
      </c>
      <c r="K358" s="71">
        <f>_xlfn.XLOOKUP(FMS_Ranking[[#This Row],[FMS ID]],FMS_Input[FMS_ID],FMS_Input[CRITFAC100])</f>
        <v>0</v>
      </c>
      <c r="L358" s="71">
        <f>_xlfn.XLOOKUP(FMS_Ranking[[#This Row],[FMS ID]],FMS_Input[FMS_ID],FMS_Input[LWC])</f>
        <v>0</v>
      </c>
      <c r="M358" s="71">
        <f>_xlfn.XLOOKUP(FMS_Ranking[[#This Row],[FMS ID]],FMS_Input[FMS_ID],FMS_Input[ROADCLS])</f>
        <v>0</v>
      </c>
      <c r="N358" s="71">
        <f>_xlfn.XLOOKUP(FMS_Ranking[[#This Row],[FMS ID]],FMS_Input[FMS_ID],FMS_Input[ROAD_MILES100])</f>
        <v>0</v>
      </c>
      <c r="O358" s="71">
        <f>_xlfn.XLOOKUP(FMS_Ranking[[#This Row],[FMS ID]],FMS_Input[FMS_ID],FMS_Input[FARMACRE100])</f>
        <v>10.030240058898929</v>
      </c>
      <c r="P358" s="72">
        <f>_xlfn.XLOOKUP(FMS_Ranking[[#This Row],[FMS ID]],FMS_Input[FMS_ID],FMS_Input[REDSTRUCT100])</f>
        <v>0</v>
      </c>
      <c r="Q358" s="72">
        <f>_xlfn.XLOOKUP(FMS_Ranking[[#This Row],[FMS ID]],FMS_Input[FMS_ID],FMS_Input[REMSTRC100])</f>
        <v>0</v>
      </c>
      <c r="R358" s="72">
        <f>_xlfn.XLOOKUP(FMS_Ranking[[#This Row],[FMS ID]],FMS_Input[FMS_ID],FMS_Input[REMRESSTRC100])</f>
        <v>0</v>
      </c>
      <c r="S358" s="83">
        <f>_xlfn.XLOOKUP(FMS_Ranking[[#This Row],[FMS ID]],FMS_Input[FMS_ID],FMS_Input[REMPOP100])</f>
        <v>0</v>
      </c>
      <c r="T358" s="83">
        <f>_xlfn.XLOOKUP(FMS_Ranking[[#This Row],[FMS ID]],FMS_Input[FMS_ID],FMS_Input[REMCRITFAC100])</f>
        <v>0</v>
      </c>
      <c r="U358" s="83">
        <f>_xlfn.XLOOKUP(FMS_Ranking[[#This Row],[FMS ID]],FMS_Input[FMS_ID],FMS_Input[REMLWC100])</f>
        <v>0</v>
      </c>
      <c r="V358" s="83">
        <f>_xlfn.XLOOKUP(FMS_Ranking[[#This Row],[FMS ID]],FMS_Input[FMS_ID],FMS_Input[REMROADCLS])</f>
        <v>0</v>
      </c>
      <c r="W358" s="83">
        <f>_xlfn.XLOOKUP(FMS_Ranking[[#This Row],[FMS ID]],FMS_Input[FMS_ID],FMS_Input[REMFRMACRE100])</f>
        <v>0</v>
      </c>
      <c r="X358" s="72">
        <f>_xlfn.XLOOKUP(FMS_Ranking[[#This Row],[FMS ID]],FMS_Input[FMS_ID],FMS_Input[COSTSTRUCT])</f>
        <v>0</v>
      </c>
      <c r="Y358" s="72">
        <f>_xlfn.XLOOKUP(FMS_Ranking[[#This Row],[FMS ID]],FMS_Input[FMS_ID],FMS_Input[NATURE])</f>
        <v>0</v>
      </c>
      <c r="Z358" s="61">
        <f>(((FMS_Ranking[[#This Row],[Percent Nature-Based Raw]]/Y$2)*10)*Y$3)</f>
        <v>0</v>
      </c>
      <c r="AA358" s="5" t="str">
        <f>_xlfn.XLOOKUP(FMS_Ranking[[#This Row],[FMS ID]],FMS_Input[FMS_ID],FMS_Input[WATER_SUP])</f>
        <v>No</v>
      </c>
      <c r="AB358" s="8">
        <f>IF(FMS_Ranking[[#This Row],[Water Supply Raw]]="Yes",1,0)</f>
        <v>0</v>
      </c>
      <c r="AC35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4.9270432421782279E-4</v>
      </c>
      <c r="AD358" s="97">
        <f>_xlfn.RANK.EQ(AC358,$AC$6:$AC$380,0)+COUNTIF($AC$6:AC358,AC358)-1</f>
        <v>352</v>
      </c>
      <c r="AE358" s="93">
        <f>(((FMS_Ranking[[#This Row],[Structures Removed 100 Raw]]/Q$2)*100)*Q$3)+(((FMS_Ranking[[#This Row],[Removed Pop Raw]]/S$2)*100)*S$3)</f>
        <v>0</v>
      </c>
      <c r="AF35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4.9270432421782279E-4</v>
      </c>
      <c r="AG358" s="95">
        <f t="shared" si="11"/>
        <v>353</v>
      </c>
    </row>
    <row r="359" spans="1:33" ht="15" customHeight="1" x14ac:dyDescent="0.25">
      <c r="A359" s="64" t="s">
        <v>2567</v>
      </c>
      <c r="B359" s="64">
        <f>_xlfn.XLOOKUP(FMS_Ranking[[#This Row],[FMS ID]],FMS_Input[FMS_ID],FMS_Input[RFPG_NUM])</f>
        <v>3</v>
      </c>
      <c r="C359" s="63" t="str">
        <f>_xlfn.XLOOKUP(FMS_Ranking[[#This Row],[FMS ID]],FMS_Input[FMS_ID],FMS_Input[FMS_NAME])</f>
        <v>City of Dorchester NFIP Floodplain Ordinance</v>
      </c>
      <c r="D359" s="68" t="str">
        <f>_xlfn.XLOOKUP(FMS_Ranking[[#This Row],[FMS ID]],FMS_Input[FMS_ID],FMS_Input[FMS_DESCR])</f>
        <v>Develop a floodplain ordinance that meets or exceeds FEMA's minimum standards</v>
      </c>
      <c r="E359" s="69">
        <f>_xlfn.XLOOKUP(FMS_Ranking[[#This Row],[FMS ID]],FMS_Input[FMS_ID],FMS_Input[FMS_COST])</f>
        <v>100000</v>
      </c>
      <c r="F359" s="70" t="str">
        <f>_xlfn.XLOOKUP(FMS_Ranking[[#This Row],[FMS ID]],FMS_Input[FMS_ID],FMS_Input[EMER_NEED])</f>
        <v>No</v>
      </c>
      <c r="G359" s="4">
        <f t="shared" si="10"/>
        <v>0</v>
      </c>
      <c r="H359" s="71">
        <f>_xlfn.XLOOKUP(FMS_Ranking[[#This Row],[FMS ID]],FMS_Input[FMS_ID],FMS_Input[STRUCT_100])</f>
        <v>0</v>
      </c>
      <c r="I359" s="71">
        <f>_xlfn.XLOOKUP(FMS_Ranking[[#This Row],[FMS ID]],FMS_Input[FMS_ID],FMS_Input[RES_STRUCT100])</f>
        <v>0</v>
      </c>
      <c r="J359" s="71">
        <f>_xlfn.XLOOKUP(FMS_Ranking[[#This Row],[FMS ID]],FMS_Input[FMS_ID],FMS_Input[POP100])</f>
        <v>0</v>
      </c>
      <c r="K359" s="71">
        <f>_xlfn.XLOOKUP(FMS_Ranking[[#This Row],[FMS ID]],FMS_Input[FMS_ID],FMS_Input[CRITFAC100])</f>
        <v>0</v>
      </c>
      <c r="L359" s="71">
        <f>_xlfn.XLOOKUP(FMS_Ranking[[#This Row],[FMS ID]],FMS_Input[FMS_ID],FMS_Input[LWC])</f>
        <v>0</v>
      </c>
      <c r="M359" s="71">
        <f>_xlfn.XLOOKUP(FMS_Ranking[[#This Row],[FMS ID]],FMS_Input[FMS_ID],FMS_Input[ROADCLS])</f>
        <v>0</v>
      </c>
      <c r="N359" s="71">
        <f>_xlfn.XLOOKUP(FMS_Ranking[[#This Row],[FMS ID]],FMS_Input[FMS_ID],FMS_Input[ROAD_MILES100])</f>
        <v>0</v>
      </c>
      <c r="O359" s="71">
        <f>_xlfn.XLOOKUP(FMS_Ranking[[#This Row],[FMS ID]],FMS_Input[FMS_ID],FMS_Input[FARMACRE100])</f>
        <v>31.516939163208011</v>
      </c>
      <c r="P359" s="72">
        <f>_xlfn.XLOOKUP(FMS_Ranking[[#This Row],[FMS ID]],FMS_Input[FMS_ID],FMS_Input[REDSTRUCT100])</f>
        <v>0</v>
      </c>
      <c r="Q359" s="72">
        <f>_xlfn.XLOOKUP(FMS_Ranking[[#This Row],[FMS ID]],FMS_Input[FMS_ID],FMS_Input[REMSTRC100])</f>
        <v>0</v>
      </c>
      <c r="R359" s="72">
        <f>_xlfn.XLOOKUP(FMS_Ranking[[#This Row],[FMS ID]],FMS_Input[FMS_ID],FMS_Input[REMRESSTRC100])</f>
        <v>0</v>
      </c>
      <c r="S359" s="83">
        <f>_xlfn.XLOOKUP(FMS_Ranking[[#This Row],[FMS ID]],FMS_Input[FMS_ID],FMS_Input[REMPOP100])</f>
        <v>0</v>
      </c>
      <c r="T359" s="83">
        <f>_xlfn.XLOOKUP(FMS_Ranking[[#This Row],[FMS ID]],FMS_Input[FMS_ID],FMS_Input[REMCRITFAC100])</f>
        <v>0</v>
      </c>
      <c r="U359" s="83">
        <f>_xlfn.XLOOKUP(FMS_Ranking[[#This Row],[FMS ID]],FMS_Input[FMS_ID],FMS_Input[REMLWC100])</f>
        <v>0</v>
      </c>
      <c r="V359" s="83">
        <f>_xlfn.XLOOKUP(FMS_Ranking[[#This Row],[FMS ID]],FMS_Input[FMS_ID],FMS_Input[REMROADCLS])</f>
        <v>0</v>
      </c>
      <c r="W359" s="83">
        <f>_xlfn.XLOOKUP(FMS_Ranking[[#This Row],[FMS ID]],FMS_Input[FMS_ID],FMS_Input[REMFRMACRE100])</f>
        <v>0</v>
      </c>
      <c r="X359" s="72">
        <f>_xlfn.XLOOKUP(FMS_Ranking[[#This Row],[FMS ID]],FMS_Input[FMS_ID],FMS_Input[COSTSTRUCT])</f>
        <v>0</v>
      </c>
      <c r="Y359" s="72">
        <f>_xlfn.XLOOKUP(FMS_Ranking[[#This Row],[FMS ID]],FMS_Input[FMS_ID],FMS_Input[NATURE])</f>
        <v>0</v>
      </c>
      <c r="Z359" s="61">
        <f>(((FMS_Ranking[[#This Row],[Percent Nature-Based Raw]]/Y$2)*10)*Y$3)</f>
        <v>0</v>
      </c>
      <c r="AA359" s="5" t="str">
        <f>_xlfn.XLOOKUP(FMS_Ranking[[#This Row],[FMS ID]],FMS_Input[FMS_ID],FMS_Input[WATER_SUP])</f>
        <v>No</v>
      </c>
      <c r="AB359" s="8">
        <f>IF(FMS_Ranking[[#This Row],[Water Supply Raw]]="Yes",1,0)</f>
        <v>0</v>
      </c>
      <c r="AC35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4.374299005948522E-4</v>
      </c>
      <c r="AD359" s="97">
        <f>_xlfn.RANK.EQ(AC359,$AC$6:$AC$380,0)+COUNTIF($AC$6:AC359,AC359)-1</f>
        <v>353</v>
      </c>
      <c r="AE359" s="93">
        <f>(((FMS_Ranking[[#This Row],[Structures Removed 100 Raw]]/Q$2)*100)*Q$3)+(((FMS_Ranking[[#This Row],[Removed Pop Raw]]/S$2)*100)*S$3)</f>
        <v>0</v>
      </c>
      <c r="AF35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4.374299005948522E-4</v>
      </c>
      <c r="AG359" s="95">
        <f t="shared" si="11"/>
        <v>354</v>
      </c>
    </row>
    <row r="360" spans="1:33" ht="15" customHeight="1" x14ac:dyDescent="0.25">
      <c r="A360" s="64" t="s">
        <v>3556</v>
      </c>
      <c r="B360" s="64">
        <f>_xlfn.XLOOKUP(FMS_Ranking[[#This Row],[FMS ID]],FMS_Input[FMS_ID],FMS_Input[RFPG_NUM])</f>
        <v>5</v>
      </c>
      <c r="C360" s="63" t="str">
        <f>_xlfn.XLOOKUP(FMS_Ranking[[#This Row],[FMS ID]],FMS_Input[FMS_ID],FMS_Input[FMS_NAME])</f>
        <v>City of Groveton Flood Infrastructure Upgrades</v>
      </c>
      <c r="D360" s="68" t="str">
        <f>_xlfn.XLOOKUP(FMS_Ranking[[#This Row],[FMS ID]],FMS_Input[FMS_ID],FMS_Input[FMS_DESCR])</f>
        <v>Within the city, develop a plan to install/improve culverts and headwalls in addition to expanding stormwater ditches and canals</v>
      </c>
      <c r="E360" s="69">
        <f>_xlfn.XLOOKUP(FMS_Ranking[[#This Row],[FMS ID]],FMS_Input[FMS_ID],FMS_Input[FMS_COST])</f>
        <v>750000</v>
      </c>
      <c r="F360" s="70" t="str">
        <f>_xlfn.XLOOKUP(FMS_Ranking[[#This Row],[FMS ID]],FMS_Input[FMS_ID],FMS_Input[EMER_NEED])</f>
        <v>Yes</v>
      </c>
      <c r="G360" s="4">
        <f t="shared" si="10"/>
        <v>1</v>
      </c>
      <c r="H360" s="71">
        <f>_xlfn.XLOOKUP(FMS_Ranking[[#This Row],[FMS ID]],FMS_Input[FMS_ID],FMS_Input[STRUCT_100])</f>
        <v>3</v>
      </c>
      <c r="I360" s="71">
        <f>_xlfn.XLOOKUP(FMS_Ranking[[#This Row],[FMS ID]],FMS_Input[FMS_ID],FMS_Input[RES_STRUCT100])</f>
        <v>3</v>
      </c>
      <c r="J360" s="71">
        <f>_xlfn.XLOOKUP(FMS_Ranking[[#This Row],[FMS ID]],FMS_Input[FMS_ID],FMS_Input[POP100])</f>
        <v>2</v>
      </c>
      <c r="K360" s="71">
        <f>_xlfn.XLOOKUP(FMS_Ranking[[#This Row],[FMS ID]],FMS_Input[FMS_ID],FMS_Input[CRITFAC100])</f>
        <v>0</v>
      </c>
      <c r="L360" s="71">
        <f>_xlfn.XLOOKUP(FMS_Ranking[[#This Row],[FMS ID]],FMS_Input[FMS_ID],FMS_Input[LWC])</f>
        <v>0</v>
      </c>
      <c r="M360" s="71">
        <f>_xlfn.XLOOKUP(FMS_Ranking[[#This Row],[FMS ID]],FMS_Input[FMS_ID],FMS_Input[ROADCLS])</f>
        <v>0</v>
      </c>
      <c r="N360" s="71">
        <f>_xlfn.XLOOKUP(FMS_Ranking[[#This Row],[FMS ID]],FMS_Input[FMS_ID],FMS_Input[ROAD_MILES100])</f>
        <v>0</v>
      </c>
      <c r="O360" s="71">
        <f>_xlfn.XLOOKUP(FMS_Ranking[[#This Row],[FMS ID]],FMS_Input[FMS_ID],FMS_Input[FARMACRE100])</f>
        <v>0</v>
      </c>
      <c r="P360" s="72">
        <f>_xlfn.XLOOKUP(FMS_Ranking[[#This Row],[FMS ID]],FMS_Input[FMS_ID],FMS_Input[REDSTRUCT100])</f>
        <v>0</v>
      </c>
      <c r="Q360" s="72">
        <f>_xlfn.XLOOKUP(FMS_Ranking[[#This Row],[FMS ID]],FMS_Input[FMS_ID],FMS_Input[REMSTRC100])</f>
        <v>0</v>
      </c>
      <c r="R360" s="72">
        <f>_xlfn.XLOOKUP(FMS_Ranking[[#This Row],[FMS ID]],FMS_Input[FMS_ID],FMS_Input[REMRESSTRC100])</f>
        <v>0</v>
      </c>
      <c r="S360" s="83">
        <f>_xlfn.XLOOKUP(FMS_Ranking[[#This Row],[FMS ID]],FMS_Input[FMS_ID],FMS_Input[REMPOP100])</f>
        <v>0</v>
      </c>
      <c r="T360" s="83">
        <f>_xlfn.XLOOKUP(FMS_Ranking[[#This Row],[FMS ID]],FMS_Input[FMS_ID],FMS_Input[REMCRITFAC100])</f>
        <v>0</v>
      </c>
      <c r="U360" s="83">
        <f>_xlfn.XLOOKUP(FMS_Ranking[[#This Row],[FMS ID]],FMS_Input[FMS_ID],FMS_Input[REMLWC100])</f>
        <v>0</v>
      </c>
      <c r="V360" s="83">
        <f>_xlfn.XLOOKUP(FMS_Ranking[[#This Row],[FMS ID]],FMS_Input[FMS_ID],FMS_Input[REMROADCLS])</f>
        <v>0</v>
      </c>
      <c r="W360" s="83">
        <f>_xlfn.XLOOKUP(FMS_Ranking[[#This Row],[FMS ID]],FMS_Input[FMS_ID],FMS_Input[REMFRMACRE100])</f>
        <v>0</v>
      </c>
      <c r="X360" s="72">
        <f>_xlfn.XLOOKUP(FMS_Ranking[[#This Row],[FMS ID]],FMS_Input[FMS_ID],FMS_Input[COSTSTRUCT])</f>
        <v>0</v>
      </c>
      <c r="Y360" s="72">
        <f>_xlfn.XLOOKUP(FMS_Ranking[[#This Row],[FMS ID]],FMS_Input[FMS_ID],FMS_Input[NATURE])</f>
        <v>0</v>
      </c>
      <c r="Z360" s="61">
        <f>(((FMS_Ranking[[#This Row],[Percent Nature-Based Raw]]/Y$2)*10)*Y$3)</f>
        <v>0</v>
      </c>
      <c r="AA360" s="5" t="str">
        <f>_xlfn.XLOOKUP(FMS_Ranking[[#This Row],[FMS ID]],FMS_Input[FMS_ID],FMS_Input[WATER_SUP])</f>
        <v>No</v>
      </c>
      <c r="AB360" s="8">
        <f>IF(FMS_Ranking[[#This Row],[Water Supply Raw]]="Yes",1,0)</f>
        <v>0</v>
      </c>
      <c r="AC36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3.5349261685035932E-4</v>
      </c>
      <c r="AD360" s="97">
        <f>_xlfn.RANK.EQ(AC360,$AC$6:$AC$380,0)+COUNTIF($AC$6:AC360,AC360)-1</f>
        <v>355</v>
      </c>
      <c r="AE360" s="93">
        <f>(((FMS_Ranking[[#This Row],[Structures Removed 100 Raw]]/Q$2)*100)*Q$3)+(((FMS_Ranking[[#This Row],[Removed Pop Raw]]/S$2)*100)*S$3)</f>
        <v>0</v>
      </c>
      <c r="AF36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3.5349261685035932E-4</v>
      </c>
      <c r="AG360" s="95">
        <f t="shared" si="11"/>
        <v>355</v>
      </c>
    </row>
    <row r="361" spans="1:33" ht="15" customHeight="1" x14ac:dyDescent="0.25">
      <c r="A361" s="64" t="s">
        <v>1858</v>
      </c>
      <c r="B361" s="64">
        <f>_xlfn.XLOOKUP(FMS_Ranking[[#This Row],[FMS ID]],FMS_Input[FMS_ID],FMS_Input[RFPG_NUM])</f>
        <v>2</v>
      </c>
      <c r="C361" s="63" t="str">
        <f>_xlfn.XLOOKUP(FMS_Ranking[[#This Row],[FMS ID]],FMS_Input[FMS_ID],FMS_Input[FMS_NAME])</f>
        <v>City of Tom Bean NFIP Involvement</v>
      </c>
      <c r="D361" s="68" t="str">
        <f>_xlfn.XLOOKUP(FMS_Ranking[[#This Row],[FMS ID]],FMS_Input[FMS_ID],FMS_Input[FMS_DESCR])</f>
        <v xml:space="preserve">Application to join NFIP or adoption of equivalent standards </v>
      </c>
      <c r="E361" s="69">
        <f>_xlfn.XLOOKUP(FMS_Ranking[[#This Row],[FMS ID]],FMS_Input[FMS_ID],FMS_Input[FMS_COST])</f>
        <v>100000</v>
      </c>
      <c r="F361" s="70" t="str">
        <f>_xlfn.XLOOKUP(FMS_Ranking[[#This Row],[FMS ID]],FMS_Input[FMS_ID],FMS_Input[EMER_NEED])</f>
        <v>No</v>
      </c>
      <c r="G361" s="4">
        <f t="shared" si="10"/>
        <v>0</v>
      </c>
      <c r="H361" s="71">
        <f>_xlfn.XLOOKUP(FMS_Ranking[[#This Row],[FMS ID]],FMS_Input[FMS_ID],FMS_Input[STRUCT_100])</f>
        <v>1</v>
      </c>
      <c r="I361" s="71">
        <f>_xlfn.XLOOKUP(FMS_Ranking[[#This Row],[FMS ID]],FMS_Input[FMS_ID],FMS_Input[RES_STRUCT100])</f>
        <v>1</v>
      </c>
      <c r="J361" s="71">
        <f>_xlfn.XLOOKUP(FMS_Ranking[[#This Row],[FMS ID]],FMS_Input[FMS_ID],FMS_Input[POP100])</f>
        <v>3</v>
      </c>
      <c r="K361" s="71">
        <f>_xlfn.XLOOKUP(FMS_Ranking[[#This Row],[FMS ID]],FMS_Input[FMS_ID],FMS_Input[CRITFAC100])</f>
        <v>0</v>
      </c>
      <c r="L361" s="71">
        <f>_xlfn.XLOOKUP(FMS_Ranking[[#This Row],[FMS ID]],FMS_Input[FMS_ID],FMS_Input[LWC])</f>
        <v>0</v>
      </c>
      <c r="M361" s="71">
        <f>_xlfn.XLOOKUP(FMS_Ranking[[#This Row],[FMS ID]],FMS_Input[FMS_ID],FMS_Input[ROADCLS])</f>
        <v>0</v>
      </c>
      <c r="N361" s="71">
        <f>_xlfn.XLOOKUP(FMS_Ranking[[#This Row],[FMS ID]],FMS_Input[FMS_ID],FMS_Input[ROAD_MILES100])</f>
        <v>0</v>
      </c>
      <c r="O361" s="71">
        <f>_xlfn.XLOOKUP(FMS_Ranking[[#This Row],[FMS ID]],FMS_Input[FMS_ID],FMS_Input[FARMACRE100])</f>
        <v>3.8855686187744141</v>
      </c>
      <c r="P361" s="72">
        <f>_xlfn.XLOOKUP(FMS_Ranking[[#This Row],[FMS ID]],FMS_Input[FMS_ID],FMS_Input[REDSTRUCT100])</f>
        <v>0</v>
      </c>
      <c r="Q361" s="72">
        <f>_xlfn.XLOOKUP(FMS_Ranking[[#This Row],[FMS ID]],FMS_Input[FMS_ID],FMS_Input[REMSTRC100])</f>
        <v>0</v>
      </c>
      <c r="R361" s="72">
        <f>_xlfn.XLOOKUP(FMS_Ranking[[#This Row],[FMS ID]],FMS_Input[FMS_ID],FMS_Input[REMRESSTRC100])</f>
        <v>0</v>
      </c>
      <c r="S361" s="83">
        <f>_xlfn.XLOOKUP(FMS_Ranking[[#This Row],[FMS ID]],FMS_Input[FMS_ID],FMS_Input[REMPOP100])</f>
        <v>0</v>
      </c>
      <c r="T361" s="83">
        <f>_xlfn.XLOOKUP(FMS_Ranking[[#This Row],[FMS ID]],FMS_Input[FMS_ID],FMS_Input[REMCRITFAC100])</f>
        <v>0</v>
      </c>
      <c r="U361" s="83">
        <f>_xlfn.XLOOKUP(FMS_Ranking[[#This Row],[FMS ID]],FMS_Input[FMS_ID],FMS_Input[REMLWC100])</f>
        <v>0</v>
      </c>
      <c r="V361" s="83">
        <f>_xlfn.XLOOKUP(FMS_Ranking[[#This Row],[FMS ID]],FMS_Input[FMS_ID],FMS_Input[REMROADCLS])</f>
        <v>0</v>
      </c>
      <c r="W361" s="83">
        <f>_xlfn.XLOOKUP(FMS_Ranking[[#This Row],[FMS ID]],FMS_Input[FMS_ID],FMS_Input[REMFRMACRE100])</f>
        <v>0</v>
      </c>
      <c r="X361" s="72">
        <f>_xlfn.XLOOKUP(FMS_Ranking[[#This Row],[FMS ID]],FMS_Input[FMS_ID],FMS_Input[COSTSTRUCT])</f>
        <v>0</v>
      </c>
      <c r="Y361" s="72">
        <f>_xlfn.XLOOKUP(FMS_Ranking[[#This Row],[FMS ID]],FMS_Input[FMS_ID],FMS_Input[NATURE])</f>
        <v>0</v>
      </c>
      <c r="Z361" s="61">
        <f>(((FMS_Ranking[[#This Row],[Percent Nature-Based Raw]]/Y$2)*10)*Y$3)</f>
        <v>0</v>
      </c>
      <c r="AA361" s="5" t="str">
        <f>_xlfn.XLOOKUP(FMS_Ranking[[#This Row],[FMS ID]],FMS_Input[FMS_ID],FMS_Input[WATER_SUP])</f>
        <v>No</v>
      </c>
      <c r="AB361" s="8">
        <f>IF(FMS_Ranking[[#This Row],[Water Supply Raw]]="Yes",1,0)</f>
        <v>0</v>
      </c>
      <c r="AC36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1.956470288771E-4</v>
      </c>
      <c r="AD361" s="97">
        <f>_xlfn.RANK.EQ(AC361,$AC$6:$AC$380,0)+COUNTIF($AC$6:AC361,AC361)-1</f>
        <v>356</v>
      </c>
      <c r="AE361" s="93">
        <f>(((FMS_Ranking[[#This Row],[Structures Removed 100 Raw]]/Q$2)*100)*Q$3)+(((FMS_Ranking[[#This Row],[Removed Pop Raw]]/S$2)*100)*S$3)</f>
        <v>0</v>
      </c>
      <c r="AF36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1.956470288771E-4</v>
      </c>
      <c r="AG361" s="95">
        <f t="shared" si="11"/>
        <v>356</v>
      </c>
    </row>
    <row r="362" spans="1:33" ht="15" customHeight="1" x14ac:dyDescent="0.25">
      <c r="A362" s="64" t="s">
        <v>3523</v>
      </c>
      <c r="B362" s="64">
        <f>_xlfn.XLOOKUP(FMS_Ranking[[#This Row],[FMS ID]],FMS_Input[FMS_ID],FMS_Input[RFPG_NUM])</f>
        <v>5</v>
      </c>
      <c r="C362" s="63" t="str">
        <f>_xlfn.XLOOKUP(FMS_Ranking[[#This Row],[FMS ID]],FMS_Input[FMS_ID],FMS_Input[FMS_NAME])</f>
        <v>City of Burke Drainage Ditch Capacity Upgrades</v>
      </c>
      <c r="D362" s="68" t="str">
        <f>_xlfn.XLOOKUP(FMS_Ranking[[#This Row],[FMS ID]],FMS_Input[FMS_ID],FMS_Input[FMS_DESCR])</f>
        <v>Establish a plan and necessary standards to increase the capacity of drainage ditches along all city streets and roads</v>
      </c>
      <c r="E362" s="69">
        <f>_xlfn.XLOOKUP(FMS_Ranking[[#This Row],[FMS ID]],FMS_Input[FMS_ID],FMS_Input[FMS_COST])</f>
        <v>500000</v>
      </c>
      <c r="F362" s="70" t="str">
        <f>_xlfn.XLOOKUP(FMS_Ranking[[#This Row],[FMS ID]],FMS_Input[FMS_ID],FMS_Input[EMER_NEED])</f>
        <v>Yes</v>
      </c>
      <c r="G362" s="4">
        <f t="shared" si="10"/>
        <v>1</v>
      </c>
      <c r="H362" s="71">
        <f>_xlfn.XLOOKUP(FMS_Ranking[[#This Row],[FMS ID]],FMS_Input[FMS_ID],FMS_Input[STRUCT_100])</f>
        <v>1</v>
      </c>
      <c r="I362" s="71">
        <f>_xlfn.XLOOKUP(FMS_Ranking[[#This Row],[FMS ID]],FMS_Input[FMS_ID],FMS_Input[RES_STRUCT100])</f>
        <v>1</v>
      </c>
      <c r="J362" s="71">
        <f>_xlfn.XLOOKUP(FMS_Ranking[[#This Row],[FMS ID]],FMS_Input[FMS_ID],FMS_Input[POP100])</f>
        <v>0</v>
      </c>
      <c r="K362" s="71">
        <f>_xlfn.XLOOKUP(FMS_Ranking[[#This Row],[FMS ID]],FMS_Input[FMS_ID],FMS_Input[CRITFAC100])</f>
        <v>0</v>
      </c>
      <c r="L362" s="71">
        <f>_xlfn.XLOOKUP(FMS_Ranking[[#This Row],[FMS ID]],FMS_Input[FMS_ID],FMS_Input[LWC])</f>
        <v>0</v>
      </c>
      <c r="M362" s="71">
        <f>_xlfn.XLOOKUP(FMS_Ranking[[#This Row],[FMS ID]],FMS_Input[FMS_ID],FMS_Input[ROADCLS])</f>
        <v>0</v>
      </c>
      <c r="N362" s="71">
        <f>_xlfn.XLOOKUP(FMS_Ranking[[#This Row],[FMS ID]],FMS_Input[FMS_ID],FMS_Input[ROAD_MILES100])</f>
        <v>0</v>
      </c>
      <c r="O362" s="71">
        <f>_xlfn.XLOOKUP(FMS_Ranking[[#This Row],[FMS ID]],FMS_Input[FMS_ID],FMS_Input[FARMACRE100])</f>
        <v>0.44660305976867681</v>
      </c>
      <c r="P362" s="72">
        <f>_xlfn.XLOOKUP(FMS_Ranking[[#This Row],[FMS ID]],FMS_Input[FMS_ID],FMS_Input[REDSTRUCT100])</f>
        <v>0</v>
      </c>
      <c r="Q362" s="72">
        <f>_xlfn.XLOOKUP(FMS_Ranking[[#This Row],[FMS ID]],FMS_Input[FMS_ID],FMS_Input[REMSTRC100])</f>
        <v>0</v>
      </c>
      <c r="R362" s="72">
        <f>_xlfn.XLOOKUP(FMS_Ranking[[#This Row],[FMS ID]],FMS_Input[FMS_ID],FMS_Input[REMRESSTRC100])</f>
        <v>0</v>
      </c>
      <c r="S362" s="83">
        <f>_xlfn.XLOOKUP(FMS_Ranking[[#This Row],[FMS ID]],FMS_Input[FMS_ID],FMS_Input[REMPOP100])</f>
        <v>0</v>
      </c>
      <c r="T362" s="83">
        <f>_xlfn.XLOOKUP(FMS_Ranking[[#This Row],[FMS ID]],FMS_Input[FMS_ID],FMS_Input[REMCRITFAC100])</f>
        <v>0</v>
      </c>
      <c r="U362" s="83">
        <f>_xlfn.XLOOKUP(FMS_Ranking[[#This Row],[FMS ID]],FMS_Input[FMS_ID],FMS_Input[REMLWC100])</f>
        <v>0</v>
      </c>
      <c r="V362" s="83">
        <f>_xlfn.XLOOKUP(FMS_Ranking[[#This Row],[FMS ID]],FMS_Input[FMS_ID],FMS_Input[REMROADCLS])</f>
        <v>0</v>
      </c>
      <c r="W362" s="83">
        <f>_xlfn.XLOOKUP(FMS_Ranking[[#This Row],[FMS ID]],FMS_Input[FMS_ID],FMS_Input[REMFRMACRE100])</f>
        <v>0</v>
      </c>
      <c r="X362" s="72">
        <f>_xlfn.XLOOKUP(FMS_Ranking[[#This Row],[FMS ID]],FMS_Input[FMS_ID],FMS_Input[COSTSTRUCT])</f>
        <v>0</v>
      </c>
      <c r="Y362" s="72">
        <f>_xlfn.XLOOKUP(FMS_Ranking[[#This Row],[FMS ID]],FMS_Input[FMS_ID],FMS_Input[NATURE])</f>
        <v>0</v>
      </c>
      <c r="Z362" s="61">
        <f>(((FMS_Ranking[[#This Row],[Percent Nature-Based Raw]]/Y$2)*10)*Y$3)</f>
        <v>0</v>
      </c>
      <c r="AA362" s="5" t="str">
        <f>_xlfn.XLOOKUP(FMS_Ranking[[#This Row],[FMS ID]],FMS_Input[FMS_ID],FMS_Input[WATER_SUP])</f>
        <v>No</v>
      </c>
      <c r="AB362" s="8">
        <f>IF(FMS_Ranking[[#This Row],[Water Supply Raw]]="Yes",1,0)</f>
        <v>0</v>
      </c>
      <c r="AC36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1.1720434465095059E-4</v>
      </c>
      <c r="AD362" s="97">
        <f>_xlfn.RANK.EQ(AC362,$AC$6:$AC$380,0)+COUNTIF($AC$6:AC362,AC362)-1</f>
        <v>357</v>
      </c>
      <c r="AE362" s="93">
        <f>(((FMS_Ranking[[#This Row],[Structures Removed 100 Raw]]/Q$2)*100)*Q$3)+(((FMS_Ranking[[#This Row],[Removed Pop Raw]]/S$2)*100)*S$3)</f>
        <v>0</v>
      </c>
      <c r="AF36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1.1720434465095059E-4</v>
      </c>
      <c r="AG362" s="95">
        <f t="shared" si="11"/>
        <v>357</v>
      </c>
    </row>
    <row r="363" spans="1:33" ht="15" customHeight="1" x14ac:dyDescent="0.25">
      <c r="A363" s="64" t="s">
        <v>1662</v>
      </c>
      <c r="B363" s="64">
        <f>_xlfn.XLOOKUP(FMS_Ranking[[#This Row],[FMS ID]],FMS_Input[FMS_ID],FMS_Input[RFPG_NUM])</f>
        <v>2</v>
      </c>
      <c r="C363" s="63" t="str">
        <f>_xlfn.XLOOKUP(FMS_Ranking[[#This Row],[FMS ID]],FMS_Input[FMS_ID],FMS_Input[FMS_NAME])</f>
        <v>City of Marietta NFIP Involvement</v>
      </c>
      <c r="D363" s="68" t="str">
        <f>_xlfn.XLOOKUP(FMS_Ranking[[#This Row],[FMS ID]],FMS_Input[FMS_ID],FMS_Input[FMS_DESCR])</f>
        <v xml:space="preserve">Application to join NFIP or adoption of equivalent standards </v>
      </c>
      <c r="E363" s="69">
        <f>_xlfn.XLOOKUP(FMS_Ranking[[#This Row],[FMS ID]],FMS_Input[FMS_ID],FMS_Input[FMS_COST])</f>
        <v>100000</v>
      </c>
      <c r="F363" s="70" t="str">
        <f>_xlfn.XLOOKUP(FMS_Ranking[[#This Row],[FMS ID]],FMS_Input[FMS_ID],FMS_Input[EMER_NEED])</f>
        <v>No</v>
      </c>
      <c r="G363" s="4">
        <f t="shared" si="10"/>
        <v>0</v>
      </c>
      <c r="H363" s="71">
        <f>_xlfn.XLOOKUP(FMS_Ranking[[#This Row],[FMS ID]],FMS_Input[FMS_ID],FMS_Input[STRUCT_100])</f>
        <v>1</v>
      </c>
      <c r="I363" s="71">
        <f>_xlfn.XLOOKUP(FMS_Ranking[[#This Row],[FMS ID]],FMS_Input[FMS_ID],FMS_Input[RES_STRUCT100])</f>
        <v>1</v>
      </c>
      <c r="J363" s="71">
        <f>_xlfn.XLOOKUP(FMS_Ranking[[#This Row],[FMS ID]],FMS_Input[FMS_ID],FMS_Input[POP100])</f>
        <v>0</v>
      </c>
      <c r="K363" s="71">
        <f>_xlfn.XLOOKUP(FMS_Ranking[[#This Row],[FMS ID]],FMS_Input[FMS_ID],FMS_Input[CRITFAC100])</f>
        <v>0</v>
      </c>
      <c r="L363" s="71">
        <f>_xlfn.XLOOKUP(FMS_Ranking[[#This Row],[FMS ID]],FMS_Input[FMS_ID],FMS_Input[LWC])</f>
        <v>0</v>
      </c>
      <c r="M363" s="71">
        <f>_xlfn.XLOOKUP(FMS_Ranking[[#This Row],[FMS ID]],FMS_Input[FMS_ID],FMS_Input[ROADCLS])</f>
        <v>0</v>
      </c>
      <c r="N363" s="71">
        <f>_xlfn.XLOOKUP(FMS_Ranking[[#This Row],[FMS ID]],FMS_Input[FMS_ID],FMS_Input[ROAD_MILES100])</f>
        <v>0</v>
      </c>
      <c r="O363" s="71">
        <f>_xlfn.XLOOKUP(FMS_Ranking[[#This Row],[FMS ID]],FMS_Input[FMS_ID],FMS_Input[FARMACRE100])</f>
        <v>0.30389770865440369</v>
      </c>
      <c r="P363" s="72">
        <f>_xlfn.XLOOKUP(FMS_Ranking[[#This Row],[FMS ID]],FMS_Input[FMS_ID],FMS_Input[REDSTRUCT100])</f>
        <v>0</v>
      </c>
      <c r="Q363" s="72">
        <f>_xlfn.XLOOKUP(FMS_Ranking[[#This Row],[FMS ID]],FMS_Input[FMS_ID],FMS_Input[REMSTRC100])</f>
        <v>0</v>
      </c>
      <c r="R363" s="72">
        <f>_xlfn.XLOOKUP(FMS_Ranking[[#This Row],[FMS ID]],FMS_Input[FMS_ID],FMS_Input[REMRESSTRC100])</f>
        <v>0</v>
      </c>
      <c r="S363" s="83">
        <f>_xlfn.XLOOKUP(FMS_Ranking[[#This Row],[FMS ID]],FMS_Input[FMS_ID],FMS_Input[REMPOP100])</f>
        <v>0</v>
      </c>
      <c r="T363" s="83">
        <f>_xlfn.XLOOKUP(FMS_Ranking[[#This Row],[FMS ID]],FMS_Input[FMS_ID],FMS_Input[REMCRITFAC100])</f>
        <v>0</v>
      </c>
      <c r="U363" s="83">
        <f>_xlfn.XLOOKUP(FMS_Ranking[[#This Row],[FMS ID]],FMS_Input[FMS_ID],FMS_Input[REMLWC100])</f>
        <v>0</v>
      </c>
      <c r="V363" s="83">
        <f>_xlfn.XLOOKUP(FMS_Ranking[[#This Row],[FMS ID]],FMS_Input[FMS_ID],FMS_Input[REMROADCLS])</f>
        <v>0</v>
      </c>
      <c r="W363" s="83">
        <f>_xlfn.XLOOKUP(FMS_Ranking[[#This Row],[FMS ID]],FMS_Input[FMS_ID],FMS_Input[REMFRMACRE100])</f>
        <v>0</v>
      </c>
      <c r="X363" s="72">
        <f>_xlfn.XLOOKUP(FMS_Ranking[[#This Row],[FMS ID]],FMS_Input[FMS_ID],FMS_Input[COSTSTRUCT])</f>
        <v>0</v>
      </c>
      <c r="Y363" s="72">
        <f>_xlfn.XLOOKUP(FMS_Ranking[[#This Row],[FMS ID]],FMS_Input[FMS_ID],FMS_Input[NATURE])</f>
        <v>0</v>
      </c>
      <c r="Z363" s="61">
        <f>(((FMS_Ranking[[#This Row],[Percent Nature-Based Raw]]/Y$2)*10)*Y$3)</f>
        <v>0</v>
      </c>
      <c r="AA363" s="5" t="str">
        <f>_xlfn.XLOOKUP(FMS_Ranking[[#This Row],[FMS ID]],FMS_Input[FMS_ID],FMS_Input[WATER_SUP])</f>
        <v>No</v>
      </c>
      <c r="AB363" s="8">
        <f>IF(FMS_Ranking[[#This Row],[Water Supply Raw]]="Yes",1,0)</f>
        <v>0</v>
      </c>
      <c r="AC36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1.1522370854828166E-4</v>
      </c>
      <c r="AD363" s="97">
        <f>_xlfn.RANK.EQ(AC363,$AC$6:$AC$380,0)+COUNTIF($AC$6:AC363,AC363)-1</f>
        <v>358</v>
      </c>
      <c r="AE363" s="93">
        <f>(((FMS_Ranking[[#This Row],[Structures Removed 100 Raw]]/Q$2)*100)*Q$3)+(((FMS_Ranking[[#This Row],[Removed Pop Raw]]/S$2)*100)*S$3)</f>
        <v>0</v>
      </c>
      <c r="AF36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1.1522370854828166E-4</v>
      </c>
      <c r="AG363" s="95">
        <f t="shared" si="11"/>
        <v>358</v>
      </c>
    </row>
    <row r="364" spans="1:33" ht="15" customHeight="1" x14ac:dyDescent="0.25">
      <c r="A364" s="64" t="s">
        <v>3499</v>
      </c>
      <c r="B364" s="64">
        <f>_xlfn.XLOOKUP(FMS_Ranking[[#This Row],[FMS ID]],FMS_Input[FMS_ID],FMS_Input[RFPG_NUM])</f>
        <v>5</v>
      </c>
      <c r="C364" s="63" t="str">
        <f>_xlfn.XLOOKUP(FMS_Ranking[[#This Row],[FMS ID]],FMS_Input[FMS_ID],FMS_Input[FMS_NAME])</f>
        <v>City of Wells Culvert Improvements</v>
      </c>
      <c r="D364" s="68" t="str">
        <f>_xlfn.XLOOKUP(FMS_Ranking[[#This Row],[FMS ID]],FMS_Input[FMS_ID],FMS_Input[FMS_DESCR])</f>
        <v>Establish plan to increase drainage capacity in sites that are prone to flooding.</v>
      </c>
      <c r="E364" s="69">
        <f>_xlfn.XLOOKUP(FMS_Ranking[[#This Row],[FMS ID]],FMS_Input[FMS_ID],FMS_Input[FMS_COST])</f>
        <v>1000000</v>
      </c>
      <c r="F364" s="70" t="str">
        <f>_xlfn.XLOOKUP(FMS_Ranking[[#This Row],[FMS ID]],FMS_Input[FMS_ID],FMS_Input[EMER_NEED])</f>
        <v>Yes</v>
      </c>
      <c r="G364" s="4">
        <f t="shared" si="10"/>
        <v>1</v>
      </c>
      <c r="H364" s="71">
        <f>_xlfn.XLOOKUP(FMS_Ranking[[#This Row],[FMS ID]],FMS_Input[FMS_ID],FMS_Input[STRUCT_100])</f>
        <v>1</v>
      </c>
      <c r="I364" s="71">
        <f>_xlfn.XLOOKUP(FMS_Ranking[[#This Row],[FMS ID]],FMS_Input[FMS_ID],FMS_Input[RES_STRUCT100])</f>
        <v>1</v>
      </c>
      <c r="J364" s="71">
        <f>_xlfn.XLOOKUP(FMS_Ranking[[#This Row],[FMS ID]],FMS_Input[FMS_ID],FMS_Input[POP100])</f>
        <v>0</v>
      </c>
      <c r="K364" s="71">
        <f>_xlfn.XLOOKUP(FMS_Ranking[[#This Row],[FMS ID]],FMS_Input[FMS_ID],FMS_Input[CRITFAC100])</f>
        <v>0</v>
      </c>
      <c r="L364" s="71">
        <f>_xlfn.XLOOKUP(FMS_Ranking[[#This Row],[FMS ID]],FMS_Input[FMS_ID],FMS_Input[LWC])</f>
        <v>0</v>
      </c>
      <c r="M364" s="71">
        <f>_xlfn.XLOOKUP(FMS_Ranking[[#This Row],[FMS ID]],FMS_Input[FMS_ID],FMS_Input[ROADCLS])</f>
        <v>0</v>
      </c>
      <c r="N364" s="71">
        <f>_xlfn.XLOOKUP(FMS_Ranking[[#This Row],[FMS ID]],FMS_Input[FMS_ID],FMS_Input[ROAD_MILES100])</f>
        <v>0</v>
      </c>
      <c r="O364" s="71">
        <f>_xlfn.XLOOKUP(FMS_Ranking[[#This Row],[FMS ID]],FMS_Input[FMS_ID],FMS_Input[FARMACRE100])</f>
        <v>0.2223948389291763</v>
      </c>
      <c r="P364" s="72">
        <f>_xlfn.XLOOKUP(FMS_Ranking[[#This Row],[FMS ID]],FMS_Input[FMS_ID],FMS_Input[REDSTRUCT100])</f>
        <v>0</v>
      </c>
      <c r="Q364" s="72">
        <f>_xlfn.XLOOKUP(FMS_Ranking[[#This Row],[FMS ID]],FMS_Input[FMS_ID],FMS_Input[REMSTRC100])</f>
        <v>0</v>
      </c>
      <c r="R364" s="72">
        <f>_xlfn.XLOOKUP(FMS_Ranking[[#This Row],[FMS ID]],FMS_Input[FMS_ID],FMS_Input[REMRESSTRC100])</f>
        <v>0</v>
      </c>
      <c r="S364" s="83">
        <f>_xlfn.XLOOKUP(FMS_Ranking[[#This Row],[FMS ID]],FMS_Input[FMS_ID],FMS_Input[REMPOP100])</f>
        <v>0</v>
      </c>
      <c r="T364" s="83">
        <f>_xlfn.XLOOKUP(FMS_Ranking[[#This Row],[FMS ID]],FMS_Input[FMS_ID],FMS_Input[REMCRITFAC100])</f>
        <v>0</v>
      </c>
      <c r="U364" s="83">
        <f>_xlfn.XLOOKUP(FMS_Ranking[[#This Row],[FMS ID]],FMS_Input[FMS_ID],FMS_Input[REMLWC100])</f>
        <v>0</v>
      </c>
      <c r="V364" s="83">
        <f>_xlfn.XLOOKUP(FMS_Ranking[[#This Row],[FMS ID]],FMS_Input[FMS_ID],FMS_Input[REMROADCLS])</f>
        <v>0</v>
      </c>
      <c r="W364" s="83">
        <f>_xlfn.XLOOKUP(FMS_Ranking[[#This Row],[FMS ID]],FMS_Input[FMS_ID],FMS_Input[REMFRMACRE100])</f>
        <v>0</v>
      </c>
      <c r="X364" s="72">
        <f>_xlfn.XLOOKUP(FMS_Ranking[[#This Row],[FMS ID]],FMS_Input[FMS_ID],FMS_Input[COSTSTRUCT])</f>
        <v>0</v>
      </c>
      <c r="Y364" s="72">
        <f>_xlfn.XLOOKUP(FMS_Ranking[[#This Row],[FMS ID]],FMS_Input[FMS_ID],FMS_Input[NATURE])</f>
        <v>0</v>
      </c>
      <c r="Z364" s="61">
        <f>(((FMS_Ranking[[#This Row],[Percent Nature-Based Raw]]/Y$2)*10)*Y$3)</f>
        <v>0</v>
      </c>
      <c r="AA364" s="5" t="str">
        <f>_xlfn.XLOOKUP(FMS_Ranking[[#This Row],[FMS ID]],FMS_Input[FMS_ID],FMS_Input[WATER_SUP])</f>
        <v>No</v>
      </c>
      <c r="AB364" s="8">
        <f>IF(FMS_Ranking[[#This Row],[Water Supply Raw]]="Yes",1,0)</f>
        <v>0</v>
      </c>
      <c r="AC36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1.1409251392251291E-4</v>
      </c>
      <c r="AD364" s="97">
        <f>_xlfn.RANK.EQ(AC364,$AC$6:$AC$380,0)+COUNTIF($AC$6:AC364,AC364)-1</f>
        <v>359</v>
      </c>
      <c r="AE364" s="93">
        <f>(((FMS_Ranking[[#This Row],[Structures Removed 100 Raw]]/Q$2)*100)*Q$3)+(((FMS_Ranking[[#This Row],[Removed Pop Raw]]/S$2)*100)*S$3)</f>
        <v>0</v>
      </c>
      <c r="AF36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1.1409251392251291E-4</v>
      </c>
      <c r="AG364" s="95">
        <f t="shared" si="11"/>
        <v>359</v>
      </c>
    </row>
    <row r="365" spans="1:33" ht="15" customHeight="1" x14ac:dyDescent="0.25">
      <c r="A365" s="64" t="s">
        <v>3494</v>
      </c>
      <c r="B365" s="64">
        <f>_xlfn.XLOOKUP(FMS_Ranking[[#This Row],[FMS ID]],FMS_Input[FMS_ID],FMS_Input[RFPG_NUM])</f>
        <v>5</v>
      </c>
      <c r="C365" s="63" t="str">
        <f>_xlfn.XLOOKUP(FMS_Ranking[[#This Row],[FMS ID]],FMS_Input[FMS_ID],FMS_Input[FMS_NAME])</f>
        <v>City of Reklaw Drainage System Upgrades</v>
      </c>
      <c r="D365" s="68" t="str">
        <f>_xlfn.XLOOKUP(FMS_Ranking[[#This Row],[FMS ID]],FMS_Input[FMS_ID],FMS_Input[FMS_DESCR])</f>
        <v>Establish plan to increase drainage capacity in sites that are prone to flooding.</v>
      </c>
      <c r="E365" s="69">
        <f>_xlfn.XLOOKUP(FMS_Ranking[[#This Row],[FMS ID]],FMS_Input[FMS_ID],FMS_Input[FMS_COST])</f>
        <v>1000000</v>
      </c>
      <c r="F365" s="70" t="str">
        <f>_xlfn.XLOOKUP(FMS_Ranking[[#This Row],[FMS ID]],FMS_Input[FMS_ID],FMS_Input[EMER_NEED])</f>
        <v>Yes</v>
      </c>
      <c r="G365" s="4">
        <f t="shared" si="10"/>
        <v>1</v>
      </c>
      <c r="H365" s="71">
        <f>_xlfn.XLOOKUP(FMS_Ranking[[#This Row],[FMS ID]],FMS_Input[FMS_ID],FMS_Input[STRUCT_100])</f>
        <v>1</v>
      </c>
      <c r="I365" s="71">
        <f>_xlfn.XLOOKUP(FMS_Ranking[[#This Row],[FMS ID]],FMS_Input[FMS_ID],FMS_Input[RES_STRUCT100])</f>
        <v>0</v>
      </c>
      <c r="J365" s="71">
        <f>_xlfn.XLOOKUP(FMS_Ranking[[#This Row],[FMS ID]],FMS_Input[FMS_ID],FMS_Input[POP100])</f>
        <v>0</v>
      </c>
      <c r="K365" s="71">
        <f>_xlfn.XLOOKUP(FMS_Ranking[[#This Row],[FMS ID]],FMS_Input[FMS_ID],FMS_Input[CRITFAC100])</f>
        <v>0</v>
      </c>
      <c r="L365" s="71">
        <f>_xlfn.XLOOKUP(FMS_Ranking[[#This Row],[FMS ID]],FMS_Input[FMS_ID],FMS_Input[LWC])</f>
        <v>0</v>
      </c>
      <c r="M365" s="71">
        <f>_xlfn.XLOOKUP(FMS_Ranking[[#This Row],[FMS ID]],FMS_Input[FMS_ID],FMS_Input[ROADCLS])</f>
        <v>0</v>
      </c>
      <c r="N365" s="71">
        <f>_xlfn.XLOOKUP(FMS_Ranking[[#This Row],[FMS ID]],FMS_Input[FMS_ID],FMS_Input[ROAD_MILES100])</f>
        <v>0</v>
      </c>
      <c r="O365" s="71">
        <f>_xlfn.XLOOKUP(FMS_Ranking[[#This Row],[FMS ID]],FMS_Input[FMS_ID],FMS_Input[FARMACRE100])</f>
        <v>1.055945992469788</v>
      </c>
      <c r="P365" s="72">
        <f>_xlfn.XLOOKUP(FMS_Ranking[[#This Row],[FMS ID]],FMS_Input[FMS_ID],FMS_Input[REDSTRUCT100])</f>
        <v>0</v>
      </c>
      <c r="Q365" s="72">
        <f>_xlfn.XLOOKUP(FMS_Ranking[[#This Row],[FMS ID]],FMS_Input[FMS_ID],FMS_Input[REMSTRC100])</f>
        <v>0</v>
      </c>
      <c r="R365" s="72">
        <f>_xlfn.XLOOKUP(FMS_Ranking[[#This Row],[FMS ID]],FMS_Input[FMS_ID],FMS_Input[REMRESSTRC100])</f>
        <v>0</v>
      </c>
      <c r="S365" s="83">
        <f>_xlfn.XLOOKUP(FMS_Ranking[[#This Row],[FMS ID]],FMS_Input[FMS_ID],FMS_Input[REMPOP100])</f>
        <v>0</v>
      </c>
      <c r="T365" s="83">
        <f>_xlfn.XLOOKUP(FMS_Ranking[[#This Row],[FMS ID]],FMS_Input[FMS_ID],FMS_Input[REMCRITFAC100])</f>
        <v>0</v>
      </c>
      <c r="U365" s="83">
        <f>_xlfn.XLOOKUP(FMS_Ranking[[#This Row],[FMS ID]],FMS_Input[FMS_ID],FMS_Input[REMLWC100])</f>
        <v>0</v>
      </c>
      <c r="V365" s="83">
        <f>_xlfn.XLOOKUP(FMS_Ranking[[#This Row],[FMS ID]],FMS_Input[FMS_ID],FMS_Input[REMROADCLS])</f>
        <v>0</v>
      </c>
      <c r="W365" s="83">
        <f>_xlfn.XLOOKUP(FMS_Ranking[[#This Row],[FMS ID]],FMS_Input[FMS_ID],FMS_Input[REMFRMACRE100])</f>
        <v>0</v>
      </c>
      <c r="X365" s="72">
        <f>_xlfn.XLOOKUP(FMS_Ranking[[#This Row],[FMS ID]],FMS_Input[FMS_ID],FMS_Input[COSTSTRUCT])</f>
        <v>0</v>
      </c>
      <c r="Y365" s="72">
        <f>_xlfn.XLOOKUP(FMS_Ranking[[#This Row],[FMS ID]],FMS_Input[FMS_ID],FMS_Input[NATURE])</f>
        <v>0</v>
      </c>
      <c r="Z365" s="61">
        <f>(((FMS_Ranking[[#This Row],[Percent Nature-Based Raw]]/Y$2)*10)*Y$3)</f>
        <v>0</v>
      </c>
      <c r="AA365" s="5" t="str">
        <f>_xlfn.XLOOKUP(FMS_Ranking[[#This Row],[FMS ID]],FMS_Input[FMS_ID],FMS_Input[WATER_SUP])</f>
        <v>No</v>
      </c>
      <c r="AB365" s="8">
        <f>IF(FMS_Ranking[[#This Row],[Water Supply Raw]]="Yes",1,0)</f>
        <v>0</v>
      </c>
      <c r="AC36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8.427320690823978E-5</v>
      </c>
      <c r="AD365" s="97">
        <f>_xlfn.RANK.EQ(AC365,$AC$6:$AC$380,0)+COUNTIF($AC$6:AC365,AC365)-1</f>
        <v>360</v>
      </c>
      <c r="AE365" s="93">
        <f>(((FMS_Ranking[[#This Row],[Structures Removed 100 Raw]]/Q$2)*100)*Q$3)+(((FMS_Ranking[[#This Row],[Removed Pop Raw]]/S$2)*100)*S$3)</f>
        <v>0</v>
      </c>
      <c r="AF36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8.427320690823978E-5</v>
      </c>
      <c r="AG365" s="95">
        <f t="shared" si="11"/>
        <v>360</v>
      </c>
    </row>
    <row r="366" spans="1:33" ht="15" customHeight="1" x14ac:dyDescent="0.25">
      <c r="A366" s="64" t="s">
        <v>2642</v>
      </c>
      <c r="B366" s="64">
        <f>_xlfn.XLOOKUP(FMS_Ranking[[#This Row],[FMS ID]],FMS_Input[FMS_ID],FMS_Input[RFPG_NUM])</f>
        <v>3</v>
      </c>
      <c r="C366" s="63" t="str">
        <f>_xlfn.XLOOKUP(FMS_Ranking[[#This Row],[FMS ID]],FMS_Input[FMS_ID],FMS_Input[FMS_NAME])</f>
        <v>City of Mustang NFIP Floodplain Ordinance</v>
      </c>
      <c r="D366" s="68" t="str">
        <f>_xlfn.XLOOKUP(FMS_Ranking[[#This Row],[FMS ID]],FMS_Input[FMS_ID],FMS_Input[FMS_DESCR])</f>
        <v>Develop a floodplain ordinance that meets or exceeds FEMA's minimum standards</v>
      </c>
      <c r="E366" s="69">
        <f>_xlfn.XLOOKUP(FMS_Ranking[[#This Row],[FMS ID]],FMS_Input[FMS_ID],FMS_Input[FMS_COST])</f>
        <v>100000</v>
      </c>
      <c r="F366" s="70" t="str">
        <f>_xlfn.XLOOKUP(FMS_Ranking[[#This Row],[FMS ID]],FMS_Input[FMS_ID],FMS_Input[EMER_NEED])</f>
        <v>No</v>
      </c>
      <c r="G366" s="4">
        <f t="shared" si="10"/>
        <v>0</v>
      </c>
      <c r="H366" s="71">
        <f>_xlfn.XLOOKUP(FMS_Ranking[[#This Row],[FMS ID]],FMS_Input[FMS_ID],FMS_Input[STRUCT_100])</f>
        <v>0</v>
      </c>
      <c r="I366" s="71">
        <f>_xlfn.XLOOKUP(FMS_Ranking[[#This Row],[FMS ID]],FMS_Input[FMS_ID],FMS_Input[RES_STRUCT100])</f>
        <v>0</v>
      </c>
      <c r="J366" s="71">
        <f>_xlfn.XLOOKUP(FMS_Ranking[[#This Row],[FMS ID]],FMS_Input[FMS_ID],FMS_Input[POP100])</f>
        <v>0</v>
      </c>
      <c r="K366" s="71">
        <f>_xlfn.XLOOKUP(FMS_Ranking[[#This Row],[FMS ID]],FMS_Input[FMS_ID],FMS_Input[CRITFAC100])</f>
        <v>0</v>
      </c>
      <c r="L366" s="71">
        <f>_xlfn.XLOOKUP(FMS_Ranking[[#This Row],[FMS ID]],FMS_Input[FMS_ID],FMS_Input[LWC])</f>
        <v>0</v>
      </c>
      <c r="M366" s="71">
        <f>_xlfn.XLOOKUP(FMS_Ranking[[#This Row],[FMS ID]],FMS_Input[FMS_ID],FMS_Input[ROADCLS])</f>
        <v>0</v>
      </c>
      <c r="N366" s="71">
        <f>_xlfn.XLOOKUP(FMS_Ranking[[#This Row],[FMS ID]],FMS_Input[FMS_ID],FMS_Input[ROAD_MILES100])</f>
        <v>0</v>
      </c>
      <c r="O366" s="71">
        <f>_xlfn.XLOOKUP(FMS_Ranking[[#This Row],[FMS ID]],FMS_Input[FMS_ID],FMS_Input[FARMACRE100])</f>
        <v>5.5152459144592294</v>
      </c>
      <c r="P366" s="72">
        <f>_xlfn.XLOOKUP(FMS_Ranking[[#This Row],[FMS ID]],FMS_Input[FMS_ID],FMS_Input[REDSTRUCT100])</f>
        <v>0</v>
      </c>
      <c r="Q366" s="72">
        <f>_xlfn.XLOOKUP(FMS_Ranking[[#This Row],[FMS ID]],FMS_Input[FMS_ID],FMS_Input[REMSTRC100])</f>
        <v>0</v>
      </c>
      <c r="R366" s="72">
        <f>_xlfn.XLOOKUP(FMS_Ranking[[#This Row],[FMS ID]],FMS_Input[FMS_ID],FMS_Input[REMRESSTRC100])</f>
        <v>0</v>
      </c>
      <c r="S366" s="83">
        <f>_xlfn.XLOOKUP(FMS_Ranking[[#This Row],[FMS ID]],FMS_Input[FMS_ID],FMS_Input[REMPOP100])</f>
        <v>0</v>
      </c>
      <c r="T366" s="83">
        <f>_xlfn.XLOOKUP(FMS_Ranking[[#This Row],[FMS ID]],FMS_Input[FMS_ID],FMS_Input[REMCRITFAC100])</f>
        <v>0</v>
      </c>
      <c r="U366" s="83">
        <f>_xlfn.XLOOKUP(FMS_Ranking[[#This Row],[FMS ID]],FMS_Input[FMS_ID],FMS_Input[REMLWC100])</f>
        <v>0</v>
      </c>
      <c r="V366" s="83">
        <f>_xlfn.XLOOKUP(FMS_Ranking[[#This Row],[FMS ID]],FMS_Input[FMS_ID],FMS_Input[REMROADCLS])</f>
        <v>0</v>
      </c>
      <c r="W366" s="83">
        <f>_xlfn.XLOOKUP(FMS_Ranking[[#This Row],[FMS ID]],FMS_Input[FMS_ID],FMS_Input[REMFRMACRE100])</f>
        <v>0</v>
      </c>
      <c r="X366" s="72">
        <f>_xlfn.XLOOKUP(FMS_Ranking[[#This Row],[FMS ID]],FMS_Input[FMS_ID],FMS_Input[COSTSTRUCT])</f>
        <v>0</v>
      </c>
      <c r="Y366" s="72">
        <f>_xlfn.XLOOKUP(FMS_Ranking[[#This Row],[FMS ID]],FMS_Input[FMS_ID],FMS_Input[NATURE])</f>
        <v>0</v>
      </c>
      <c r="Z366" s="61">
        <f>(((FMS_Ranking[[#This Row],[Percent Nature-Based Raw]]/Y$2)*10)*Y$3)</f>
        <v>0</v>
      </c>
      <c r="AA366" s="5" t="str">
        <f>_xlfn.XLOOKUP(FMS_Ranking[[#This Row],[FMS ID]],FMS_Input[FMS_ID],FMS_Input[WATER_SUP])</f>
        <v>No</v>
      </c>
      <c r="AB366" s="8">
        <f>IF(FMS_Ranking[[#This Row],[Water Supply Raw]]="Yes",1,0)</f>
        <v>0</v>
      </c>
      <c r="AC36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7.6547200844122255E-5</v>
      </c>
      <c r="AD366" s="97">
        <f>_xlfn.RANK.EQ(AC366,$AC$6:$AC$380,0)+COUNTIF($AC$6:AC366,AC366)-1</f>
        <v>361</v>
      </c>
      <c r="AE366" s="93">
        <f>(((FMS_Ranking[[#This Row],[Structures Removed 100 Raw]]/Q$2)*100)*Q$3)+(((FMS_Ranking[[#This Row],[Removed Pop Raw]]/S$2)*100)*S$3)</f>
        <v>0</v>
      </c>
      <c r="AF36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7.6547200844122255E-5</v>
      </c>
      <c r="AG366" s="95">
        <f t="shared" si="11"/>
        <v>361</v>
      </c>
    </row>
    <row r="367" spans="1:33" ht="15" customHeight="1" x14ac:dyDescent="0.25">
      <c r="A367" s="64" t="s">
        <v>2613</v>
      </c>
      <c r="B367" s="64">
        <f>_xlfn.XLOOKUP(FMS_Ranking[[#This Row],[FMS ID]],FMS_Input[FMS_ID],FMS_Input[RFPG_NUM])</f>
        <v>3</v>
      </c>
      <c r="C367" s="63" t="str">
        <f>_xlfn.XLOOKUP(FMS_Ranking[[#This Row],[FMS ID]],FMS_Input[FMS_ID],FMS_Input[FMS_NAME])</f>
        <v>City of Kirvin NFIP Floodplain Ordinance</v>
      </c>
      <c r="D367" s="68" t="str">
        <f>_xlfn.XLOOKUP(FMS_Ranking[[#This Row],[FMS ID]],FMS_Input[FMS_ID],FMS_Input[FMS_DESCR])</f>
        <v>Develop a floodplain ordinance that meets or exceeds FEMA's minimum standards</v>
      </c>
      <c r="E367" s="69">
        <f>_xlfn.XLOOKUP(FMS_Ranking[[#This Row],[FMS ID]],FMS_Input[FMS_ID],FMS_Input[FMS_COST])</f>
        <v>100000</v>
      </c>
      <c r="F367" s="70" t="str">
        <f>_xlfn.XLOOKUP(FMS_Ranking[[#This Row],[FMS ID]],FMS_Input[FMS_ID],FMS_Input[EMER_NEED])</f>
        <v>No</v>
      </c>
      <c r="G367" s="4">
        <f t="shared" si="10"/>
        <v>0</v>
      </c>
      <c r="H367" s="71">
        <f>_xlfn.XLOOKUP(FMS_Ranking[[#This Row],[FMS ID]],FMS_Input[FMS_ID],FMS_Input[STRUCT_100])</f>
        <v>0</v>
      </c>
      <c r="I367" s="71">
        <f>_xlfn.XLOOKUP(FMS_Ranking[[#This Row],[FMS ID]],FMS_Input[FMS_ID],FMS_Input[RES_STRUCT100])</f>
        <v>0</v>
      </c>
      <c r="J367" s="71">
        <f>_xlfn.XLOOKUP(FMS_Ranking[[#This Row],[FMS ID]],FMS_Input[FMS_ID],FMS_Input[POP100])</f>
        <v>0</v>
      </c>
      <c r="K367" s="71">
        <f>_xlfn.XLOOKUP(FMS_Ranking[[#This Row],[FMS ID]],FMS_Input[FMS_ID],FMS_Input[CRITFAC100])</f>
        <v>0</v>
      </c>
      <c r="L367" s="71">
        <f>_xlfn.XLOOKUP(FMS_Ranking[[#This Row],[FMS ID]],FMS_Input[FMS_ID],FMS_Input[LWC])</f>
        <v>0</v>
      </c>
      <c r="M367" s="71">
        <f>_xlfn.XLOOKUP(FMS_Ranking[[#This Row],[FMS ID]],FMS_Input[FMS_ID],FMS_Input[ROADCLS])</f>
        <v>0</v>
      </c>
      <c r="N367" s="71">
        <f>_xlfn.XLOOKUP(FMS_Ranking[[#This Row],[FMS ID]],FMS_Input[FMS_ID],FMS_Input[ROAD_MILES100])</f>
        <v>0</v>
      </c>
      <c r="O367" s="71">
        <f>_xlfn.XLOOKUP(FMS_Ranking[[#This Row],[FMS ID]],FMS_Input[FMS_ID],FMS_Input[FARMACRE100])</f>
        <v>0.844482421875</v>
      </c>
      <c r="P367" s="72">
        <f>_xlfn.XLOOKUP(FMS_Ranking[[#This Row],[FMS ID]],FMS_Input[FMS_ID],FMS_Input[REDSTRUCT100])</f>
        <v>0</v>
      </c>
      <c r="Q367" s="72">
        <f>_xlfn.XLOOKUP(FMS_Ranking[[#This Row],[FMS ID]],FMS_Input[FMS_ID],FMS_Input[REMSTRC100])</f>
        <v>0</v>
      </c>
      <c r="R367" s="72">
        <f>_xlfn.XLOOKUP(FMS_Ranking[[#This Row],[FMS ID]],FMS_Input[FMS_ID],FMS_Input[REMRESSTRC100])</f>
        <v>0</v>
      </c>
      <c r="S367" s="83">
        <f>_xlfn.XLOOKUP(FMS_Ranking[[#This Row],[FMS ID]],FMS_Input[FMS_ID],FMS_Input[REMPOP100])</f>
        <v>0</v>
      </c>
      <c r="T367" s="83">
        <f>_xlfn.XLOOKUP(FMS_Ranking[[#This Row],[FMS ID]],FMS_Input[FMS_ID],FMS_Input[REMCRITFAC100])</f>
        <v>0</v>
      </c>
      <c r="U367" s="83">
        <f>_xlfn.XLOOKUP(FMS_Ranking[[#This Row],[FMS ID]],FMS_Input[FMS_ID],FMS_Input[REMLWC100])</f>
        <v>0</v>
      </c>
      <c r="V367" s="83">
        <f>_xlfn.XLOOKUP(FMS_Ranking[[#This Row],[FMS ID]],FMS_Input[FMS_ID],FMS_Input[REMROADCLS])</f>
        <v>0</v>
      </c>
      <c r="W367" s="83">
        <f>_xlfn.XLOOKUP(FMS_Ranking[[#This Row],[FMS ID]],FMS_Input[FMS_ID],FMS_Input[REMFRMACRE100])</f>
        <v>0</v>
      </c>
      <c r="X367" s="72">
        <f>_xlfn.XLOOKUP(FMS_Ranking[[#This Row],[FMS ID]],FMS_Input[FMS_ID],FMS_Input[COSTSTRUCT])</f>
        <v>0</v>
      </c>
      <c r="Y367" s="72">
        <f>_xlfn.XLOOKUP(FMS_Ranking[[#This Row],[FMS ID]],FMS_Input[FMS_ID],FMS_Input[NATURE])</f>
        <v>0</v>
      </c>
      <c r="Z367" s="61">
        <f>(((FMS_Ranking[[#This Row],[Percent Nature-Based Raw]]/Y$2)*10)*Y$3)</f>
        <v>0</v>
      </c>
      <c r="AA367" s="5" t="str">
        <f>_xlfn.XLOOKUP(FMS_Ranking[[#This Row],[FMS ID]],FMS_Input[FMS_ID],FMS_Input[WATER_SUP])</f>
        <v>No</v>
      </c>
      <c r="AB367" s="8">
        <f>IF(FMS_Ranking[[#This Row],[Water Supply Raw]]="Yes",1,0)</f>
        <v>0</v>
      </c>
      <c r="AC36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1.1720740391126266E-5</v>
      </c>
      <c r="AD367" s="97">
        <f>_xlfn.RANK.EQ(AC367,$AC$6:$AC$380,0)+COUNTIF($AC$6:AC367,AC367)-1</f>
        <v>362</v>
      </c>
      <c r="AE367" s="93">
        <f>(((FMS_Ranking[[#This Row],[Structures Removed 100 Raw]]/Q$2)*100)*Q$3)+(((FMS_Ranking[[#This Row],[Removed Pop Raw]]/S$2)*100)*S$3)</f>
        <v>0</v>
      </c>
      <c r="AF36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1.1720740391126266E-5</v>
      </c>
      <c r="AG367" s="95">
        <f t="shared" si="11"/>
        <v>362</v>
      </c>
    </row>
    <row r="368" spans="1:33" ht="15" customHeight="1" x14ac:dyDescent="0.25">
      <c r="A368" s="64" t="s">
        <v>2541</v>
      </c>
      <c r="B368" s="64">
        <f>_xlfn.XLOOKUP(FMS_Ranking[[#This Row],[FMS ID]],FMS_Input[FMS_ID],FMS_Input[RFPG_NUM])</f>
        <v>3</v>
      </c>
      <c r="C368" s="63" t="str">
        <f>_xlfn.XLOOKUP(FMS_Ranking[[#This Row],[FMS ID]],FMS_Input[FMS_ID],FMS_Input[FMS_NAME])</f>
        <v>City of Bynum NFIP Floodplain Ordinance</v>
      </c>
      <c r="D368" s="68" t="str">
        <f>_xlfn.XLOOKUP(FMS_Ranking[[#This Row],[FMS ID]],FMS_Input[FMS_ID],FMS_Input[FMS_DESCR])</f>
        <v>Develop a floodplain ordinance that meets or exceeds FEMA's minimum standards</v>
      </c>
      <c r="E368" s="69">
        <f>_xlfn.XLOOKUP(FMS_Ranking[[#This Row],[FMS ID]],FMS_Input[FMS_ID],FMS_Input[FMS_COST])</f>
        <v>100000</v>
      </c>
      <c r="F368" s="70" t="str">
        <f>_xlfn.XLOOKUP(FMS_Ranking[[#This Row],[FMS ID]],FMS_Input[FMS_ID],FMS_Input[EMER_NEED])</f>
        <v>No</v>
      </c>
      <c r="G368" s="4">
        <f t="shared" si="10"/>
        <v>0</v>
      </c>
      <c r="H368" s="71">
        <f>_xlfn.XLOOKUP(FMS_Ranking[[#This Row],[FMS ID]],FMS_Input[FMS_ID],FMS_Input[STRUCT_100])</f>
        <v>0</v>
      </c>
      <c r="I368" s="71">
        <f>_xlfn.XLOOKUP(FMS_Ranking[[#This Row],[FMS ID]],FMS_Input[FMS_ID],FMS_Input[RES_STRUCT100])</f>
        <v>0</v>
      </c>
      <c r="J368" s="71">
        <f>_xlfn.XLOOKUP(FMS_Ranking[[#This Row],[FMS ID]],FMS_Input[FMS_ID],FMS_Input[POP100])</f>
        <v>0</v>
      </c>
      <c r="K368" s="71">
        <f>_xlfn.XLOOKUP(FMS_Ranking[[#This Row],[FMS ID]],FMS_Input[FMS_ID],FMS_Input[CRITFAC100])</f>
        <v>0</v>
      </c>
      <c r="L368" s="71">
        <f>_xlfn.XLOOKUP(FMS_Ranking[[#This Row],[FMS ID]],FMS_Input[FMS_ID],FMS_Input[LWC])</f>
        <v>0</v>
      </c>
      <c r="M368" s="71">
        <f>_xlfn.XLOOKUP(FMS_Ranking[[#This Row],[FMS ID]],FMS_Input[FMS_ID],FMS_Input[ROADCLS])</f>
        <v>0</v>
      </c>
      <c r="N368" s="71">
        <f>_xlfn.XLOOKUP(FMS_Ranking[[#This Row],[FMS ID]],FMS_Input[FMS_ID],FMS_Input[ROAD_MILES100])</f>
        <v>0</v>
      </c>
      <c r="O368" s="71">
        <f>_xlfn.XLOOKUP(FMS_Ranking[[#This Row],[FMS ID]],FMS_Input[FMS_ID],FMS_Input[FARMACRE100])</f>
        <v>0.56415760517120361</v>
      </c>
      <c r="P368" s="72">
        <f>_xlfn.XLOOKUP(FMS_Ranking[[#This Row],[FMS ID]],FMS_Input[FMS_ID],FMS_Input[REDSTRUCT100])</f>
        <v>0</v>
      </c>
      <c r="Q368" s="72">
        <f>_xlfn.XLOOKUP(FMS_Ranking[[#This Row],[FMS ID]],FMS_Input[FMS_ID],FMS_Input[REMSTRC100])</f>
        <v>0</v>
      </c>
      <c r="R368" s="72">
        <f>_xlfn.XLOOKUP(FMS_Ranking[[#This Row],[FMS ID]],FMS_Input[FMS_ID],FMS_Input[REMRESSTRC100])</f>
        <v>0</v>
      </c>
      <c r="S368" s="83">
        <f>_xlfn.XLOOKUP(FMS_Ranking[[#This Row],[FMS ID]],FMS_Input[FMS_ID],FMS_Input[REMPOP100])</f>
        <v>0</v>
      </c>
      <c r="T368" s="83">
        <f>_xlfn.XLOOKUP(FMS_Ranking[[#This Row],[FMS ID]],FMS_Input[FMS_ID],FMS_Input[REMCRITFAC100])</f>
        <v>0</v>
      </c>
      <c r="U368" s="83">
        <f>_xlfn.XLOOKUP(FMS_Ranking[[#This Row],[FMS ID]],FMS_Input[FMS_ID],FMS_Input[REMLWC100])</f>
        <v>0</v>
      </c>
      <c r="V368" s="83">
        <f>_xlfn.XLOOKUP(FMS_Ranking[[#This Row],[FMS ID]],FMS_Input[FMS_ID],FMS_Input[REMROADCLS])</f>
        <v>0</v>
      </c>
      <c r="W368" s="83">
        <f>_xlfn.XLOOKUP(FMS_Ranking[[#This Row],[FMS ID]],FMS_Input[FMS_ID],FMS_Input[REMFRMACRE100])</f>
        <v>0</v>
      </c>
      <c r="X368" s="72">
        <f>_xlfn.XLOOKUP(FMS_Ranking[[#This Row],[FMS ID]],FMS_Input[FMS_ID],FMS_Input[COSTSTRUCT])</f>
        <v>0</v>
      </c>
      <c r="Y368" s="72">
        <f>_xlfn.XLOOKUP(FMS_Ranking[[#This Row],[FMS ID]],FMS_Input[FMS_ID],FMS_Input[NATURE])</f>
        <v>0</v>
      </c>
      <c r="Z368" s="61">
        <f>(((FMS_Ranking[[#This Row],[Percent Nature-Based Raw]]/Y$2)*10)*Y$3)</f>
        <v>0</v>
      </c>
      <c r="AA368" s="5" t="str">
        <f>_xlfn.XLOOKUP(FMS_Ranking[[#This Row],[FMS ID]],FMS_Input[FMS_ID],FMS_Input[WATER_SUP])</f>
        <v>No</v>
      </c>
      <c r="AB368" s="8">
        <f>IF(FMS_Ranking[[#This Row],[Water Supply Raw]]="Yes",1,0)</f>
        <v>0</v>
      </c>
      <c r="AC36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7.8300562079312838E-6</v>
      </c>
      <c r="AD368" s="97">
        <f>_xlfn.RANK.EQ(AC368,$AC$6:$AC$380,0)+COUNTIF($AC$6:AC368,AC368)-1</f>
        <v>363</v>
      </c>
      <c r="AE368" s="93">
        <f>(((FMS_Ranking[[#This Row],[Structures Removed 100 Raw]]/Q$2)*100)*Q$3)+(((FMS_Ranking[[#This Row],[Removed Pop Raw]]/S$2)*100)*S$3)</f>
        <v>0</v>
      </c>
      <c r="AF36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7.8300562079312838E-6</v>
      </c>
      <c r="AG368" s="95">
        <f t="shared" si="11"/>
        <v>363</v>
      </c>
    </row>
    <row r="369" spans="1:33" ht="15" customHeight="1" x14ac:dyDescent="0.25">
      <c r="A369" s="64" t="s">
        <v>3480</v>
      </c>
      <c r="B369" s="64">
        <f>_xlfn.XLOOKUP(FMS_Ranking[[#This Row],[FMS ID]],FMS_Input[FMS_ID],FMS_Input[RFPG_NUM])</f>
        <v>5</v>
      </c>
      <c r="C369" s="63" t="str">
        <f>_xlfn.XLOOKUP(FMS_Ranking[[#This Row],[FMS ID]],FMS_Input[FMS_ID],FMS_Input[FMS_NAME])</f>
        <v>City of Daisetta Culvert Maintenance and Upgrades</v>
      </c>
      <c r="D369" s="68" t="str">
        <f>_xlfn.XLOOKUP(FMS_Ranking[[#This Row],[FMS ID]],FMS_Input[FMS_ID],FMS_Input[FMS_DESCR])</f>
        <v>Removal of debris, silt and vegetation obstacles in drainage ways. Project will clear obstacles, mow and reshape ditches, and upgrade culverts to restore adequate drainage to mitigate flooding.</v>
      </c>
      <c r="E369" s="69">
        <f>_xlfn.XLOOKUP(FMS_Ranking[[#This Row],[FMS ID]],FMS_Input[FMS_ID],FMS_Input[FMS_COST])</f>
        <v>1000000</v>
      </c>
      <c r="F369" s="70" t="str">
        <f>_xlfn.XLOOKUP(FMS_Ranking[[#This Row],[FMS ID]],FMS_Input[FMS_ID],FMS_Input[EMER_NEED])</f>
        <v>Yes</v>
      </c>
      <c r="G369" s="4">
        <f t="shared" si="10"/>
        <v>1</v>
      </c>
      <c r="H369" s="71">
        <f>_xlfn.XLOOKUP(FMS_Ranking[[#This Row],[FMS ID]],FMS_Input[FMS_ID],FMS_Input[STRUCT_100])</f>
        <v>0</v>
      </c>
      <c r="I369" s="71">
        <f>_xlfn.XLOOKUP(FMS_Ranking[[#This Row],[FMS ID]],FMS_Input[FMS_ID],FMS_Input[RES_STRUCT100])</f>
        <v>0</v>
      </c>
      <c r="J369" s="71">
        <f>_xlfn.XLOOKUP(FMS_Ranking[[#This Row],[FMS ID]],FMS_Input[FMS_ID],FMS_Input[POP100])</f>
        <v>0</v>
      </c>
      <c r="K369" s="71">
        <f>_xlfn.XLOOKUP(FMS_Ranking[[#This Row],[FMS ID]],FMS_Input[FMS_ID],FMS_Input[CRITFAC100])</f>
        <v>0</v>
      </c>
      <c r="L369" s="71">
        <f>_xlfn.XLOOKUP(FMS_Ranking[[#This Row],[FMS ID]],FMS_Input[FMS_ID],FMS_Input[LWC])</f>
        <v>0</v>
      </c>
      <c r="M369" s="71">
        <f>_xlfn.XLOOKUP(FMS_Ranking[[#This Row],[FMS ID]],FMS_Input[FMS_ID],FMS_Input[ROADCLS])</f>
        <v>0</v>
      </c>
      <c r="N369" s="71">
        <f>_xlfn.XLOOKUP(FMS_Ranking[[#This Row],[FMS ID]],FMS_Input[FMS_ID],FMS_Input[ROAD_MILES100])</f>
        <v>0</v>
      </c>
      <c r="O369" s="71">
        <f>_xlfn.XLOOKUP(FMS_Ranking[[#This Row],[FMS ID]],FMS_Input[FMS_ID],FMS_Input[FARMACRE100])</f>
        <v>0.42639347910881042</v>
      </c>
      <c r="P369" s="72">
        <f>_xlfn.XLOOKUP(FMS_Ranking[[#This Row],[FMS ID]],FMS_Input[FMS_ID],FMS_Input[REDSTRUCT100])</f>
        <v>0</v>
      </c>
      <c r="Q369" s="72">
        <f>_xlfn.XLOOKUP(FMS_Ranking[[#This Row],[FMS ID]],FMS_Input[FMS_ID],FMS_Input[REMSTRC100])</f>
        <v>0</v>
      </c>
      <c r="R369" s="72">
        <f>_xlfn.XLOOKUP(FMS_Ranking[[#This Row],[FMS ID]],FMS_Input[FMS_ID],FMS_Input[REMRESSTRC100])</f>
        <v>0</v>
      </c>
      <c r="S369" s="83">
        <f>_xlfn.XLOOKUP(FMS_Ranking[[#This Row],[FMS ID]],FMS_Input[FMS_ID],FMS_Input[REMPOP100])</f>
        <v>0</v>
      </c>
      <c r="T369" s="83">
        <f>_xlfn.XLOOKUP(FMS_Ranking[[#This Row],[FMS ID]],FMS_Input[FMS_ID],FMS_Input[REMCRITFAC100])</f>
        <v>0</v>
      </c>
      <c r="U369" s="83">
        <f>_xlfn.XLOOKUP(FMS_Ranking[[#This Row],[FMS ID]],FMS_Input[FMS_ID],FMS_Input[REMLWC100])</f>
        <v>0</v>
      </c>
      <c r="V369" s="83">
        <f>_xlfn.XLOOKUP(FMS_Ranking[[#This Row],[FMS ID]],FMS_Input[FMS_ID],FMS_Input[REMROADCLS])</f>
        <v>0</v>
      </c>
      <c r="W369" s="83">
        <f>_xlfn.XLOOKUP(FMS_Ranking[[#This Row],[FMS ID]],FMS_Input[FMS_ID],FMS_Input[REMFRMACRE100])</f>
        <v>0</v>
      </c>
      <c r="X369" s="72">
        <f>_xlfn.XLOOKUP(FMS_Ranking[[#This Row],[FMS ID]],FMS_Input[FMS_ID],FMS_Input[COSTSTRUCT])</f>
        <v>0</v>
      </c>
      <c r="Y369" s="72">
        <f>_xlfn.XLOOKUP(FMS_Ranking[[#This Row],[FMS ID]],FMS_Input[FMS_ID],FMS_Input[NATURE])</f>
        <v>0</v>
      </c>
      <c r="Z369" s="61">
        <f>(((FMS_Ranking[[#This Row],[Percent Nature-Based Raw]]/Y$2)*10)*Y$3)</f>
        <v>0</v>
      </c>
      <c r="AA369" s="5" t="str">
        <f>_xlfn.XLOOKUP(FMS_Ranking[[#This Row],[FMS ID]],FMS_Input[FMS_ID],FMS_Input[WATER_SUP])</f>
        <v>No</v>
      </c>
      <c r="AB369" s="8">
        <f>IF(FMS_Ranking[[#This Row],[Water Supply Raw]]="Yes",1,0)</f>
        <v>0</v>
      </c>
      <c r="AC36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5.9180003557767813E-6</v>
      </c>
      <c r="AD369" s="97">
        <f>_xlfn.RANK.EQ(AC369,$AC$6:$AC$380,0)+COUNTIF($AC$6:AC369,AC369)-1</f>
        <v>364</v>
      </c>
      <c r="AE369" s="93">
        <f>(((FMS_Ranking[[#This Row],[Structures Removed 100 Raw]]/Q$2)*100)*Q$3)+(((FMS_Ranking[[#This Row],[Removed Pop Raw]]/S$2)*100)*S$3)</f>
        <v>0</v>
      </c>
      <c r="AF36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5.9180003557767813E-6</v>
      </c>
      <c r="AG369" s="87">
        <f t="shared" si="11"/>
        <v>364</v>
      </c>
    </row>
    <row r="370" spans="1:33" ht="15" customHeight="1" x14ac:dyDescent="0.25">
      <c r="A370" s="64" t="s">
        <v>2815</v>
      </c>
      <c r="B370" s="64">
        <f>_xlfn.XLOOKUP(FMS_Ranking[[#This Row],[FMS ID]],FMS_Input[FMS_ID],FMS_Input[RFPG_NUM])</f>
        <v>4</v>
      </c>
      <c r="C370" s="63" t="str">
        <f>_xlfn.XLOOKUP(FMS_Ranking[[#This Row],[FMS ID]],FMS_Input[FMS_ID],FMS_Input[FMS_NAME])</f>
        <v>City of Van Flood Infrastructure Maintenance</v>
      </c>
      <c r="D370" s="68" t="str">
        <f>_xlfn.XLOOKUP(FMS_Ranking[[#This Row],[FMS ID]],FMS_Input[FMS_ID],FMS_Input[FMS_DESCR])</f>
        <v>Adopt and implement a program for clearing debris from bridges, drains and culverts.</v>
      </c>
      <c r="E370" s="69">
        <f>_xlfn.XLOOKUP(FMS_Ranking[[#This Row],[FMS ID]],FMS_Input[FMS_ID],FMS_Input[FMS_COST])</f>
        <v>50000</v>
      </c>
      <c r="F370" s="70" t="str">
        <f>_xlfn.XLOOKUP(FMS_Ranking[[#This Row],[FMS ID]],FMS_Input[FMS_ID],FMS_Input[EMER_NEED])</f>
        <v>No</v>
      </c>
      <c r="G370" s="4">
        <f t="shared" si="10"/>
        <v>0</v>
      </c>
      <c r="H370" s="71">
        <f>_xlfn.XLOOKUP(FMS_Ranking[[#This Row],[FMS ID]],FMS_Input[FMS_ID],FMS_Input[STRUCT_100])</f>
        <v>0</v>
      </c>
      <c r="I370" s="71">
        <f>_xlfn.XLOOKUP(FMS_Ranking[[#This Row],[FMS ID]],FMS_Input[FMS_ID],FMS_Input[RES_STRUCT100])</f>
        <v>0</v>
      </c>
      <c r="J370" s="71">
        <f>_xlfn.XLOOKUP(FMS_Ranking[[#This Row],[FMS ID]],FMS_Input[FMS_ID],FMS_Input[POP100])</f>
        <v>0</v>
      </c>
      <c r="K370" s="71">
        <f>_xlfn.XLOOKUP(FMS_Ranking[[#This Row],[FMS ID]],FMS_Input[FMS_ID],FMS_Input[CRITFAC100])</f>
        <v>0</v>
      </c>
      <c r="L370" s="71">
        <f>_xlfn.XLOOKUP(FMS_Ranking[[#This Row],[FMS ID]],FMS_Input[FMS_ID],FMS_Input[LWC])</f>
        <v>0</v>
      </c>
      <c r="M370" s="71">
        <f>_xlfn.XLOOKUP(FMS_Ranking[[#This Row],[FMS ID]],FMS_Input[FMS_ID],FMS_Input[ROADCLS])</f>
        <v>0</v>
      </c>
      <c r="N370" s="71">
        <f>_xlfn.XLOOKUP(FMS_Ranking[[#This Row],[FMS ID]],FMS_Input[FMS_ID],FMS_Input[ROAD_MILES100])</f>
        <v>0</v>
      </c>
      <c r="O370" s="71">
        <f>_xlfn.XLOOKUP(FMS_Ranking[[#This Row],[FMS ID]],FMS_Input[FMS_ID],FMS_Input[FARMACRE100])</f>
        <v>0.38747164607048029</v>
      </c>
      <c r="P370" s="72">
        <f>_xlfn.XLOOKUP(FMS_Ranking[[#This Row],[FMS ID]],FMS_Input[FMS_ID],FMS_Input[REDSTRUCT100])</f>
        <v>0</v>
      </c>
      <c r="Q370" s="72">
        <f>_xlfn.XLOOKUP(FMS_Ranking[[#This Row],[FMS ID]],FMS_Input[FMS_ID],FMS_Input[REMSTRC100])</f>
        <v>0</v>
      </c>
      <c r="R370" s="72">
        <f>_xlfn.XLOOKUP(FMS_Ranking[[#This Row],[FMS ID]],FMS_Input[FMS_ID],FMS_Input[REMRESSTRC100])</f>
        <v>0</v>
      </c>
      <c r="S370" s="83">
        <f>_xlfn.XLOOKUP(FMS_Ranking[[#This Row],[FMS ID]],FMS_Input[FMS_ID],FMS_Input[REMPOP100])</f>
        <v>0</v>
      </c>
      <c r="T370" s="83">
        <f>_xlfn.XLOOKUP(FMS_Ranking[[#This Row],[FMS ID]],FMS_Input[FMS_ID],FMS_Input[REMCRITFAC100])</f>
        <v>0</v>
      </c>
      <c r="U370" s="83">
        <f>_xlfn.XLOOKUP(FMS_Ranking[[#This Row],[FMS ID]],FMS_Input[FMS_ID],FMS_Input[REMLWC100])</f>
        <v>0</v>
      </c>
      <c r="V370" s="83">
        <f>_xlfn.XLOOKUP(FMS_Ranking[[#This Row],[FMS ID]],FMS_Input[FMS_ID],FMS_Input[REMROADCLS])</f>
        <v>0</v>
      </c>
      <c r="W370" s="83">
        <f>_xlfn.XLOOKUP(FMS_Ranking[[#This Row],[FMS ID]],FMS_Input[FMS_ID],FMS_Input[REMFRMACRE100])</f>
        <v>0</v>
      </c>
      <c r="X370" s="72">
        <f>_xlfn.XLOOKUP(FMS_Ranking[[#This Row],[FMS ID]],FMS_Input[FMS_ID],FMS_Input[COSTSTRUCT])</f>
        <v>0</v>
      </c>
      <c r="Y370" s="72">
        <f>_xlfn.XLOOKUP(FMS_Ranking[[#This Row],[FMS ID]],FMS_Input[FMS_ID],FMS_Input[NATURE])</f>
        <v>0</v>
      </c>
      <c r="Z370" s="61">
        <f>(((FMS_Ranking[[#This Row],[Percent Nature-Based Raw]]/Y$2)*10)*Y$3)</f>
        <v>0</v>
      </c>
      <c r="AA370" s="5" t="str">
        <f>_xlfn.XLOOKUP(FMS_Ranking[[#This Row],[FMS ID]],FMS_Input[FMS_ID],FMS_Input[WATER_SUP])</f>
        <v>No</v>
      </c>
      <c r="AB370" s="8">
        <f>IF(FMS_Ranking[[#This Row],[Water Supply Raw]]="Yes",1,0)</f>
        <v>0</v>
      </c>
      <c r="AC37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5.3777964524484606E-6</v>
      </c>
      <c r="AD370" s="97">
        <f>_xlfn.RANK.EQ(AC370,$AC$6:$AC$380,0)+COUNTIF($AC$6:AC370,AC370)-1</f>
        <v>365</v>
      </c>
      <c r="AE370" s="93">
        <f>(((FMS_Ranking[[#This Row],[Structures Removed 100 Raw]]/Q$2)*100)*Q$3)+(((FMS_Ranking[[#This Row],[Removed Pop Raw]]/S$2)*100)*S$3)</f>
        <v>0</v>
      </c>
      <c r="AF37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5.3777964524484606E-6</v>
      </c>
      <c r="AG370" s="95">
        <f t="shared" si="11"/>
        <v>365</v>
      </c>
    </row>
    <row r="371" spans="1:33" ht="15" customHeight="1" x14ac:dyDescent="0.25">
      <c r="A371" s="64" t="s">
        <v>2601</v>
      </c>
      <c r="B371" s="64">
        <f>_xlfn.XLOOKUP(FMS_Ranking[[#This Row],[FMS ID]],FMS_Input[FMS_ID],FMS_Input[RFPG_NUM])</f>
        <v>3</v>
      </c>
      <c r="C371" s="63" t="str">
        <f>_xlfn.XLOOKUP(FMS_Ranking[[#This Row],[FMS ID]],FMS_Input[FMS_ID],FMS_Input[FMS_NAME])</f>
        <v>City of Hebron NFIP Floodplain Ordinance</v>
      </c>
      <c r="D371" s="68" t="str">
        <f>_xlfn.XLOOKUP(FMS_Ranking[[#This Row],[FMS ID]],FMS_Input[FMS_ID],FMS_Input[FMS_DESCR])</f>
        <v>Develop a floodplain ordinance that meets or exceeds FEMA's minimum standards</v>
      </c>
      <c r="E371" s="69">
        <f>_xlfn.XLOOKUP(FMS_Ranking[[#This Row],[FMS ID]],FMS_Input[FMS_ID],FMS_Input[FMS_COST])</f>
        <v>100000</v>
      </c>
      <c r="F371" s="70" t="str">
        <f>_xlfn.XLOOKUP(FMS_Ranking[[#This Row],[FMS ID]],FMS_Input[FMS_ID],FMS_Input[EMER_NEED])</f>
        <v>No</v>
      </c>
      <c r="G371" s="4">
        <f t="shared" si="10"/>
        <v>0</v>
      </c>
      <c r="H371" s="71">
        <f>_xlfn.XLOOKUP(FMS_Ranking[[#This Row],[FMS ID]],FMS_Input[FMS_ID],FMS_Input[STRUCT_100])</f>
        <v>0</v>
      </c>
      <c r="I371" s="71">
        <f>_xlfn.XLOOKUP(FMS_Ranking[[#This Row],[FMS ID]],FMS_Input[FMS_ID],FMS_Input[RES_STRUCT100])</f>
        <v>0</v>
      </c>
      <c r="J371" s="71">
        <f>_xlfn.XLOOKUP(FMS_Ranking[[#This Row],[FMS ID]],FMS_Input[FMS_ID],FMS_Input[POP100])</f>
        <v>0</v>
      </c>
      <c r="K371" s="71">
        <f>_xlfn.XLOOKUP(FMS_Ranking[[#This Row],[FMS ID]],FMS_Input[FMS_ID],FMS_Input[CRITFAC100])</f>
        <v>0</v>
      </c>
      <c r="L371" s="71">
        <f>_xlfn.XLOOKUP(FMS_Ranking[[#This Row],[FMS ID]],FMS_Input[FMS_ID],FMS_Input[LWC])</f>
        <v>0</v>
      </c>
      <c r="M371" s="71">
        <f>_xlfn.XLOOKUP(FMS_Ranking[[#This Row],[FMS ID]],FMS_Input[FMS_ID],FMS_Input[ROADCLS])</f>
        <v>0</v>
      </c>
      <c r="N371" s="71">
        <f>_xlfn.XLOOKUP(FMS_Ranking[[#This Row],[FMS ID]],FMS_Input[FMS_ID],FMS_Input[ROAD_MILES100])</f>
        <v>0</v>
      </c>
      <c r="O371" s="71">
        <f>_xlfn.XLOOKUP(FMS_Ranking[[#This Row],[FMS ID]],FMS_Input[FMS_ID],FMS_Input[FARMACRE100])</f>
        <v>0.227081298828125</v>
      </c>
      <c r="P371" s="72">
        <f>_xlfn.XLOOKUP(FMS_Ranking[[#This Row],[FMS ID]],FMS_Input[FMS_ID],FMS_Input[REDSTRUCT100])</f>
        <v>0</v>
      </c>
      <c r="Q371" s="72">
        <f>_xlfn.XLOOKUP(FMS_Ranking[[#This Row],[FMS ID]],FMS_Input[FMS_ID],FMS_Input[REMSTRC100])</f>
        <v>0</v>
      </c>
      <c r="R371" s="72">
        <f>_xlfn.XLOOKUP(FMS_Ranking[[#This Row],[FMS ID]],FMS_Input[FMS_ID],FMS_Input[REMRESSTRC100])</f>
        <v>0</v>
      </c>
      <c r="S371" s="83">
        <f>_xlfn.XLOOKUP(FMS_Ranking[[#This Row],[FMS ID]],FMS_Input[FMS_ID],FMS_Input[REMPOP100])</f>
        <v>0</v>
      </c>
      <c r="T371" s="83">
        <f>_xlfn.XLOOKUP(FMS_Ranking[[#This Row],[FMS ID]],FMS_Input[FMS_ID],FMS_Input[REMCRITFAC100])</f>
        <v>0</v>
      </c>
      <c r="U371" s="83">
        <f>_xlfn.XLOOKUP(FMS_Ranking[[#This Row],[FMS ID]],FMS_Input[FMS_ID],FMS_Input[REMLWC100])</f>
        <v>0</v>
      </c>
      <c r="V371" s="83">
        <f>_xlfn.XLOOKUP(FMS_Ranking[[#This Row],[FMS ID]],FMS_Input[FMS_ID],FMS_Input[REMROADCLS])</f>
        <v>0</v>
      </c>
      <c r="W371" s="83">
        <f>_xlfn.XLOOKUP(FMS_Ranking[[#This Row],[FMS ID]],FMS_Input[FMS_ID],FMS_Input[REMFRMACRE100])</f>
        <v>0</v>
      </c>
      <c r="X371" s="72">
        <f>_xlfn.XLOOKUP(FMS_Ranking[[#This Row],[FMS ID]],FMS_Input[FMS_ID],FMS_Input[COSTSTRUCT])</f>
        <v>0</v>
      </c>
      <c r="Y371" s="72">
        <f>_xlfn.XLOOKUP(FMS_Ranking[[#This Row],[FMS ID]],FMS_Input[FMS_ID],FMS_Input[NATURE])</f>
        <v>0</v>
      </c>
      <c r="Z371" s="61">
        <f>(((FMS_Ranking[[#This Row],[Percent Nature-Based Raw]]/Y$2)*10)*Y$3)</f>
        <v>0</v>
      </c>
      <c r="AA371" s="5" t="str">
        <f>_xlfn.XLOOKUP(FMS_Ranking[[#This Row],[FMS ID]],FMS_Input[FMS_ID],FMS_Input[WATER_SUP])</f>
        <v>No</v>
      </c>
      <c r="AB371" s="8">
        <f>IF(FMS_Ranking[[#This Row],[Water Supply Raw]]="Yes",1,0)</f>
        <v>0</v>
      </c>
      <c r="AC371"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3.1517067523261976E-6</v>
      </c>
      <c r="AD371" s="97">
        <f>_xlfn.RANK.EQ(AC371,$AC$6:$AC$380,0)+COUNTIF($AC$6:AC371,AC371)-1</f>
        <v>366</v>
      </c>
      <c r="AE371" s="93">
        <f>(((FMS_Ranking[[#This Row],[Structures Removed 100 Raw]]/Q$2)*100)*Q$3)+(((FMS_Ranking[[#This Row],[Removed Pop Raw]]/S$2)*100)*S$3)</f>
        <v>0</v>
      </c>
      <c r="AF371"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3.1517067523261976E-6</v>
      </c>
      <c r="AG371" s="95">
        <f t="shared" si="11"/>
        <v>366</v>
      </c>
    </row>
    <row r="372" spans="1:33" ht="15" customHeight="1" x14ac:dyDescent="0.25">
      <c r="A372" s="64" t="s">
        <v>3551</v>
      </c>
      <c r="B372" s="64">
        <f>_xlfn.XLOOKUP(FMS_Ranking[[#This Row],[FMS ID]],FMS_Input[FMS_ID],FMS_Input[RFPG_NUM])</f>
        <v>5</v>
      </c>
      <c r="C372" s="63" t="str">
        <f>_xlfn.XLOOKUP(FMS_Ranking[[#This Row],[FMS ID]],FMS_Input[FMS_ID],FMS_Input[FMS_NAME])</f>
        <v>City of Frankston Culvert Improvements</v>
      </c>
      <c r="D372" s="68" t="str">
        <f>_xlfn.XLOOKUP(FMS_Ranking[[#This Row],[FMS ID]],FMS_Input[FMS_ID],FMS_Input[FMS_DESCR])</f>
        <v>Develop plan to increase drainage capacity in sites that are prone to flooding.</v>
      </c>
      <c r="E372" s="69">
        <f>_xlfn.XLOOKUP(FMS_Ranking[[#This Row],[FMS ID]],FMS_Input[FMS_ID],FMS_Input[FMS_COST])</f>
        <v>1000000</v>
      </c>
      <c r="F372" s="70" t="str">
        <f>_xlfn.XLOOKUP(FMS_Ranking[[#This Row],[FMS ID]],FMS_Input[FMS_ID],FMS_Input[EMER_NEED])</f>
        <v>Yes</v>
      </c>
      <c r="G372" s="4">
        <f t="shared" si="10"/>
        <v>1</v>
      </c>
      <c r="H372" s="71">
        <f>_xlfn.XLOOKUP(FMS_Ranking[[#This Row],[FMS ID]],FMS_Input[FMS_ID],FMS_Input[STRUCT_100])</f>
        <v>0</v>
      </c>
      <c r="I372" s="71">
        <f>_xlfn.XLOOKUP(FMS_Ranking[[#This Row],[FMS ID]],FMS_Input[FMS_ID],FMS_Input[RES_STRUCT100])</f>
        <v>0</v>
      </c>
      <c r="J372" s="71">
        <f>_xlfn.XLOOKUP(FMS_Ranking[[#This Row],[FMS ID]],FMS_Input[FMS_ID],FMS_Input[POP100])</f>
        <v>0</v>
      </c>
      <c r="K372" s="71">
        <f>_xlfn.XLOOKUP(FMS_Ranking[[#This Row],[FMS ID]],FMS_Input[FMS_ID],FMS_Input[CRITFAC100])</f>
        <v>0</v>
      </c>
      <c r="L372" s="71">
        <f>_xlfn.XLOOKUP(FMS_Ranking[[#This Row],[FMS ID]],FMS_Input[FMS_ID],FMS_Input[LWC])</f>
        <v>0</v>
      </c>
      <c r="M372" s="71">
        <f>_xlfn.XLOOKUP(FMS_Ranking[[#This Row],[FMS ID]],FMS_Input[FMS_ID],FMS_Input[ROADCLS])</f>
        <v>0</v>
      </c>
      <c r="N372" s="71">
        <f>_xlfn.XLOOKUP(FMS_Ranking[[#This Row],[FMS ID]],FMS_Input[FMS_ID],FMS_Input[ROAD_MILES100])</f>
        <v>0</v>
      </c>
      <c r="O372" s="71">
        <f>_xlfn.XLOOKUP(FMS_Ranking[[#This Row],[FMS ID]],FMS_Input[FMS_ID],FMS_Input[FARMACRE100])</f>
        <v>0.17298674583435061</v>
      </c>
      <c r="P372" s="72">
        <f>_xlfn.XLOOKUP(FMS_Ranking[[#This Row],[FMS ID]],FMS_Input[FMS_ID],FMS_Input[REDSTRUCT100])</f>
        <v>0</v>
      </c>
      <c r="Q372" s="72">
        <f>_xlfn.XLOOKUP(FMS_Ranking[[#This Row],[FMS ID]],FMS_Input[FMS_ID],FMS_Input[REMSTRC100])</f>
        <v>0</v>
      </c>
      <c r="R372" s="72">
        <f>_xlfn.XLOOKUP(FMS_Ranking[[#This Row],[FMS ID]],FMS_Input[FMS_ID],FMS_Input[REMRESSTRC100])</f>
        <v>0</v>
      </c>
      <c r="S372" s="83">
        <f>_xlfn.XLOOKUP(FMS_Ranking[[#This Row],[FMS ID]],FMS_Input[FMS_ID],FMS_Input[REMPOP100])</f>
        <v>0</v>
      </c>
      <c r="T372" s="83">
        <f>_xlfn.XLOOKUP(FMS_Ranking[[#This Row],[FMS ID]],FMS_Input[FMS_ID],FMS_Input[REMCRITFAC100])</f>
        <v>0</v>
      </c>
      <c r="U372" s="83">
        <f>_xlfn.XLOOKUP(FMS_Ranking[[#This Row],[FMS ID]],FMS_Input[FMS_ID],FMS_Input[REMLWC100])</f>
        <v>0</v>
      </c>
      <c r="V372" s="83">
        <f>_xlfn.XLOOKUP(FMS_Ranking[[#This Row],[FMS ID]],FMS_Input[FMS_ID],FMS_Input[REMROADCLS])</f>
        <v>0</v>
      </c>
      <c r="W372" s="83">
        <f>_xlfn.XLOOKUP(FMS_Ranking[[#This Row],[FMS ID]],FMS_Input[FMS_ID],FMS_Input[REMFRMACRE100])</f>
        <v>0</v>
      </c>
      <c r="X372" s="72">
        <f>_xlfn.XLOOKUP(FMS_Ranking[[#This Row],[FMS ID]],FMS_Input[FMS_ID],FMS_Input[COSTSTRUCT])</f>
        <v>0</v>
      </c>
      <c r="Y372" s="72">
        <f>_xlfn.XLOOKUP(FMS_Ranking[[#This Row],[FMS ID]],FMS_Input[FMS_ID],FMS_Input[NATURE])</f>
        <v>0</v>
      </c>
      <c r="Z372" s="61">
        <f>(((FMS_Ranking[[#This Row],[Percent Nature-Based Raw]]/Y$2)*10)*Y$3)</f>
        <v>0</v>
      </c>
      <c r="AA372" s="5" t="str">
        <f>_xlfn.XLOOKUP(FMS_Ranking[[#This Row],[FMS ID]],FMS_Input[FMS_ID],FMS_Input[WATER_SUP])</f>
        <v>No</v>
      </c>
      <c r="AB372" s="8">
        <f>IF(FMS_Ranking[[#This Row],[Water Supply Raw]]="Yes",1,0)</f>
        <v>0</v>
      </c>
      <c r="AC372"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2.4009176348851003E-6</v>
      </c>
      <c r="AD372" s="97">
        <f>_xlfn.RANK.EQ(AC372,$AC$6:$AC$380,0)+COUNTIF($AC$6:AC372,AC372)-1</f>
        <v>367</v>
      </c>
      <c r="AE372" s="93">
        <f>(((FMS_Ranking[[#This Row],[Structures Removed 100 Raw]]/Q$2)*100)*Q$3)+(((FMS_Ranking[[#This Row],[Removed Pop Raw]]/S$2)*100)*S$3)</f>
        <v>0</v>
      </c>
      <c r="AF372"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2.4009176348851003E-6</v>
      </c>
      <c r="AG372" s="95">
        <f t="shared" si="11"/>
        <v>367</v>
      </c>
    </row>
    <row r="373" spans="1:33" ht="15" customHeight="1" x14ac:dyDescent="0.25">
      <c r="A373" s="64" t="s">
        <v>2621</v>
      </c>
      <c r="B373" s="64">
        <f>_xlfn.XLOOKUP(FMS_Ranking[[#This Row],[FMS ID]],FMS_Input[FMS_ID],FMS_Input[RFPG_NUM])</f>
        <v>3</v>
      </c>
      <c r="C373" s="63" t="str">
        <f>_xlfn.XLOOKUP(FMS_Ranking[[#This Row],[FMS ID]],FMS_Input[FMS_ID],FMS_Input[FMS_NAME])</f>
        <v>City of Latexo NFIP Floodplain Ordinance</v>
      </c>
      <c r="D373" s="68" t="str">
        <f>_xlfn.XLOOKUP(FMS_Ranking[[#This Row],[FMS ID]],FMS_Input[FMS_ID],FMS_Input[FMS_DESCR])</f>
        <v>Develop a floodplain ordinance that meets or exceeds FEMA's minimum standards</v>
      </c>
      <c r="E373" s="69">
        <f>_xlfn.XLOOKUP(FMS_Ranking[[#This Row],[FMS ID]],FMS_Input[FMS_ID],FMS_Input[FMS_COST])</f>
        <v>100000</v>
      </c>
      <c r="F373" s="70" t="str">
        <f>_xlfn.XLOOKUP(FMS_Ranking[[#This Row],[FMS ID]],FMS_Input[FMS_ID],FMS_Input[EMER_NEED])</f>
        <v>No</v>
      </c>
      <c r="G373" s="4">
        <f t="shared" si="10"/>
        <v>0</v>
      </c>
      <c r="H373" s="71">
        <f>_xlfn.XLOOKUP(FMS_Ranking[[#This Row],[FMS ID]],FMS_Input[FMS_ID],FMS_Input[STRUCT_100])</f>
        <v>0</v>
      </c>
      <c r="I373" s="71">
        <f>_xlfn.XLOOKUP(FMS_Ranking[[#This Row],[FMS ID]],FMS_Input[FMS_ID],FMS_Input[RES_STRUCT100])</f>
        <v>0</v>
      </c>
      <c r="J373" s="71">
        <f>_xlfn.XLOOKUP(FMS_Ranking[[#This Row],[FMS ID]],FMS_Input[FMS_ID],FMS_Input[POP100])</f>
        <v>0</v>
      </c>
      <c r="K373" s="71">
        <f>_xlfn.XLOOKUP(FMS_Ranking[[#This Row],[FMS ID]],FMS_Input[FMS_ID],FMS_Input[CRITFAC100])</f>
        <v>0</v>
      </c>
      <c r="L373" s="71">
        <f>_xlfn.XLOOKUP(FMS_Ranking[[#This Row],[FMS ID]],FMS_Input[FMS_ID],FMS_Input[LWC])</f>
        <v>0</v>
      </c>
      <c r="M373" s="71">
        <f>_xlfn.XLOOKUP(FMS_Ranking[[#This Row],[FMS ID]],FMS_Input[FMS_ID],FMS_Input[ROADCLS])</f>
        <v>0</v>
      </c>
      <c r="N373" s="71">
        <f>_xlfn.XLOOKUP(FMS_Ranking[[#This Row],[FMS ID]],FMS_Input[FMS_ID],FMS_Input[ROAD_MILES100])</f>
        <v>0</v>
      </c>
      <c r="O373" s="71">
        <f>_xlfn.XLOOKUP(FMS_Ranking[[#This Row],[FMS ID]],FMS_Input[FMS_ID],FMS_Input[FARMACRE100])</f>
        <v>0</v>
      </c>
      <c r="P373" s="72">
        <f>_xlfn.XLOOKUP(FMS_Ranking[[#This Row],[FMS ID]],FMS_Input[FMS_ID],FMS_Input[REDSTRUCT100])</f>
        <v>0</v>
      </c>
      <c r="Q373" s="72">
        <f>_xlfn.XLOOKUP(FMS_Ranking[[#This Row],[FMS ID]],FMS_Input[FMS_ID],FMS_Input[REMSTRC100])</f>
        <v>0</v>
      </c>
      <c r="R373" s="72">
        <f>_xlfn.XLOOKUP(FMS_Ranking[[#This Row],[FMS ID]],FMS_Input[FMS_ID],FMS_Input[REMRESSTRC100])</f>
        <v>0</v>
      </c>
      <c r="S373" s="83">
        <f>_xlfn.XLOOKUP(FMS_Ranking[[#This Row],[FMS ID]],FMS_Input[FMS_ID],FMS_Input[REMPOP100])</f>
        <v>0</v>
      </c>
      <c r="T373" s="83">
        <f>_xlfn.XLOOKUP(FMS_Ranking[[#This Row],[FMS ID]],FMS_Input[FMS_ID],FMS_Input[REMCRITFAC100])</f>
        <v>0</v>
      </c>
      <c r="U373" s="83">
        <f>_xlfn.XLOOKUP(FMS_Ranking[[#This Row],[FMS ID]],FMS_Input[FMS_ID],FMS_Input[REMLWC100])</f>
        <v>0</v>
      </c>
      <c r="V373" s="83">
        <f>_xlfn.XLOOKUP(FMS_Ranking[[#This Row],[FMS ID]],FMS_Input[FMS_ID],FMS_Input[REMROADCLS])</f>
        <v>0</v>
      </c>
      <c r="W373" s="83">
        <f>_xlfn.XLOOKUP(FMS_Ranking[[#This Row],[FMS ID]],FMS_Input[FMS_ID],FMS_Input[REMFRMACRE100])</f>
        <v>0</v>
      </c>
      <c r="X373" s="72">
        <f>_xlfn.XLOOKUP(FMS_Ranking[[#This Row],[FMS ID]],FMS_Input[FMS_ID],FMS_Input[COSTSTRUCT])</f>
        <v>0</v>
      </c>
      <c r="Y373" s="72">
        <f>_xlfn.XLOOKUP(FMS_Ranking[[#This Row],[FMS ID]],FMS_Input[FMS_ID],FMS_Input[NATURE])</f>
        <v>0</v>
      </c>
      <c r="Z373" s="61">
        <f>(((FMS_Ranking[[#This Row],[Percent Nature-Based Raw]]/Y$2)*10)*Y$3)</f>
        <v>0</v>
      </c>
      <c r="AA373" s="5" t="str">
        <f>_xlfn.XLOOKUP(FMS_Ranking[[#This Row],[FMS ID]],FMS_Input[FMS_ID],FMS_Input[WATER_SUP])</f>
        <v>No</v>
      </c>
      <c r="AB373" s="8">
        <f>IF(FMS_Ranking[[#This Row],[Water Supply Raw]]="Yes",1,0)</f>
        <v>0</v>
      </c>
      <c r="AC373"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3" s="97">
        <f>_xlfn.RANK.EQ(AC373,$AC$6:$AC$380,0)+COUNTIF($AC$6:AC373,AC373)-1</f>
        <v>368</v>
      </c>
      <c r="AE373" s="93">
        <f>(((FMS_Ranking[[#This Row],[Structures Removed 100 Raw]]/Q$2)*100)*Q$3)+(((FMS_Ranking[[#This Row],[Removed Pop Raw]]/S$2)*100)*S$3)</f>
        <v>0</v>
      </c>
      <c r="AF373"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3" s="95">
        <f t="shared" si="11"/>
        <v>368</v>
      </c>
    </row>
    <row r="374" spans="1:33" ht="15" customHeight="1" x14ac:dyDescent="0.25">
      <c r="A374" s="64" t="s">
        <v>2636</v>
      </c>
      <c r="B374" s="64">
        <f>_xlfn.XLOOKUP(FMS_Ranking[[#This Row],[FMS ID]],FMS_Input[FMS_ID],FMS_Input[RFPG_NUM])</f>
        <v>3</v>
      </c>
      <c r="C374" s="63" t="str">
        <f>_xlfn.XLOOKUP(FMS_Ranking[[#This Row],[FMS ID]],FMS_Input[FMS_ID],FMS_Input[FMS_NAME])</f>
        <v>Mobile City NFIP Floodplain Ordinance</v>
      </c>
      <c r="D374" s="68" t="str">
        <f>_xlfn.XLOOKUP(FMS_Ranking[[#This Row],[FMS ID]],FMS_Input[FMS_ID],FMS_Input[FMS_DESCR])</f>
        <v>Develop a floodplain ordinance that meets or exceeds FEMA's minimum standards</v>
      </c>
      <c r="E374" s="69">
        <f>_xlfn.XLOOKUP(FMS_Ranking[[#This Row],[FMS ID]],FMS_Input[FMS_ID],FMS_Input[FMS_COST])</f>
        <v>100000</v>
      </c>
      <c r="F374" s="70" t="str">
        <f>_xlfn.XLOOKUP(FMS_Ranking[[#This Row],[FMS ID]],FMS_Input[FMS_ID],FMS_Input[EMER_NEED])</f>
        <v>No</v>
      </c>
      <c r="G374" s="4">
        <f t="shared" si="10"/>
        <v>0</v>
      </c>
      <c r="H374" s="71">
        <f>_xlfn.XLOOKUP(FMS_Ranking[[#This Row],[FMS ID]],FMS_Input[FMS_ID],FMS_Input[STRUCT_100])</f>
        <v>0</v>
      </c>
      <c r="I374" s="71">
        <f>_xlfn.XLOOKUP(FMS_Ranking[[#This Row],[FMS ID]],FMS_Input[FMS_ID],FMS_Input[RES_STRUCT100])</f>
        <v>0</v>
      </c>
      <c r="J374" s="71">
        <f>_xlfn.XLOOKUP(FMS_Ranking[[#This Row],[FMS ID]],FMS_Input[FMS_ID],FMS_Input[POP100])</f>
        <v>0</v>
      </c>
      <c r="K374" s="71">
        <f>_xlfn.XLOOKUP(FMS_Ranking[[#This Row],[FMS ID]],FMS_Input[FMS_ID],FMS_Input[CRITFAC100])</f>
        <v>0</v>
      </c>
      <c r="L374" s="71">
        <f>_xlfn.XLOOKUP(FMS_Ranking[[#This Row],[FMS ID]],FMS_Input[FMS_ID],FMS_Input[LWC])</f>
        <v>0</v>
      </c>
      <c r="M374" s="71">
        <f>_xlfn.XLOOKUP(FMS_Ranking[[#This Row],[FMS ID]],FMS_Input[FMS_ID],FMS_Input[ROADCLS])</f>
        <v>0</v>
      </c>
      <c r="N374" s="71">
        <f>_xlfn.XLOOKUP(FMS_Ranking[[#This Row],[FMS ID]],FMS_Input[FMS_ID],FMS_Input[ROAD_MILES100])</f>
        <v>0</v>
      </c>
      <c r="O374" s="71">
        <f>_xlfn.XLOOKUP(FMS_Ranking[[#This Row],[FMS ID]],FMS_Input[FMS_ID],FMS_Input[FARMACRE100])</f>
        <v>0</v>
      </c>
      <c r="P374" s="72">
        <f>_xlfn.XLOOKUP(FMS_Ranking[[#This Row],[FMS ID]],FMS_Input[FMS_ID],FMS_Input[REDSTRUCT100])</f>
        <v>0</v>
      </c>
      <c r="Q374" s="72">
        <f>_xlfn.XLOOKUP(FMS_Ranking[[#This Row],[FMS ID]],FMS_Input[FMS_ID],FMS_Input[REMSTRC100])</f>
        <v>0</v>
      </c>
      <c r="R374" s="72">
        <f>_xlfn.XLOOKUP(FMS_Ranking[[#This Row],[FMS ID]],FMS_Input[FMS_ID],FMS_Input[REMRESSTRC100])</f>
        <v>0</v>
      </c>
      <c r="S374" s="83">
        <f>_xlfn.XLOOKUP(FMS_Ranking[[#This Row],[FMS ID]],FMS_Input[FMS_ID],FMS_Input[REMPOP100])</f>
        <v>0</v>
      </c>
      <c r="T374" s="83">
        <f>_xlfn.XLOOKUP(FMS_Ranking[[#This Row],[FMS ID]],FMS_Input[FMS_ID],FMS_Input[REMCRITFAC100])</f>
        <v>0</v>
      </c>
      <c r="U374" s="83">
        <f>_xlfn.XLOOKUP(FMS_Ranking[[#This Row],[FMS ID]],FMS_Input[FMS_ID],FMS_Input[REMLWC100])</f>
        <v>0</v>
      </c>
      <c r="V374" s="83">
        <f>_xlfn.XLOOKUP(FMS_Ranking[[#This Row],[FMS ID]],FMS_Input[FMS_ID],FMS_Input[REMROADCLS])</f>
        <v>0</v>
      </c>
      <c r="W374" s="83">
        <f>_xlfn.XLOOKUP(FMS_Ranking[[#This Row],[FMS ID]],FMS_Input[FMS_ID],FMS_Input[REMFRMACRE100])</f>
        <v>0</v>
      </c>
      <c r="X374" s="72">
        <f>_xlfn.XLOOKUP(FMS_Ranking[[#This Row],[FMS ID]],FMS_Input[FMS_ID],FMS_Input[COSTSTRUCT])</f>
        <v>0</v>
      </c>
      <c r="Y374" s="72">
        <f>_xlfn.XLOOKUP(FMS_Ranking[[#This Row],[FMS ID]],FMS_Input[FMS_ID],FMS_Input[NATURE])</f>
        <v>0</v>
      </c>
      <c r="Z374" s="61">
        <f>(((FMS_Ranking[[#This Row],[Percent Nature-Based Raw]]/Y$2)*10)*Y$3)</f>
        <v>0</v>
      </c>
      <c r="AA374" s="5" t="str">
        <f>_xlfn.XLOOKUP(FMS_Ranking[[#This Row],[FMS ID]],FMS_Input[FMS_ID],FMS_Input[WATER_SUP])</f>
        <v>No</v>
      </c>
      <c r="AB374" s="8">
        <f>IF(FMS_Ranking[[#This Row],[Water Supply Raw]]="Yes",1,0)</f>
        <v>0</v>
      </c>
      <c r="AC374"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4" s="97">
        <f>_xlfn.RANK.EQ(AC374,$AC$6:$AC$380,0)+COUNTIF($AC$6:AC374,AC374)-1</f>
        <v>369</v>
      </c>
      <c r="AE374" s="93">
        <f>(((FMS_Ranking[[#This Row],[Structures Removed 100 Raw]]/Q$2)*100)*Q$3)+(((FMS_Ranking[[#This Row],[Removed Pop Raw]]/S$2)*100)*S$3)</f>
        <v>0</v>
      </c>
      <c r="AF374"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4" s="95">
        <f t="shared" si="11"/>
        <v>368</v>
      </c>
    </row>
    <row r="375" spans="1:33" ht="15" customHeight="1" x14ac:dyDescent="0.25">
      <c r="A375" s="64" t="s">
        <v>2695</v>
      </c>
      <c r="B375" s="64">
        <f>_xlfn.XLOOKUP(FMS_Ranking[[#This Row],[FMS ID]],FMS_Input[FMS_ID],FMS_Input[RFPG_NUM])</f>
        <v>3</v>
      </c>
      <c r="C375" s="63" t="str">
        <f>_xlfn.XLOOKUP(FMS_Ranking[[#This Row],[FMS ID]],FMS_Input[FMS_ID],FMS_Input[FMS_NAME])</f>
        <v>Draper NFIP Floodplain Ordinance</v>
      </c>
      <c r="D375" s="68" t="str">
        <f>_xlfn.XLOOKUP(FMS_Ranking[[#This Row],[FMS ID]],FMS_Input[FMS_ID],FMS_Input[FMS_DESCR])</f>
        <v>Develop a floodplain ordinance that meets or exceeds FEMA's minimum standards</v>
      </c>
      <c r="E375" s="69">
        <f>_xlfn.XLOOKUP(FMS_Ranking[[#This Row],[FMS ID]],FMS_Input[FMS_ID],FMS_Input[FMS_COST])</f>
        <v>100000</v>
      </c>
      <c r="F375" s="70" t="str">
        <f>_xlfn.XLOOKUP(FMS_Ranking[[#This Row],[FMS ID]],FMS_Input[FMS_ID],FMS_Input[EMER_NEED])</f>
        <v>No</v>
      </c>
      <c r="G375" s="4">
        <f t="shared" si="10"/>
        <v>0</v>
      </c>
      <c r="H375" s="71">
        <f>_xlfn.XLOOKUP(FMS_Ranking[[#This Row],[FMS ID]],FMS_Input[FMS_ID],FMS_Input[STRUCT_100])</f>
        <v>0</v>
      </c>
      <c r="I375" s="71">
        <f>_xlfn.XLOOKUP(FMS_Ranking[[#This Row],[FMS ID]],FMS_Input[FMS_ID],FMS_Input[RES_STRUCT100])</f>
        <v>0</v>
      </c>
      <c r="J375" s="71">
        <f>_xlfn.XLOOKUP(FMS_Ranking[[#This Row],[FMS ID]],FMS_Input[FMS_ID],FMS_Input[POP100])</f>
        <v>0</v>
      </c>
      <c r="K375" s="71">
        <f>_xlfn.XLOOKUP(FMS_Ranking[[#This Row],[FMS ID]],FMS_Input[FMS_ID],FMS_Input[CRITFAC100])</f>
        <v>0</v>
      </c>
      <c r="L375" s="71">
        <f>_xlfn.XLOOKUP(FMS_Ranking[[#This Row],[FMS ID]],FMS_Input[FMS_ID],FMS_Input[LWC])</f>
        <v>0</v>
      </c>
      <c r="M375" s="71">
        <f>_xlfn.XLOOKUP(FMS_Ranking[[#This Row],[FMS ID]],FMS_Input[FMS_ID],FMS_Input[ROADCLS])</f>
        <v>0</v>
      </c>
      <c r="N375" s="71">
        <f>_xlfn.XLOOKUP(FMS_Ranking[[#This Row],[FMS ID]],FMS_Input[FMS_ID],FMS_Input[ROAD_MILES100])</f>
        <v>0</v>
      </c>
      <c r="O375" s="71">
        <f>_xlfn.XLOOKUP(FMS_Ranking[[#This Row],[FMS ID]],FMS_Input[FMS_ID],FMS_Input[FARMACRE100])</f>
        <v>0</v>
      </c>
      <c r="P375" s="72">
        <f>_xlfn.XLOOKUP(FMS_Ranking[[#This Row],[FMS ID]],FMS_Input[FMS_ID],FMS_Input[REDSTRUCT100])</f>
        <v>0</v>
      </c>
      <c r="Q375" s="72">
        <f>_xlfn.XLOOKUP(FMS_Ranking[[#This Row],[FMS ID]],FMS_Input[FMS_ID],FMS_Input[REMSTRC100])</f>
        <v>0</v>
      </c>
      <c r="R375" s="72">
        <f>_xlfn.XLOOKUP(FMS_Ranking[[#This Row],[FMS ID]],FMS_Input[FMS_ID],FMS_Input[REMRESSTRC100])</f>
        <v>0</v>
      </c>
      <c r="S375" s="83">
        <f>_xlfn.XLOOKUP(FMS_Ranking[[#This Row],[FMS ID]],FMS_Input[FMS_ID],FMS_Input[REMPOP100])</f>
        <v>0</v>
      </c>
      <c r="T375" s="83">
        <f>_xlfn.XLOOKUP(FMS_Ranking[[#This Row],[FMS ID]],FMS_Input[FMS_ID],FMS_Input[REMCRITFAC100])</f>
        <v>0</v>
      </c>
      <c r="U375" s="83">
        <f>_xlfn.XLOOKUP(FMS_Ranking[[#This Row],[FMS ID]],FMS_Input[FMS_ID],FMS_Input[REMLWC100])</f>
        <v>0</v>
      </c>
      <c r="V375" s="83">
        <f>_xlfn.XLOOKUP(FMS_Ranking[[#This Row],[FMS ID]],FMS_Input[FMS_ID],FMS_Input[REMROADCLS])</f>
        <v>0</v>
      </c>
      <c r="W375" s="83">
        <f>_xlfn.XLOOKUP(FMS_Ranking[[#This Row],[FMS ID]],FMS_Input[FMS_ID],FMS_Input[REMFRMACRE100])</f>
        <v>0</v>
      </c>
      <c r="X375" s="72">
        <f>_xlfn.XLOOKUP(FMS_Ranking[[#This Row],[FMS ID]],FMS_Input[FMS_ID],FMS_Input[COSTSTRUCT])</f>
        <v>0</v>
      </c>
      <c r="Y375" s="72">
        <f>_xlfn.XLOOKUP(FMS_Ranking[[#This Row],[FMS ID]],FMS_Input[FMS_ID],FMS_Input[NATURE])</f>
        <v>0</v>
      </c>
      <c r="Z375" s="61">
        <f>(((FMS_Ranking[[#This Row],[Percent Nature-Based Raw]]/Y$2)*10)*Y$3)</f>
        <v>0</v>
      </c>
      <c r="AA375" s="5" t="str">
        <f>_xlfn.XLOOKUP(FMS_Ranking[[#This Row],[FMS ID]],FMS_Input[FMS_ID],FMS_Input[WATER_SUP])</f>
        <v>No</v>
      </c>
      <c r="AB375" s="8">
        <f>IF(FMS_Ranking[[#This Row],[Water Supply Raw]]="Yes",1,0)</f>
        <v>0</v>
      </c>
      <c r="AC375"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5" s="97">
        <f>_xlfn.RANK.EQ(AC375,$AC$6:$AC$380,0)+COUNTIF($AC$6:AC375,AC375)-1</f>
        <v>370</v>
      </c>
      <c r="AE375" s="93">
        <f>(((FMS_Ranking[[#This Row],[Structures Removed 100 Raw]]/Q$2)*100)*Q$3)+(((FMS_Ranking[[#This Row],[Removed Pop Raw]]/S$2)*100)*S$3)</f>
        <v>0</v>
      </c>
      <c r="AF375"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5" s="95">
        <f t="shared" si="11"/>
        <v>368</v>
      </c>
    </row>
    <row r="376" spans="1:33" ht="15" customHeight="1" x14ac:dyDescent="0.25">
      <c r="A376" s="64" t="s">
        <v>14</v>
      </c>
      <c r="B376" s="64">
        <f>_xlfn.XLOOKUP(FMS_Ranking[[#This Row],[FMS ID]],FMS_Input[FMS_ID],FMS_Input[RFPG_NUM])</f>
        <v>6</v>
      </c>
      <c r="C376" s="63" t="str">
        <f>_xlfn.XLOOKUP(FMS_Ranking[[#This Row],[FMS ID]],FMS_Input[FMS_ID],FMS_Input[FMS_NAME])</f>
        <v>City of Bunker Hill Community Outreach</v>
      </c>
      <c r="D376" s="68" t="str">
        <f>_xlfn.XLOOKUP(FMS_Ranking[[#This Row],[FMS ID]],FMS_Input[FMS_ID],FMS_Input[FMS_DESCR])</f>
        <v>Community Outreach (flooded street identification, marking and signage)</v>
      </c>
      <c r="E376" s="69">
        <f>_xlfn.XLOOKUP(FMS_Ranking[[#This Row],[FMS ID]],FMS_Input[FMS_ID],FMS_Input[FMS_COST])</f>
        <v>100000</v>
      </c>
      <c r="F376" s="70" t="str">
        <f>_xlfn.XLOOKUP(FMS_Ranking[[#This Row],[FMS ID]],FMS_Input[FMS_ID],FMS_Input[EMER_NEED])</f>
        <v>No</v>
      </c>
      <c r="G376" s="4">
        <f t="shared" si="10"/>
        <v>0</v>
      </c>
      <c r="H376" s="71">
        <f>_xlfn.XLOOKUP(FMS_Ranking[[#This Row],[FMS ID]],FMS_Input[FMS_ID],FMS_Input[STRUCT_100])</f>
        <v>0</v>
      </c>
      <c r="I376" s="71">
        <f>_xlfn.XLOOKUP(FMS_Ranking[[#This Row],[FMS ID]],FMS_Input[FMS_ID],FMS_Input[RES_STRUCT100])</f>
        <v>0</v>
      </c>
      <c r="J376" s="71">
        <f>_xlfn.XLOOKUP(FMS_Ranking[[#This Row],[FMS ID]],FMS_Input[FMS_ID],FMS_Input[POP100])</f>
        <v>0</v>
      </c>
      <c r="K376" s="71">
        <f>_xlfn.XLOOKUP(FMS_Ranking[[#This Row],[FMS ID]],FMS_Input[FMS_ID],FMS_Input[CRITFAC100])</f>
        <v>0</v>
      </c>
      <c r="L376" s="71">
        <f>_xlfn.XLOOKUP(FMS_Ranking[[#This Row],[FMS ID]],FMS_Input[FMS_ID],FMS_Input[LWC])</f>
        <v>0</v>
      </c>
      <c r="M376" s="71">
        <f>_xlfn.XLOOKUP(FMS_Ranking[[#This Row],[FMS ID]],FMS_Input[FMS_ID],FMS_Input[ROADCLS])</f>
        <v>0</v>
      </c>
      <c r="N376" s="71">
        <f>_xlfn.XLOOKUP(FMS_Ranking[[#This Row],[FMS ID]],FMS_Input[FMS_ID],FMS_Input[ROAD_MILES100])</f>
        <v>0</v>
      </c>
      <c r="O376" s="71">
        <f>_xlfn.XLOOKUP(FMS_Ranking[[#This Row],[FMS ID]],FMS_Input[FMS_ID],FMS_Input[FARMACRE100])</f>
        <v>0</v>
      </c>
      <c r="P376" s="72">
        <f>_xlfn.XLOOKUP(FMS_Ranking[[#This Row],[FMS ID]],FMS_Input[FMS_ID],FMS_Input[REDSTRUCT100])</f>
        <v>0</v>
      </c>
      <c r="Q376" s="72">
        <f>_xlfn.XLOOKUP(FMS_Ranking[[#This Row],[FMS ID]],FMS_Input[FMS_ID],FMS_Input[REMSTRC100])</f>
        <v>0</v>
      </c>
      <c r="R376" s="72">
        <f>_xlfn.XLOOKUP(FMS_Ranking[[#This Row],[FMS ID]],FMS_Input[FMS_ID],FMS_Input[REMRESSTRC100])</f>
        <v>0</v>
      </c>
      <c r="S376" s="83">
        <f>_xlfn.XLOOKUP(FMS_Ranking[[#This Row],[FMS ID]],FMS_Input[FMS_ID],FMS_Input[REMPOP100])</f>
        <v>0</v>
      </c>
      <c r="T376" s="83">
        <f>_xlfn.XLOOKUP(FMS_Ranking[[#This Row],[FMS ID]],FMS_Input[FMS_ID],FMS_Input[REMCRITFAC100])</f>
        <v>0</v>
      </c>
      <c r="U376" s="83">
        <f>_xlfn.XLOOKUP(FMS_Ranking[[#This Row],[FMS ID]],FMS_Input[FMS_ID],FMS_Input[REMLWC100])</f>
        <v>0</v>
      </c>
      <c r="V376" s="83">
        <f>_xlfn.XLOOKUP(FMS_Ranking[[#This Row],[FMS ID]],FMS_Input[FMS_ID],FMS_Input[REMROADCLS])</f>
        <v>0</v>
      </c>
      <c r="W376" s="83">
        <f>_xlfn.XLOOKUP(FMS_Ranking[[#This Row],[FMS ID]],FMS_Input[FMS_ID],FMS_Input[REMFRMACRE100])</f>
        <v>0</v>
      </c>
      <c r="X376" s="72">
        <f>_xlfn.XLOOKUP(FMS_Ranking[[#This Row],[FMS ID]],FMS_Input[FMS_ID],FMS_Input[COSTSTRUCT])</f>
        <v>0</v>
      </c>
      <c r="Y376" s="72">
        <f>_xlfn.XLOOKUP(FMS_Ranking[[#This Row],[FMS ID]],FMS_Input[FMS_ID],FMS_Input[NATURE])</f>
        <v>0</v>
      </c>
      <c r="Z376" s="61">
        <f>(((FMS_Ranking[[#This Row],[Percent Nature-Based Raw]]/Y$2)*10)*Y$3)</f>
        <v>0</v>
      </c>
      <c r="AA376" s="5" t="str">
        <f>_xlfn.XLOOKUP(FMS_Ranking[[#This Row],[FMS ID]],FMS_Input[FMS_ID],FMS_Input[WATER_SUP])</f>
        <v>No</v>
      </c>
      <c r="AB376" s="8">
        <f>IF(FMS_Ranking[[#This Row],[Water Supply Raw]]="Yes",1,0)</f>
        <v>0</v>
      </c>
      <c r="AC376"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6" s="91">
        <f>_xlfn.RANK.EQ(AC376,$AC$6:$AC$380,0)+COUNTIF($AC$6:AC376,AC376)-1</f>
        <v>371</v>
      </c>
      <c r="AE376" s="93">
        <f>(((FMS_Ranking[[#This Row],[Structures Removed 100 Raw]]/Q$2)*100)*Q$3)+(((FMS_Ranking[[#This Row],[Removed Pop Raw]]/S$2)*100)*S$3)</f>
        <v>0</v>
      </c>
      <c r="AF376"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6" s="87">
        <f t="shared" si="11"/>
        <v>368</v>
      </c>
    </row>
    <row r="377" spans="1:33" ht="15" customHeight="1" x14ac:dyDescent="0.25">
      <c r="A377" s="64" t="s">
        <v>18</v>
      </c>
      <c r="B377" s="64">
        <f>_xlfn.XLOOKUP(FMS_Ranking[[#This Row],[FMS ID]],FMS_Input[FMS_ID],FMS_Input[RFPG_NUM])</f>
        <v>6</v>
      </c>
      <c r="C377" s="63" t="str">
        <f>_xlfn.XLOOKUP(FMS_Ranking[[#This Row],[FMS ID]],FMS_Input[FMS_ID],FMS_Input[FMS_NAME])</f>
        <v>City of Bunker Hill Dam/Levee Maintenance and Monitoring  Plan</v>
      </c>
      <c r="D377" s="68" t="str">
        <f>_xlfn.XLOOKUP(FMS_Ranking[[#This Row],[FMS ID]],FMS_Input[FMS_ID],FMS_Input[FMS_DESCR])</f>
        <v>Minimize the risk of dam/levee failure and related damage to existing and proposed structures by monitoring the maintenance and inspection schedules.</v>
      </c>
      <c r="E377" s="69">
        <f>_xlfn.XLOOKUP(FMS_Ranking[[#This Row],[FMS ID]],FMS_Input[FMS_ID],FMS_Input[FMS_COST])</f>
        <v>500000</v>
      </c>
      <c r="F377" s="70" t="str">
        <f>_xlfn.XLOOKUP(FMS_Ranking[[#This Row],[FMS ID]],FMS_Input[FMS_ID],FMS_Input[EMER_NEED])</f>
        <v>No</v>
      </c>
      <c r="G377" s="4">
        <f t="shared" si="10"/>
        <v>0</v>
      </c>
      <c r="H377" s="71">
        <f>_xlfn.XLOOKUP(FMS_Ranking[[#This Row],[FMS ID]],FMS_Input[FMS_ID],FMS_Input[STRUCT_100])</f>
        <v>0</v>
      </c>
      <c r="I377" s="71">
        <f>_xlfn.XLOOKUP(FMS_Ranking[[#This Row],[FMS ID]],FMS_Input[FMS_ID],FMS_Input[RES_STRUCT100])</f>
        <v>0</v>
      </c>
      <c r="J377" s="71">
        <f>_xlfn.XLOOKUP(FMS_Ranking[[#This Row],[FMS ID]],FMS_Input[FMS_ID],FMS_Input[POP100])</f>
        <v>0</v>
      </c>
      <c r="K377" s="71">
        <f>_xlfn.XLOOKUP(FMS_Ranking[[#This Row],[FMS ID]],FMS_Input[FMS_ID],FMS_Input[CRITFAC100])</f>
        <v>0</v>
      </c>
      <c r="L377" s="71">
        <f>_xlfn.XLOOKUP(FMS_Ranking[[#This Row],[FMS ID]],FMS_Input[FMS_ID],FMS_Input[LWC])</f>
        <v>0</v>
      </c>
      <c r="M377" s="71">
        <f>_xlfn.XLOOKUP(FMS_Ranking[[#This Row],[FMS ID]],FMS_Input[FMS_ID],FMS_Input[ROADCLS])</f>
        <v>0</v>
      </c>
      <c r="N377" s="71">
        <f>_xlfn.XLOOKUP(FMS_Ranking[[#This Row],[FMS ID]],FMS_Input[FMS_ID],FMS_Input[ROAD_MILES100])</f>
        <v>0</v>
      </c>
      <c r="O377" s="71">
        <f>_xlfn.XLOOKUP(FMS_Ranking[[#This Row],[FMS ID]],FMS_Input[FMS_ID],FMS_Input[FARMACRE100])</f>
        <v>0</v>
      </c>
      <c r="P377" s="72">
        <f>_xlfn.XLOOKUP(FMS_Ranking[[#This Row],[FMS ID]],FMS_Input[FMS_ID],FMS_Input[REDSTRUCT100])</f>
        <v>0</v>
      </c>
      <c r="Q377" s="72">
        <f>_xlfn.XLOOKUP(FMS_Ranking[[#This Row],[FMS ID]],FMS_Input[FMS_ID],FMS_Input[REMSTRC100])</f>
        <v>0</v>
      </c>
      <c r="R377" s="72">
        <f>_xlfn.XLOOKUP(FMS_Ranking[[#This Row],[FMS ID]],FMS_Input[FMS_ID],FMS_Input[REMRESSTRC100])</f>
        <v>0</v>
      </c>
      <c r="S377" s="83">
        <f>_xlfn.XLOOKUP(FMS_Ranking[[#This Row],[FMS ID]],FMS_Input[FMS_ID],FMS_Input[REMPOP100])</f>
        <v>0</v>
      </c>
      <c r="T377" s="83">
        <f>_xlfn.XLOOKUP(FMS_Ranking[[#This Row],[FMS ID]],FMS_Input[FMS_ID],FMS_Input[REMCRITFAC100])</f>
        <v>0</v>
      </c>
      <c r="U377" s="83">
        <f>_xlfn.XLOOKUP(FMS_Ranking[[#This Row],[FMS ID]],FMS_Input[FMS_ID],FMS_Input[REMLWC100])</f>
        <v>0</v>
      </c>
      <c r="V377" s="83">
        <f>_xlfn.XLOOKUP(FMS_Ranking[[#This Row],[FMS ID]],FMS_Input[FMS_ID],FMS_Input[REMROADCLS])</f>
        <v>0</v>
      </c>
      <c r="W377" s="83">
        <f>_xlfn.XLOOKUP(FMS_Ranking[[#This Row],[FMS ID]],FMS_Input[FMS_ID],FMS_Input[REMFRMACRE100])</f>
        <v>0</v>
      </c>
      <c r="X377" s="72">
        <f>_xlfn.XLOOKUP(FMS_Ranking[[#This Row],[FMS ID]],FMS_Input[FMS_ID],FMS_Input[COSTSTRUCT])</f>
        <v>0</v>
      </c>
      <c r="Y377" s="72">
        <f>_xlfn.XLOOKUP(FMS_Ranking[[#This Row],[FMS ID]],FMS_Input[FMS_ID],FMS_Input[NATURE])</f>
        <v>0</v>
      </c>
      <c r="Z377" s="61">
        <f>(((FMS_Ranking[[#This Row],[Percent Nature-Based Raw]]/Y$2)*10)*Y$3)</f>
        <v>0</v>
      </c>
      <c r="AA377" s="5" t="str">
        <f>_xlfn.XLOOKUP(FMS_Ranking[[#This Row],[FMS ID]],FMS_Input[FMS_ID],FMS_Input[WATER_SUP])</f>
        <v>No</v>
      </c>
      <c r="AB377" s="8">
        <f>IF(FMS_Ranking[[#This Row],[Water Supply Raw]]="Yes",1,0)</f>
        <v>0</v>
      </c>
      <c r="AC377"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7" s="91">
        <f>_xlfn.RANK.EQ(AC377,$AC$6:$AC$380,0)+COUNTIF($AC$6:AC377,AC377)-1</f>
        <v>372</v>
      </c>
      <c r="AE377" s="93">
        <f>(((FMS_Ranking[[#This Row],[Structures Removed 100 Raw]]/Q$2)*100)*Q$3)+(((FMS_Ranking[[#This Row],[Removed Pop Raw]]/S$2)*100)*S$3)</f>
        <v>0</v>
      </c>
      <c r="AF377"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7" s="87">
        <f t="shared" si="11"/>
        <v>368</v>
      </c>
    </row>
    <row r="378" spans="1:33" ht="15" customHeight="1" x14ac:dyDescent="0.25">
      <c r="A378" s="64" t="s">
        <v>161</v>
      </c>
      <c r="B378" s="64">
        <f>_xlfn.XLOOKUP(FMS_Ranking[[#This Row],[FMS ID]],FMS_Input[FMS_ID],FMS_Input[RFPG_NUM])</f>
        <v>6</v>
      </c>
      <c r="C378" s="63" t="str">
        <f>_xlfn.XLOOKUP(FMS_Ranking[[#This Row],[FMS ID]],FMS_Input[FMS_ID],FMS_Input[FMS_NAME])</f>
        <v>City of Bunker Hill Village Non-Structural Mitigation Projects</v>
      </c>
      <c r="D378" s="68" t="str">
        <f>_xlfn.XLOOKUP(FMS_Ranking[[#This Row],[FMS ID]],FMS_Input[FMS_ID],FMS_Input[FMS_DESCR])</f>
        <v>Non-structural mitigation measure - buried powerlines, tree management and generators</v>
      </c>
      <c r="E378" s="69">
        <f>_xlfn.XLOOKUP(FMS_Ranking[[#This Row],[FMS ID]],FMS_Input[FMS_ID],FMS_Input[FMS_COST])</f>
        <v>100000</v>
      </c>
      <c r="F378" s="70" t="str">
        <f>_xlfn.XLOOKUP(FMS_Ranking[[#This Row],[FMS ID]],FMS_Input[FMS_ID],FMS_Input[EMER_NEED])</f>
        <v>No</v>
      </c>
      <c r="G378" s="4">
        <f t="shared" si="10"/>
        <v>0</v>
      </c>
      <c r="H378" s="71">
        <f>_xlfn.XLOOKUP(FMS_Ranking[[#This Row],[FMS ID]],FMS_Input[FMS_ID],FMS_Input[STRUCT_100])</f>
        <v>0</v>
      </c>
      <c r="I378" s="71">
        <f>_xlfn.XLOOKUP(FMS_Ranking[[#This Row],[FMS ID]],FMS_Input[FMS_ID],FMS_Input[RES_STRUCT100])</f>
        <v>0</v>
      </c>
      <c r="J378" s="71">
        <f>_xlfn.XLOOKUP(FMS_Ranking[[#This Row],[FMS ID]],FMS_Input[FMS_ID],FMS_Input[POP100])</f>
        <v>0</v>
      </c>
      <c r="K378" s="71">
        <f>_xlfn.XLOOKUP(FMS_Ranking[[#This Row],[FMS ID]],FMS_Input[FMS_ID],FMS_Input[CRITFAC100])</f>
        <v>0</v>
      </c>
      <c r="L378" s="71">
        <f>_xlfn.XLOOKUP(FMS_Ranking[[#This Row],[FMS ID]],FMS_Input[FMS_ID],FMS_Input[LWC])</f>
        <v>0</v>
      </c>
      <c r="M378" s="71">
        <f>_xlfn.XLOOKUP(FMS_Ranking[[#This Row],[FMS ID]],FMS_Input[FMS_ID],FMS_Input[ROADCLS])</f>
        <v>0</v>
      </c>
      <c r="N378" s="71">
        <f>_xlfn.XLOOKUP(FMS_Ranking[[#This Row],[FMS ID]],FMS_Input[FMS_ID],FMS_Input[ROAD_MILES100])</f>
        <v>0</v>
      </c>
      <c r="O378" s="71">
        <f>_xlfn.XLOOKUP(FMS_Ranking[[#This Row],[FMS ID]],FMS_Input[FMS_ID],FMS_Input[FARMACRE100])</f>
        <v>0</v>
      </c>
      <c r="P378" s="72">
        <f>_xlfn.XLOOKUP(FMS_Ranking[[#This Row],[FMS ID]],FMS_Input[FMS_ID],FMS_Input[REDSTRUCT100])</f>
        <v>0</v>
      </c>
      <c r="Q378" s="72">
        <f>_xlfn.XLOOKUP(FMS_Ranking[[#This Row],[FMS ID]],FMS_Input[FMS_ID],FMS_Input[REMSTRC100])</f>
        <v>0</v>
      </c>
      <c r="R378" s="72">
        <f>_xlfn.XLOOKUP(FMS_Ranking[[#This Row],[FMS ID]],FMS_Input[FMS_ID],FMS_Input[REMRESSTRC100])</f>
        <v>0</v>
      </c>
      <c r="S378" s="83">
        <f>_xlfn.XLOOKUP(FMS_Ranking[[#This Row],[FMS ID]],FMS_Input[FMS_ID],FMS_Input[REMPOP100])</f>
        <v>0</v>
      </c>
      <c r="T378" s="83">
        <f>_xlfn.XLOOKUP(FMS_Ranking[[#This Row],[FMS ID]],FMS_Input[FMS_ID],FMS_Input[REMCRITFAC100])</f>
        <v>0</v>
      </c>
      <c r="U378" s="83">
        <f>_xlfn.XLOOKUP(FMS_Ranking[[#This Row],[FMS ID]],FMS_Input[FMS_ID],FMS_Input[REMLWC100])</f>
        <v>0</v>
      </c>
      <c r="V378" s="83">
        <f>_xlfn.XLOOKUP(FMS_Ranking[[#This Row],[FMS ID]],FMS_Input[FMS_ID],FMS_Input[REMROADCLS])</f>
        <v>0</v>
      </c>
      <c r="W378" s="83">
        <f>_xlfn.XLOOKUP(FMS_Ranking[[#This Row],[FMS ID]],FMS_Input[FMS_ID],FMS_Input[REMFRMACRE100])</f>
        <v>0</v>
      </c>
      <c r="X378" s="72">
        <f>_xlfn.XLOOKUP(FMS_Ranking[[#This Row],[FMS ID]],FMS_Input[FMS_ID],FMS_Input[COSTSTRUCT])</f>
        <v>0</v>
      </c>
      <c r="Y378" s="72">
        <f>_xlfn.XLOOKUP(FMS_Ranking[[#This Row],[FMS ID]],FMS_Input[FMS_ID],FMS_Input[NATURE])</f>
        <v>0</v>
      </c>
      <c r="Z378" s="61">
        <f>(((FMS_Ranking[[#This Row],[Percent Nature-Based Raw]]/Y$2)*10)*Y$3)</f>
        <v>0</v>
      </c>
      <c r="AA378" s="5" t="str">
        <f>_xlfn.XLOOKUP(FMS_Ranking[[#This Row],[FMS ID]],FMS_Input[FMS_ID],FMS_Input[WATER_SUP])</f>
        <v>No</v>
      </c>
      <c r="AB378" s="8">
        <f>IF(FMS_Ranking[[#This Row],[Water Supply Raw]]="Yes",1,0)</f>
        <v>0</v>
      </c>
      <c r="AC378"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8" s="91">
        <f>_xlfn.RANK.EQ(AC378,$AC$6:$AC$380,0)+COUNTIF($AC$6:AC378,AC378)-1</f>
        <v>373</v>
      </c>
      <c r="AE378" s="93">
        <f>(((FMS_Ranking[[#This Row],[Structures Removed 100 Raw]]/Q$2)*100)*Q$3)+(((FMS_Ranking[[#This Row],[Removed Pop Raw]]/S$2)*100)*S$3)</f>
        <v>0</v>
      </c>
      <c r="AF378"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8" s="87">
        <f t="shared" si="11"/>
        <v>368</v>
      </c>
    </row>
    <row r="379" spans="1:33" ht="15" customHeight="1" x14ac:dyDescent="0.25">
      <c r="A379" s="64" t="s">
        <v>96</v>
      </c>
      <c r="B379" s="64">
        <f>_xlfn.XLOOKUP(FMS_Ranking[[#This Row],[FMS ID]],FMS_Input[FMS_ID],FMS_Input[RFPG_NUM])</f>
        <v>6</v>
      </c>
      <c r="C379" s="63" t="str">
        <f>_xlfn.XLOOKUP(FMS_Ranking[[#This Row],[FMS ID]],FMS_Input[FMS_ID],FMS_Input[FMS_NAME])</f>
        <v>Natural Infrastructure Project Barker Reservoir Headwater Acquisition and Restoration</v>
      </c>
      <c r="D379" s="68" t="str">
        <f>_xlfn.XLOOKUP(FMS_Ranking[[#This Row],[FMS ID]],FMS_Input[FMS_ID],FMS_Input[FMS_DESCR])</f>
        <v>Purchase and restore agricultutal &amp; natural lands at the headwater of Barker Reservoir. Manage land for agricultual use, restore native landscape like grasslands and wetlands, and enhance management practices. Provides natural flood mitigation benefits.</v>
      </c>
      <c r="E379" s="69">
        <f>_xlfn.XLOOKUP(FMS_Ranking[[#This Row],[FMS ID]],FMS_Input[FMS_ID],FMS_Input[FMS_COST])</f>
        <v>33000000</v>
      </c>
      <c r="F379" s="70" t="str">
        <f>_xlfn.XLOOKUP(FMS_Ranking[[#This Row],[FMS ID]],FMS_Input[FMS_ID],FMS_Input[EMER_NEED])</f>
        <v>No</v>
      </c>
      <c r="G379" s="4">
        <f t="shared" si="10"/>
        <v>0</v>
      </c>
      <c r="H379" s="71">
        <f>_xlfn.XLOOKUP(FMS_Ranking[[#This Row],[FMS ID]],FMS_Input[FMS_ID],FMS_Input[STRUCT_100])</f>
        <v>0</v>
      </c>
      <c r="I379" s="71">
        <f>_xlfn.XLOOKUP(FMS_Ranking[[#This Row],[FMS ID]],FMS_Input[FMS_ID],FMS_Input[RES_STRUCT100])</f>
        <v>0</v>
      </c>
      <c r="J379" s="71">
        <f>_xlfn.XLOOKUP(FMS_Ranking[[#This Row],[FMS ID]],FMS_Input[FMS_ID],FMS_Input[POP100])</f>
        <v>0</v>
      </c>
      <c r="K379" s="71">
        <f>_xlfn.XLOOKUP(FMS_Ranking[[#This Row],[FMS ID]],FMS_Input[FMS_ID],FMS_Input[CRITFAC100])</f>
        <v>0</v>
      </c>
      <c r="L379" s="71">
        <f>_xlfn.XLOOKUP(FMS_Ranking[[#This Row],[FMS ID]],FMS_Input[FMS_ID],FMS_Input[LWC])</f>
        <v>0</v>
      </c>
      <c r="M379" s="71">
        <f>_xlfn.XLOOKUP(FMS_Ranking[[#This Row],[FMS ID]],FMS_Input[FMS_ID],FMS_Input[ROADCLS])</f>
        <v>0</v>
      </c>
      <c r="N379" s="71">
        <f>_xlfn.XLOOKUP(FMS_Ranking[[#This Row],[FMS ID]],FMS_Input[FMS_ID],FMS_Input[ROAD_MILES100])</f>
        <v>0</v>
      </c>
      <c r="O379" s="71">
        <f>_xlfn.XLOOKUP(FMS_Ranking[[#This Row],[FMS ID]],FMS_Input[FMS_ID],FMS_Input[FARMACRE100])</f>
        <v>0</v>
      </c>
      <c r="P379" s="72">
        <f>_xlfn.XLOOKUP(FMS_Ranking[[#This Row],[FMS ID]],FMS_Input[FMS_ID],FMS_Input[REDSTRUCT100])</f>
        <v>0</v>
      </c>
      <c r="Q379" s="72">
        <f>_xlfn.XLOOKUP(FMS_Ranking[[#This Row],[FMS ID]],FMS_Input[FMS_ID],FMS_Input[REMSTRC100])</f>
        <v>0</v>
      </c>
      <c r="R379" s="72">
        <f>_xlfn.XLOOKUP(FMS_Ranking[[#This Row],[FMS ID]],FMS_Input[FMS_ID],FMS_Input[REMRESSTRC100])</f>
        <v>0</v>
      </c>
      <c r="S379" s="83">
        <f>_xlfn.XLOOKUP(FMS_Ranking[[#This Row],[FMS ID]],FMS_Input[FMS_ID],FMS_Input[REMPOP100])</f>
        <v>0</v>
      </c>
      <c r="T379" s="83">
        <f>_xlfn.XLOOKUP(FMS_Ranking[[#This Row],[FMS ID]],FMS_Input[FMS_ID],FMS_Input[REMCRITFAC100])</f>
        <v>0</v>
      </c>
      <c r="U379" s="83">
        <f>_xlfn.XLOOKUP(FMS_Ranking[[#This Row],[FMS ID]],FMS_Input[FMS_ID],FMS_Input[REMLWC100])</f>
        <v>0</v>
      </c>
      <c r="V379" s="83">
        <f>_xlfn.XLOOKUP(FMS_Ranking[[#This Row],[FMS ID]],FMS_Input[FMS_ID],FMS_Input[REMROADCLS])</f>
        <v>0</v>
      </c>
      <c r="W379" s="83">
        <f>_xlfn.XLOOKUP(FMS_Ranking[[#This Row],[FMS ID]],FMS_Input[FMS_ID],FMS_Input[REMFRMACRE100])</f>
        <v>0</v>
      </c>
      <c r="X379" s="72">
        <f>_xlfn.XLOOKUP(FMS_Ranking[[#This Row],[FMS ID]],FMS_Input[FMS_ID],FMS_Input[COSTSTRUCT])</f>
        <v>0</v>
      </c>
      <c r="Y379" s="72">
        <f>_xlfn.XLOOKUP(FMS_Ranking[[#This Row],[FMS ID]],FMS_Input[FMS_ID],FMS_Input[NATURE])</f>
        <v>0</v>
      </c>
      <c r="Z379" s="61">
        <f>(((FMS_Ranking[[#This Row],[Percent Nature-Based Raw]]/Y$2)*10)*Y$3)</f>
        <v>0</v>
      </c>
      <c r="AA379" s="5" t="str">
        <f>_xlfn.XLOOKUP(FMS_Ranking[[#This Row],[FMS ID]],FMS_Input[FMS_ID],FMS_Input[WATER_SUP])</f>
        <v>No</v>
      </c>
      <c r="AB379" s="8">
        <f>IF(FMS_Ranking[[#This Row],[Water Supply Raw]]="Yes",1,0)</f>
        <v>0</v>
      </c>
      <c r="AC379"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79" s="91">
        <f>_xlfn.RANK.EQ(AC379,$AC$6:$AC$380,0)+COUNTIF($AC$6:AC379,AC379)-1</f>
        <v>374</v>
      </c>
      <c r="AE379" s="93">
        <f>(((FMS_Ranking[[#This Row],[Structures Removed 100 Raw]]/Q$2)*100)*Q$3)+(((FMS_Ranking[[#This Row],[Removed Pop Raw]]/S$2)*100)*S$3)</f>
        <v>0</v>
      </c>
      <c r="AF379"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79" s="87">
        <f t="shared" si="11"/>
        <v>368</v>
      </c>
    </row>
    <row r="380" spans="1:33" ht="15" customHeight="1" x14ac:dyDescent="0.25">
      <c r="A380" s="64" t="s">
        <v>4101</v>
      </c>
      <c r="B380" s="64">
        <f>_xlfn.XLOOKUP(FMS_Ranking[[#This Row],[FMS ID]],FMS_Input[FMS_ID],FMS_Input[RFPG_NUM])</f>
        <v>8</v>
      </c>
      <c r="C380" s="73" t="str">
        <f>_xlfn.XLOOKUP(FMS_Ranking[[#This Row],[FMS ID]],FMS_Input[FMS_ID],FMS_Input[FMS_NAME])</f>
        <v>City of Waco Property Acquisition</v>
      </c>
      <c r="D380" s="84" t="str">
        <f>_xlfn.XLOOKUP(FMS_Ranking[[#This Row],[FMS ID]],FMS_Input[FMS_ID],FMS_Input[FMS_DESCR])</f>
        <v>Buyout program for structures located in flood hazard areas.</v>
      </c>
      <c r="E380" s="85">
        <f>_xlfn.XLOOKUP(FMS_Ranking[[#This Row],[FMS ID]],FMS_Input[FMS_ID],FMS_Input[FMS_COST])</f>
        <v>0</v>
      </c>
      <c r="F380" s="4" t="str">
        <f>_xlfn.XLOOKUP(FMS_Ranking[[#This Row],[FMS ID]],FMS_Input[FMS_ID],FMS_Input[EMER_NEED])</f>
        <v>No</v>
      </c>
      <c r="G380" s="4">
        <f t="shared" si="10"/>
        <v>0</v>
      </c>
      <c r="H380" s="46">
        <f>_xlfn.XLOOKUP(FMS_Ranking[[#This Row],[FMS ID]],FMS_Input[FMS_ID],FMS_Input[STRUCT_100])</f>
        <v>0</v>
      </c>
      <c r="I380" s="46">
        <f>_xlfn.XLOOKUP(FMS_Ranking[[#This Row],[FMS ID]],FMS_Input[FMS_ID],FMS_Input[RES_STRUCT100])</f>
        <v>0</v>
      </c>
      <c r="J380" s="46">
        <f>_xlfn.XLOOKUP(FMS_Ranking[[#This Row],[FMS ID]],FMS_Input[FMS_ID],FMS_Input[POP100])</f>
        <v>0</v>
      </c>
      <c r="K380" s="46">
        <f>_xlfn.XLOOKUP(FMS_Ranking[[#This Row],[FMS ID]],FMS_Input[FMS_ID],FMS_Input[CRITFAC100])</f>
        <v>0</v>
      </c>
      <c r="L380" s="46">
        <f>_xlfn.XLOOKUP(FMS_Ranking[[#This Row],[FMS ID]],FMS_Input[FMS_ID],FMS_Input[LWC])</f>
        <v>0</v>
      </c>
      <c r="M380" s="46">
        <f>_xlfn.XLOOKUP(FMS_Ranking[[#This Row],[FMS ID]],FMS_Input[FMS_ID],FMS_Input[ROADCLS])</f>
        <v>0</v>
      </c>
      <c r="N380" s="46">
        <f>_xlfn.XLOOKUP(FMS_Ranking[[#This Row],[FMS ID]],FMS_Input[FMS_ID],FMS_Input[ROAD_MILES100])</f>
        <v>0</v>
      </c>
      <c r="O380" s="46">
        <f>_xlfn.XLOOKUP(FMS_Ranking[[#This Row],[FMS ID]],FMS_Input[FMS_ID],FMS_Input[FARMACRE100])</f>
        <v>0</v>
      </c>
      <c r="P380" s="46">
        <f>_xlfn.XLOOKUP(FMS_Ranking[[#This Row],[FMS ID]],FMS_Input[FMS_ID],FMS_Input[REDSTRUCT100])</f>
        <v>0</v>
      </c>
      <c r="Q380" s="46">
        <f>_xlfn.XLOOKUP(FMS_Ranking[[#This Row],[FMS ID]],FMS_Input[FMS_ID],FMS_Input[REMSTRC100])</f>
        <v>0</v>
      </c>
      <c r="R380" s="47">
        <f>_xlfn.XLOOKUP(FMS_Ranking[[#This Row],[FMS ID]],FMS_Input[FMS_ID],FMS_Input[REMRESSTRC100])</f>
        <v>0</v>
      </c>
      <c r="S380" s="82">
        <f>_xlfn.XLOOKUP(FMS_Ranking[[#This Row],[FMS ID]],FMS_Input[FMS_ID],FMS_Input[REMPOP100])</f>
        <v>0</v>
      </c>
      <c r="T380" s="82">
        <f>_xlfn.XLOOKUP(FMS_Ranking[[#This Row],[FMS ID]],FMS_Input[FMS_ID],FMS_Input[REMCRITFAC100])</f>
        <v>0</v>
      </c>
      <c r="U380" s="82">
        <f>_xlfn.XLOOKUP(FMS_Ranking[[#This Row],[FMS ID]],FMS_Input[FMS_ID],FMS_Input[REMLWC100])</f>
        <v>0</v>
      </c>
      <c r="V380" s="82">
        <f>_xlfn.XLOOKUP(FMS_Ranking[[#This Row],[FMS ID]],FMS_Input[FMS_ID],FMS_Input[REMROADCLS])</f>
        <v>0</v>
      </c>
      <c r="W380" s="82">
        <f>_xlfn.XLOOKUP(FMS_Ranking[[#This Row],[FMS ID]],FMS_Input[FMS_ID],FMS_Input[REMFRMACRE100])</f>
        <v>0</v>
      </c>
      <c r="X380" s="45">
        <f>_xlfn.XLOOKUP(FMS_Ranking[[#This Row],[FMS ID]],FMS_Input[FMS_ID],FMS_Input[COSTSTRUCT])</f>
        <v>0</v>
      </c>
      <c r="Y380" s="46">
        <f>_xlfn.XLOOKUP(FMS_Ranking[[#This Row],[FMS ID]],FMS_Input[FMS_ID],FMS_Input[NATURE])</f>
        <v>0</v>
      </c>
      <c r="Z380" s="61">
        <f>(((FMS_Ranking[[#This Row],[Percent Nature-Based Raw]]/Y$2)*10)*Y$3)</f>
        <v>0</v>
      </c>
      <c r="AA380" s="4" t="str">
        <f>_xlfn.XLOOKUP(FMS_Ranking[[#This Row],[FMS ID]],FMS_Input[FMS_ID],FMS_Input[WATER_SUP])</f>
        <v>No</v>
      </c>
      <c r="AB380" s="4">
        <f>IF(FMS_Ranking[[#This Row],[Water Supply Raw]]="Yes",1,0)</f>
        <v>0</v>
      </c>
      <c r="AC380" s="93">
        <f>(((FMS_Ranking[[#This Row],[Structure Risk 100 Raw]]/H$2)*100)*H$3)+(((FMS_Ranking[[#This Row],[Res Structure Raw]]/I$2)*100)*I$3)+(((FMS_Ranking[[#This Row],[Pop Raw]]/J$2)*100)*J$3)+(((FMS_Ranking[[#This Row],[Critical Facilities Raw]]/K$2)*100)*K$3)+(((FMS_Ranking[[#This Row],[LWC Raw]]/L$2)*100)*L$3)+(((FMS_Ranking[[#This Row],[Closures Raw]]/M$2)*100)*M$3)+(((FMS_Ranking[[#This Row],[Miles Raw]]/N$2)*100)*N$3)+(((FMS_Ranking[[#This Row],[Ag Land Raw]]/O$2)*100)*O$3)</f>
        <v>0</v>
      </c>
      <c r="AD380" s="92">
        <f>_xlfn.RANK.EQ(AC380,$AC$6:$AC$380,0)+COUNTIF($AC$6:AC380,AC380)-1</f>
        <v>375</v>
      </c>
      <c r="AE380" s="93">
        <f>(((FMS_Ranking[[#This Row],[Structures Removed 100 Raw]]/Q$2)*100)*Q$3)+(((FMS_Ranking[[#This Row],[Removed Pop Raw]]/S$2)*100)*S$3)</f>
        <v>0</v>
      </c>
      <c r="AF380" s="93">
        <f>FMS_Ranking[[#This Row],[Flood Risk Weighted Score Based on Normalized Reported Factors]]+FMS_Ranking[[#This Row],[Flood Risk Reduction Weighted Score Based on Normalized Reported Factors]]+(FMS_Ranking[[#This Row],[Emergency Need (Normalized)]]*100*F$3)+FMS_Ranking[[#This Row],[Percent Nature-Based Score (Normalized)]]*10+(FMS_Ranking[[#This Row],[Water Supply Score (Normalized)]]*100*AA$3)</f>
        <v>0</v>
      </c>
      <c r="AG380" s="92">
        <f t="shared" si="11"/>
        <v>368</v>
      </c>
    </row>
    <row r="381" spans="1:33" x14ac:dyDescent="0.25">
      <c r="AC381" s="55"/>
      <c r="AD381" s="55"/>
      <c r="AE381" s="55"/>
      <c r="AF381" s="38"/>
    </row>
    <row r="382" spans="1:33" x14ac:dyDescent="0.25">
      <c r="AC382" s="55"/>
      <c r="AD382" s="55"/>
      <c r="AE382" s="55"/>
      <c r="AF382" s="38"/>
    </row>
    <row r="383" spans="1:33" x14ac:dyDescent="0.25">
      <c r="AC383" s="55"/>
      <c r="AD383" s="55"/>
      <c r="AE383" s="55"/>
      <c r="AF383" s="38"/>
    </row>
    <row r="384" spans="1:33" x14ac:dyDescent="0.25">
      <c r="AC384" s="55"/>
      <c r="AD384" s="55"/>
      <c r="AE384" s="55"/>
      <c r="AF384" s="38"/>
    </row>
    <row r="385" spans="29:32" x14ac:dyDescent="0.25">
      <c r="AC385" s="55"/>
      <c r="AD385" s="55"/>
      <c r="AE385" s="55"/>
      <c r="AF385" s="38"/>
    </row>
    <row r="386" spans="29:32" x14ac:dyDescent="0.25">
      <c r="AC386" s="55"/>
      <c r="AD386" s="55"/>
      <c r="AE386" s="55"/>
      <c r="AF386" s="38"/>
    </row>
    <row r="387" spans="29:32" x14ac:dyDescent="0.25">
      <c r="AC387" s="55"/>
      <c r="AD387" s="55"/>
      <c r="AE387" s="55"/>
      <c r="AF387" s="38"/>
    </row>
  </sheetData>
  <sheetProtection algorithmName="SHA-512" hashValue="vuvSy+Oh0jQw8jBkR8MLuKFqzLKeL3Jxqd8b/gyPY38yh57jIXv3ve43A9oj5mvEb17yL5OXi1Ls8s/IyhNx8w==" saltValue="3KtKv9LBZ0y0ZKnaoih/sA==" spinCount="100000" sheet="1" objects="1" scenarios="1"/>
  <mergeCells count="13">
    <mergeCell ref="A1:D4"/>
    <mergeCell ref="F3:G3"/>
    <mergeCell ref="F1:G1"/>
    <mergeCell ref="F2:G2"/>
    <mergeCell ref="AA2:AB2"/>
    <mergeCell ref="AA3:AB3"/>
    <mergeCell ref="AA1:AB1"/>
    <mergeCell ref="AA4:AB4"/>
    <mergeCell ref="F4:G4"/>
    <mergeCell ref="Y3:Z3"/>
    <mergeCell ref="Y2:Z2"/>
    <mergeCell ref="Y1:Z1"/>
    <mergeCell ref="Y4:Z4"/>
  </mergeCells>
  <phoneticPr fontId="8" type="noConversion"/>
  <conditionalFormatting sqref="AG242:AG380 AA6:AB208 AA242:AB380 B209:AB241 B6:Z380 AD242:AD380">
    <cfRule type="expression" dxfId="43" priority="23">
      <formula>MOD(ROW(),2)=0</formula>
    </cfRule>
  </conditionalFormatting>
  <conditionalFormatting sqref="F1:AB1">
    <cfRule type="cellIs" dxfId="42" priority="17" operator="equal">
      <formula>"No"</formula>
    </cfRule>
  </conditionalFormatting>
  <conditionalFormatting sqref="Y1">
    <cfRule type="cellIs" dxfId="41" priority="13" operator="equal">
      <formula>"Yes"</formula>
    </cfRule>
  </conditionalFormatting>
  <conditionalFormatting sqref="AD209:AD241 AG209:AG241">
    <cfRule type="expression" dxfId="40" priority="7">
      <formula>MOD(ROW(),2)=0</formula>
    </cfRule>
  </conditionalFormatting>
  <conditionalFormatting sqref="A6:A380">
    <cfRule type="expression" dxfId="39" priority="5">
      <formula>MOD(ROW(),2)=0</formula>
    </cfRule>
  </conditionalFormatting>
  <conditionalFormatting sqref="AC6:AD6 AG6:AG208 AE6:AF380 AD7:AD208 AC7:AC380">
    <cfRule type="expression" dxfId="38" priority="3">
      <formula>MOD(ROW(),2)=0</formula>
    </cfRule>
  </conditionalFormatting>
  <conditionalFormatting sqref="AA1">
    <cfRule type="cellIs" dxfId="37" priority="2" operator="equal">
      <formula>"Yes"</formula>
    </cfRule>
  </conditionalFormatting>
  <conditionalFormatting sqref="F1:X1">
    <cfRule type="cellIs" dxfId="36" priority="1" operator="equal">
      <formula>"Yes"</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FMS_InputData</vt:lpstr>
      <vt:lpstr>Ranking_Criteria</vt:lpstr>
      <vt:lpstr>FMS_Ranking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Ericka Reyes</dc:creator>
  <cp:lastModifiedBy>Tressa Olsen</cp:lastModifiedBy>
  <dcterms:created xsi:type="dcterms:W3CDTF">2022-07-27T17:02:10Z</dcterms:created>
  <dcterms:modified xsi:type="dcterms:W3CDTF">2023-03-24T18:19:17Z</dcterms:modified>
</cp:coreProperties>
</file>